
<file path=[Content_Types].xml><?xml version="1.0" encoding="utf-8"?>
<Types xmlns="http://schemas.openxmlformats.org/package/2006/content-types"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mario\Documents\Codex\2026-09-03\nec\outputs\es3_20260929_mallas\"/>
    </mc:Choice>
  </mc:AlternateContent>
  <xr:revisionPtr revIDLastSave="0" documentId="13_ncr:1_{0EA6560D-43B7-4008-91B7-20D9384154A9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01_Organigrama_y_Roles" sheetId="1" r:id="rId1"/>
    <sheet name="02_Rendimientos" sheetId="3" r:id="rId2"/>
    <sheet name="03_CPM_Obra_Gruesa" sheetId="20" r:id="rId3"/>
    <sheet name="04_PERT_Terminaciones" sheetId="21" r:id="rId4"/>
    <sheet name="05_Carta_Gantt" sheetId="5" r:id="rId5"/>
    <sheet name="06_Presupuesto" sheetId="15" r:id="rId6"/>
    <sheet name="07_Curvas_S" sheetId="16" r:id="rId7"/>
    <sheet name="08_Flujo_Caja" sheetId="10" r:id="rId8"/>
    <sheet name="09_Plan_Corto_Plazo" sheetId="11" r:id="rId9"/>
    <sheet name="10_Estados_de_Pago" sheetId="18" r:id="rId10"/>
    <sheet name="11_Riesgos" sheetId="13" r:id="rId11"/>
    <sheet name="12_Control_Presupuestario" sheetId="14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6" i="18" l="1"/>
  <c r="C66" i="18"/>
  <c r="D66" i="18"/>
  <c r="E66" i="18"/>
  <c r="F66" i="18"/>
  <c r="G66" i="18"/>
  <c r="H66" i="18"/>
  <c r="I66" i="18"/>
  <c r="O66" i="18" s="1"/>
  <c r="J66" i="18"/>
  <c r="K66" i="18"/>
  <c r="L66" i="18"/>
  <c r="N66" i="18" s="1"/>
  <c r="M66" i="18"/>
  <c r="B67" i="18"/>
  <c r="C67" i="18"/>
  <c r="D67" i="18"/>
  <c r="E67" i="18"/>
  <c r="F67" i="18"/>
  <c r="J67" i="18" s="1"/>
  <c r="G67" i="18"/>
  <c r="H67" i="18"/>
  <c r="M67" i="18" s="1"/>
  <c r="I67" i="18"/>
  <c r="L67" i="18" s="1"/>
  <c r="N67" i="18" s="1"/>
  <c r="K67" i="18"/>
  <c r="B68" i="18"/>
  <c r="C68" i="18"/>
  <c r="D68" i="18"/>
  <c r="E68" i="18"/>
  <c r="L68" i="18" s="1"/>
  <c r="N68" i="18" s="1"/>
  <c r="F68" i="18"/>
  <c r="G68" i="18"/>
  <c r="I68" i="18"/>
  <c r="J68" i="18" s="1"/>
  <c r="B69" i="18"/>
  <c r="C69" i="18"/>
  <c r="D69" i="18"/>
  <c r="E69" i="18"/>
  <c r="I69" i="18" s="1"/>
  <c r="F69" i="18"/>
  <c r="G69" i="18"/>
  <c r="B70" i="18"/>
  <c r="C70" i="18"/>
  <c r="D70" i="18"/>
  <c r="E70" i="18"/>
  <c r="F70" i="18"/>
  <c r="G70" i="18"/>
  <c r="B71" i="18"/>
  <c r="C71" i="18"/>
  <c r="D71" i="18"/>
  <c r="E71" i="18"/>
  <c r="I71" i="18" s="1"/>
  <c r="F71" i="18"/>
  <c r="G71" i="18"/>
  <c r="B72" i="18"/>
  <c r="C72" i="18"/>
  <c r="D72" i="18"/>
  <c r="E72" i="18"/>
  <c r="F72" i="18"/>
  <c r="G72" i="18"/>
  <c r="H72" i="18"/>
  <c r="I72" i="18"/>
  <c r="O72" i="18" s="1"/>
  <c r="J72" i="18"/>
  <c r="K72" i="18"/>
  <c r="L72" i="18"/>
  <c r="N72" i="18" s="1"/>
  <c r="M72" i="18"/>
  <c r="B73" i="18"/>
  <c r="C73" i="18"/>
  <c r="D73" i="18"/>
  <c r="E73" i="18"/>
  <c r="F73" i="18"/>
  <c r="G73" i="18"/>
  <c r="H73" i="18"/>
  <c r="M73" i="18" s="1"/>
  <c r="I73" i="18"/>
  <c r="L73" i="18" s="1"/>
  <c r="N73" i="18" s="1"/>
  <c r="J73" i="18"/>
  <c r="K73" i="18"/>
  <c r="B74" i="18"/>
  <c r="C74" i="18"/>
  <c r="D74" i="18"/>
  <c r="E74" i="18"/>
  <c r="L74" i="18" s="1"/>
  <c r="N74" i="18" s="1"/>
  <c r="F74" i="18"/>
  <c r="G74" i="18"/>
  <c r="I74" i="18"/>
  <c r="J74" i="18" s="1"/>
  <c r="B75" i="18"/>
  <c r="C75" i="18"/>
  <c r="D75" i="18"/>
  <c r="E75" i="18"/>
  <c r="I75" i="18" s="1"/>
  <c r="F75" i="18"/>
  <c r="G75" i="18"/>
  <c r="B76" i="18"/>
  <c r="C76" i="18"/>
  <c r="D76" i="18"/>
  <c r="E76" i="18"/>
  <c r="F76" i="18"/>
  <c r="G76" i="18"/>
  <c r="B77" i="18"/>
  <c r="C77" i="18"/>
  <c r="D77" i="18"/>
  <c r="E77" i="18"/>
  <c r="I77" i="18" s="1"/>
  <c r="F77" i="18"/>
  <c r="G77" i="18"/>
  <c r="B78" i="18"/>
  <c r="C78" i="18"/>
  <c r="D78" i="18"/>
  <c r="E78" i="18"/>
  <c r="F78" i="18"/>
  <c r="G78" i="18"/>
  <c r="H78" i="18"/>
  <c r="I78" i="18"/>
  <c r="O78" i="18" s="1"/>
  <c r="J78" i="18"/>
  <c r="K78" i="18"/>
  <c r="L78" i="18"/>
  <c r="N78" i="18" s="1"/>
  <c r="M78" i="18"/>
  <c r="B79" i="18"/>
  <c r="C79" i="18"/>
  <c r="D79" i="18"/>
  <c r="E79" i="18"/>
  <c r="F79" i="18"/>
  <c r="G79" i="18"/>
  <c r="H79" i="18"/>
  <c r="M79" i="18" s="1"/>
  <c r="I79" i="18"/>
  <c r="L79" i="18" s="1"/>
  <c r="N79" i="18" s="1"/>
  <c r="J79" i="18"/>
  <c r="K79" i="18"/>
  <c r="B80" i="18"/>
  <c r="C80" i="18"/>
  <c r="D80" i="18"/>
  <c r="E80" i="18"/>
  <c r="L80" i="18" s="1"/>
  <c r="N80" i="18" s="1"/>
  <c r="F80" i="18"/>
  <c r="G80" i="18"/>
  <c r="I80" i="18"/>
  <c r="J80" i="18" s="1"/>
  <c r="B81" i="18"/>
  <c r="C81" i="18"/>
  <c r="D81" i="18"/>
  <c r="E81" i="18"/>
  <c r="I81" i="18" s="1"/>
  <c r="F81" i="18"/>
  <c r="G81" i="18"/>
  <c r="B82" i="18"/>
  <c r="C82" i="18"/>
  <c r="D82" i="18"/>
  <c r="E82" i="18"/>
  <c r="F82" i="18"/>
  <c r="G82" i="18"/>
  <c r="B83" i="18"/>
  <c r="C83" i="18"/>
  <c r="D83" i="18"/>
  <c r="E83" i="18"/>
  <c r="F83" i="18"/>
  <c r="G83" i="18"/>
  <c r="I83" i="18"/>
  <c r="H83" i="18" s="1"/>
  <c r="J83" i="18"/>
  <c r="K83" i="18"/>
  <c r="L83" i="18"/>
  <c r="N83" i="18"/>
  <c r="B84" i="18"/>
  <c r="C84" i="18"/>
  <c r="D84" i="18"/>
  <c r="E84" i="18"/>
  <c r="F84" i="18"/>
  <c r="G84" i="18"/>
  <c r="H84" i="18"/>
  <c r="I84" i="18"/>
  <c r="O84" i="18" s="1"/>
  <c r="J84" i="18"/>
  <c r="K84" i="18"/>
  <c r="L84" i="18"/>
  <c r="N84" i="18" s="1"/>
  <c r="M84" i="18"/>
  <c r="B85" i="18"/>
  <c r="C85" i="18"/>
  <c r="D85" i="18"/>
  <c r="E85" i="18"/>
  <c r="L85" i="18" s="1"/>
  <c r="N85" i="18" s="1"/>
  <c r="F85" i="18"/>
  <c r="G85" i="18"/>
  <c r="H85" i="18"/>
  <c r="M85" i="18" s="1"/>
  <c r="I85" i="18"/>
  <c r="O85" i="18" s="1"/>
  <c r="J85" i="18"/>
  <c r="K85" i="18"/>
  <c r="B86" i="18"/>
  <c r="C86" i="18"/>
  <c r="D86" i="18"/>
  <c r="E86" i="18"/>
  <c r="L86" i="18" s="1"/>
  <c r="N86" i="18" s="1"/>
  <c r="F86" i="18"/>
  <c r="G86" i="18"/>
  <c r="I86" i="18"/>
  <c r="J86" i="18" s="1"/>
  <c r="B87" i="18"/>
  <c r="C87" i="18"/>
  <c r="D87" i="18"/>
  <c r="E87" i="18"/>
  <c r="I87" i="18" s="1"/>
  <c r="F87" i="18"/>
  <c r="G87" i="18"/>
  <c r="B88" i="18"/>
  <c r="C88" i="18"/>
  <c r="D88" i="18"/>
  <c r="E88" i="18"/>
  <c r="I88" i="18" s="1"/>
  <c r="F88" i="18"/>
  <c r="B89" i="18"/>
  <c r="C89" i="18"/>
  <c r="D89" i="18"/>
  <c r="E89" i="18"/>
  <c r="F89" i="18"/>
  <c r="I89" i="18"/>
  <c r="J89" i="18"/>
  <c r="K89" i="18"/>
  <c r="L89" i="18"/>
  <c r="N89" i="18"/>
  <c r="B90" i="18"/>
  <c r="C90" i="18"/>
  <c r="D90" i="18"/>
  <c r="E90" i="18"/>
  <c r="F90" i="18"/>
  <c r="I90" i="18"/>
  <c r="J90" i="18"/>
  <c r="K90" i="18"/>
  <c r="L90" i="18"/>
  <c r="N90" i="18" s="1"/>
  <c r="B91" i="18"/>
  <c r="C91" i="18"/>
  <c r="D91" i="18"/>
  <c r="E91" i="18"/>
  <c r="L91" i="18" s="1"/>
  <c r="N91" i="18" s="1"/>
  <c r="F91" i="18"/>
  <c r="I91" i="18"/>
  <c r="J91" i="18"/>
  <c r="K91" i="18"/>
  <c r="B92" i="18"/>
  <c r="C92" i="18"/>
  <c r="D92" i="18"/>
  <c r="E92" i="18"/>
  <c r="L92" i="18" s="1"/>
  <c r="N92" i="18" s="1"/>
  <c r="F92" i="18"/>
  <c r="I92" i="18"/>
  <c r="J92" i="18" s="1"/>
  <c r="B93" i="18"/>
  <c r="C93" i="18"/>
  <c r="D93" i="18"/>
  <c r="E93" i="18"/>
  <c r="I93" i="18" s="1"/>
  <c r="F93" i="18"/>
  <c r="B94" i="18"/>
  <c r="C94" i="18"/>
  <c r="D94" i="18"/>
  <c r="E94" i="18"/>
  <c r="F94" i="18"/>
  <c r="B95" i="18"/>
  <c r="C95" i="18"/>
  <c r="D95" i="18"/>
  <c r="E95" i="18"/>
  <c r="F95" i="18"/>
  <c r="I95" i="18"/>
  <c r="J95" i="18"/>
  <c r="K95" i="18"/>
  <c r="L95" i="18"/>
  <c r="N95" i="18"/>
  <c r="B96" i="18"/>
  <c r="C96" i="18"/>
  <c r="D96" i="18"/>
  <c r="E96" i="18"/>
  <c r="F96" i="18"/>
  <c r="I96" i="18"/>
  <c r="J96" i="18"/>
  <c r="K96" i="18"/>
  <c r="L96" i="18"/>
  <c r="N96" i="18" s="1"/>
  <c r="B97" i="18"/>
  <c r="C97" i="18"/>
  <c r="D97" i="18"/>
  <c r="E97" i="18"/>
  <c r="L97" i="18" s="1"/>
  <c r="N97" i="18" s="1"/>
  <c r="F97" i="18"/>
  <c r="I97" i="18"/>
  <c r="J97" i="18"/>
  <c r="K97" i="18"/>
  <c r="B98" i="18"/>
  <c r="C98" i="18"/>
  <c r="D98" i="18"/>
  <c r="E98" i="18"/>
  <c r="L98" i="18" s="1"/>
  <c r="N98" i="18" s="1"/>
  <c r="F98" i="18"/>
  <c r="I98" i="18"/>
  <c r="J98" i="18" s="1"/>
  <c r="B99" i="18"/>
  <c r="C99" i="18"/>
  <c r="D99" i="18"/>
  <c r="E99" i="18"/>
  <c r="I99" i="18" s="1"/>
  <c r="F99" i="18"/>
  <c r="B100" i="18"/>
  <c r="C100" i="18"/>
  <c r="D100" i="18"/>
  <c r="E100" i="18"/>
  <c r="F100" i="18"/>
  <c r="B101" i="18"/>
  <c r="C101" i="18"/>
  <c r="D101" i="18"/>
  <c r="E101" i="18"/>
  <c r="F101" i="18"/>
  <c r="I101" i="18"/>
  <c r="J101" i="18"/>
  <c r="K101" i="18"/>
  <c r="L101" i="18"/>
  <c r="N101" i="18"/>
  <c r="B102" i="18"/>
  <c r="C102" i="18"/>
  <c r="D102" i="18"/>
  <c r="E102" i="18"/>
  <c r="F102" i="18"/>
  <c r="I102" i="18"/>
  <c r="J102" i="18"/>
  <c r="K102" i="18"/>
  <c r="L102" i="18"/>
  <c r="N102" i="18" s="1"/>
  <c r="B103" i="18"/>
  <c r="C103" i="18"/>
  <c r="D103" i="18"/>
  <c r="E103" i="18"/>
  <c r="L103" i="18" s="1"/>
  <c r="N103" i="18" s="1"/>
  <c r="F103" i="18"/>
  <c r="I103" i="18"/>
  <c r="J103" i="18"/>
  <c r="K103" i="18"/>
  <c r="B104" i="18"/>
  <c r="C104" i="18"/>
  <c r="D104" i="18"/>
  <c r="E104" i="18"/>
  <c r="L104" i="18" s="1"/>
  <c r="N104" i="18" s="1"/>
  <c r="F104" i="18"/>
  <c r="I104" i="18"/>
  <c r="J104" i="18" s="1"/>
  <c r="B105" i="18"/>
  <c r="C105" i="18"/>
  <c r="D105" i="18"/>
  <c r="E105" i="18"/>
  <c r="I105" i="18" s="1"/>
  <c r="F105" i="18"/>
  <c r="G105" i="18"/>
  <c r="B106" i="18"/>
  <c r="C106" i="18"/>
  <c r="D106" i="18"/>
  <c r="E106" i="18"/>
  <c r="F106" i="18"/>
  <c r="B107" i="18"/>
  <c r="C107" i="18"/>
  <c r="D107" i="18"/>
  <c r="E107" i="18"/>
  <c r="F107" i="18"/>
  <c r="I107" i="18"/>
  <c r="J107" i="18"/>
  <c r="K107" i="18"/>
  <c r="L107" i="18"/>
  <c r="N107" i="18"/>
  <c r="B108" i="18"/>
  <c r="C108" i="18"/>
  <c r="D108" i="18"/>
  <c r="E108" i="18"/>
  <c r="F108" i="18"/>
  <c r="I108" i="18"/>
  <c r="J108" i="18"/>
  <c r="K108" i="18"/>
  <c r="L108" i="18"/>
  <c r="N108" i="18" s="1"/>
  <c r="B109" i="18"/>
  <c r="C109" i="18"/>
  <c r="D109" i="18"/>
  <c r="E109" i="18"/>
  <c r="L109" i="18" s="1"/>
  <c r="N109" i="18" s="1"/>
  <c r="F109" i="18"/>
  <c r="I109" i="18"/>
  <c r="J109" i="18"/>
  <c r="K109" i="18"/>
  <c r="B110" i="18"/>
  <c r="C110" i="18"/>
  <c r="D110" i="18"/>
  <c r="E110" i="18"/>
  <c r="L110" i="18" s="1"/>
  <c r="N110" i="18" s="1"/>
  <c r="F110" i="18"/>
  <c r="I110" i="18"/>
  <c r="J110" i="18" s="1"/>
  <c r="B111" i="18"/>
  <c r="C111" i="18"/>
  <c r="D111" i="18"/>
  <c r="E111" i="18"/>
  <c r="I111" i="18" s="1"/>
  <c r="F111" i="18"/>
  <c r="G111" i="18"/>
  <c r="B112" i="18"/>
  <c r="C112" i="18"/>
  <c r="D112" i="18"/>
  <c r="E112" i="18"/>
  <c r="F112" i="18"/>
  <c r="B113" i="18"/>
  <c r="C113" i="18"/>
  <c r="D113" i="18"/>
  <c r="E113" i="18"/>
  <c r="F113" i="18"/>
  <c r="I113" i="18"/>
  <c r="J113" i="18"/>
  <c r="K113" i="18"/>
  <c r="L113" i="18"/>
  <c r="N113" i="18"/>
  <c r="B114" i="18"/>
  <c r="C114" i="18"/>
  <c r="D114" i="18"/>
  <c r="E114" i="18"/>
  <c r="F114" i="18"/>
  <c r="I114" i="18"/>
  <c r="J114" i="18"/>
  <c r="K114" i="18"/>
  <c r="L114" i="18"/>
  <c r="N114" i="18" s="1"/>
  <c r="B115" i="18"/>
  <c r="C115" i="18"/>
  <c r="D115" i="18"/>
  <c r="E115" i="18"/>
  <c r="L115" i="18" s="1"/>
  <c r="N115" i="18" s="1"/>
  <c r="F115" i="18"/>
  <c r="I115" i="18"/>
  <c r="J115" i="18"/>
  <c r="K115" i="18"/>
  <c r="B116" i="18"/>
  <c r="C116" i="18"/>
  <c r="D116" i="18"/>
  <c r="E116" i="18"/>
  <c r="L116" i="18" s="1"/>
  <c r="N116" i="18" s="1"/>
  <c r="F116" i="18"/>
  <c r="I116" i="18"/>
  <c r="J116" i="18" s="1"/>
  <c r="B117" i="18"/>
  <c r="C117" i="18"/>
  <c r="D117" i="18"/>
  <c r="E117" i="18"/>
  <c r="I117" i="18" s="1"/>
  <c r="F117" i="18"/>
  <c r="G117" i="18"/>
  <c r="B118" i="18"/>
  <c r="C118" i="18"/>
  <c r="D118" i="18"/>
  <c r="E118" i="18"/>
  <c r="I118" i="18" s="1"/>
  <c r="F118" i="18"/>
  <c r="B119" i="18"/>
  <c r="C119" i="18"/>
  <c r="D119" i="18"/>
  <c r="E119" i="18"/>
  <c r="F119" i="18"/>
  <c r="I119" i="18"/>
  <c r="J119" i="18"/>
  <c r="K119" i="18"/>
  <c r="L119" i="18"/>
  <c r="N119" i="18"/>
  <c r="B120" i="18"/>
  <c r="C120" i="18"/>
  <c r="D120" i="18"/>
  <c r="E120" i="18"/>
  <c r="F120" i="18"/>
  <c r="I120" i="18"/>
  <c r="J120" i="18"/>
  <c r="K120" i="18"/>
  <c r="L120" i="18"/>
  <c r="N120" i="18" s="1"/>
  <c r="B121" i="18"/>
  <c r="C121" i="18"/>
  <c r="D121" i="18"/>
  <c r="E121" i="18"/>
  <c r="L121" i="18" s="1"/>
  <c r="N121" i="18" s="1"/>
  <c r="F121" i="18"/>
  <c r="I121" i="18"/>
  <c r="J121" i="18"/>
  <c r="K121" i="18"/>
  <c r="B122" i="18"/>
  <c r="C122" i="18"/>
  <c r="D122" i="18"/>
  <c r="E122" i="18"/>
  <c r="L122" i="18" s="1"/>
  <c r="N122" i="18" s="1"/>
  <c r="F122" i="18"/>
  <c r="I122" i="18"/>
  <c r="J122" i="18" s="1"/>
  <c r="B123" i="18"/>
  <c r="C123" i="18"/>
  <c r="D123" i="18"/>
  <c r="E123" i="18"/>
  <c r="I123" i="18" s="1"/>
  <c r="F123" i="18"/>
  <c r="G123" i="18"/>
  <c r="B124" i="18"/>
  <c r="C124" i="18"/>
  <c r="D124" i="18"/>
  <c r="E124" i="18"/>
  <c r="F124" i="18"/>
  <c r="B125" i="18"/>
  <c r="C125" i="18"/>
  <c r="D125" i="18"/>
  <c r="E125" i="18"/>
  <c r="F125" i="18"/>
  <c r="I125" i="18"/>
  <c r="J125" i="18"/>
  <c r="K125" i="18"/>
  <c r="L125" i="18"/>
  <c r="N125" i="18"/>
  <c r="B126" i="18"/>
  <c r="C126" i="18"/>
  <c r="D126" i="18"/>
  <c r="E126" i="18"/>
  <c r="F126" i="18"/>
  <c r="I126" i="18"/>
  <c r="J126" i="18"/>
  <c r="K126" i="18"/>
  <c r="L126" i="18"/>
  <c r="N126" i="18" s="1"/>
  <c r="B127" i="18"/>
  <c r="C127" i="18"/>
  <c r="D127" i="18"/>
  <c r="E127" i="18"/>
  <c r="L127" i="18" s="1"/>
  <c r="N127" i="18" s="1"/>
  <c r="F127" i="18"/>
  <c r="I127" i="18"/>
  <c r="J127" i="18"/>
  <c r="K127" i="18"/>
  <c r="B128" i="18"/>
  <c r="C128" i="18"/>
  <c r="D128" i="18"/>
  <c r="E128" i="18"/>
  <c r="L128" i="18" s="1"/>
  <c r="N128" i="18" s="1"/>
  <c r="F128" i="18"/>
  <c r="I128" i="18"/>
  <c r="J128" i="18" s="1"/>
  <c r="B129" i="18"/>
  <c r="C129" i="18"/>
  <c r="D129" i="18"/>
  <c r="E129" i="18"/>
  <c r="I129" i="18" s="1"/>
  <c r="F129" i="18"/>
  <c r="G129" i="18"/>
  <c r="B130" i="18"/>
  <c r="C130" i="18"/>
  <c r="D130" i="18"/>
  <c r="E130" i="18"/>
  <c r="F130" i="18"/>
  <c r="B131" i="18"/>
  <c r="C131" i="18"/>
  <c r="D131" i="18"/>
  <c r="E131" i="18"/>
  <c r="F131" i="18"/>
  <c r="I131" i="18"/>
  <c r="J131" i="18"/>
  <c r="K131" i="18"/>
  <c r="L131" i="18"/>
  <c r="N131" i="18"/>
  <c r="B285" i="16"/>
  <c r="C285" i="16" s="1"/>
  <c r="B286" i="16"/>
  <c r="C286" i="16" s="1"/>
  <c r="B287" i="16"/>
  <c r="C287" i="16" s="1"/>
  <c r="B288" i="16"/>
  <c r="C288" i="16" s="1"/>
  <c r="B289" i="16"/>
  <c r="C289" i="16" s="1"/>
  <c r="B290" i="16"/>
  <c r="C290" i="16" s="1"/>
  <c r="B291" i="16"/>
  <c r="C291" i="16" s="1"/>
  <c r="B292" i="16"/>
  <c r="C292" i="16" s="1"/>
  <c r="B293" i="16"/>
  <c r="C293" i="16" s="1"/>
  <c r="B294" i="16"/>
  <c r="C294" i="16" s="1"/>
  <c r="B295" i="16"/>
  <c r="C295" i="16" s="1"/>
  <c r="B296" i="16"/>
  <c r="C296" i="16" s="1"/>
  <c r="B297" i="16"/>
  <c r="C297" i="16" s="1"/>
  <c r="B298" i="16"/>
  <c r="C298" i="16"/>
  <c r="B299" i="16"/>
  <c r="C299" i="16" s="1"/>
  <c r="B300" i="16"/>
  <c r="C300" i="16" s="1"/>
  <c r="B301" i="16"/>
  <c r="C301" i="16"/>
  <c r="B302" i="16"/>
  <c r="C302" i="16" s="1"/>
  <c r="B303" i="16"/>
  <c r="C303" i="16" s="1"/>
  <c r="B304" i="16"/>
  <c r="C304" i="16"/>
  <c r="B305" i="16"/>
  <c r="C305" i="16" s="1"/>
  <c r="B306" i="16"/>
  <c r="C306" i="16" s="1"/>
  <c r="A314" i="16"/>
  <c r="B314" i="16"/>
  <c r="C314" i="16"/>
  <c r="D314" i="16"/>
  <c r="E314" i="16"/>
  <c r="F314" i="16"/>
  <c r="G314" i="16"/>
  <c r="M314" i="16"/>
  <c r="W314" i="16"/>
  <c r="Z314" i="16"/>
  <c r="AA314" i="16"/>
  <c r="A315" i="16"/>
  <c r="B315" i="16"/>
  <c r="C315" i="16"/>
  <c r="D315" i="16"/>
  <c r="E315" i="16"/>
  <c r="F315" i="16"/>
  <c r="G315" i="16"/>
  <c r="H315" i="16"/>
  <c r="A316" i="16"/>
  <c r="B316" i="16"/>
  <c r="C316" i="16"/>
  <c r="D316" i="16"/>
  <c r="E316" i="16"/>
  <c r="F316" i="16"/>
  <c r="A317" i="16"/>
  <c r="B317" i="16"/>
  <c r="C317" i="16"/>
  <c r="D317" i="16"/>
  <c r="E317" i="16"/>
  <c r="F317" i="16"/>
  <c r="A318" i="16"/>
  <c r="B318" i="16"/>
  <c r="C318" i="16"/>
  <c r="D318" i="16"/>
  <c r="E318" i="16"/>
  <c r="F318" i="16"/>
  <c r="A319" i="16"/>
  <c r="B319" i="16"/>
  <c r="C319" i="16"/>
  <c r="D319" i="16"/>
  <c r="E319" i="16"/>
  <c r="F319" i="16"/>
  <c r="A320" i="16"/>
  <c r="B320" i="16"/>
  <c r="C320" i="16"/>
  <c r="D320" i="16"/>
  <c r="E320" i="16"/>
  <c r="F320" i="16"/>
  <c r="G320" i="16" s="1"/>
  <c r="T320" i="16" s="1"/>
  <c r="A321" i="16"/>
  <c r="B321" i="16"/>
  <c r="C321" i="16"/>
  <c r="D321" i="16"/>
  <c r="E321" i="16"/>
  <c r="G321" i="16" s="1"/>
  <c r="X321" i="16" s="1"/>
  <c r="F321" i="16"/>
  <c r="M321" i="16"/>
  <c r="P321" i="16"/>
  <c r="AA321" i="16"/>
  <c r="A322" i="16"/>
  <c r="B322" i="16"/>
  <c r="C322" i="16"/>
  <c r="D322" i="16"/>
  <c r="E322" i="16"/>
  <c r="F322" i="16"/>
  <c r="G322" i="16"/>
  <c r="V322" i="16"/>
  <c r="W322" i="16"/>
  <c r="A323" i="16"/>
  <c r="B323" i="16"/>
  <c r="C323" i="16"/>
  <c r="D323" i="16"/>
  <c r="E323" i="16"/>
  <c r="F323" i="16"/>
  <c r="A324" i="16"/>
  <c r="B324" i="16"/>
  <c r="C324" i="16"/>
  <c r="D324" i="16"/>
  <c r="E324" i="16"/>
  <c r="G324" i="16" s="1"/>
  <c r="W324" i="16" s="1"/>
  <c r="F324" i="16"/>
  <c r="J324" i="16"/>
  <c r="K324" i="16"/>
  <c r="M324" i="16"/>
  <c r="V324" i="16"/>
  <c r="A325" i="16"/>
  <c r="B325" i="16"/>
  <c r="C325" i="16"/>
  <c r="D325" i="16"/>
  <c r="E325" i="16"/>
  <c r="F325" i="16"/>
  <c r="G325" i="16"/>
  <c r="H325" i="16"/>
  <c r="A326" i="16"/>
  <c r="B326" i="16"/>
  <c r="C326" i="16"/>
  <c r="D326" i="16"/>
  <c r="E326" i="16"/>
  <c r="F326" i="16"/>
  <c r="J326" i="16" s="1"/>
  <c r="G326" i="16"/>
  <c r="M326" i="16"/>
  <c r="W326" i="16"/>
  <c r="X326" i="16"/>
  <c r="Z326" i="16"/>
  <c r="AA326" i="16"/>
  <c r="A327" i="16"/>
  <c r="B327" i="16"/>
  <c r="C327" i="16"/>
  <c r="D327" i="16"/>
  <c r="E327" i="16"/>
  <c r="F327" i="16"/>
  <c r="G327" i="16" s="1"/>
  <c r="H327" i="16"/>
  <c r="I327" i="16"/>
  <c r="R327" i="16"/>
  <c r="A328" i="16"/>
  <c r="B328" i="16"/>
  <c r="C328" i="16"/>
  <c r="D328" i="16"/>
  <c r="E328" i="16"/>
  <c r="F328" i="16"/>
  <c r="A329" i="16"/>
  <c r="B329" i="16"/>
  <c r="C329" i="16"/>
  <c r="D329" i="16"/>
  <c r="E329" i="16"/>
  <c r="F329" i="16"/>
  <c r="A330" i="16"/>
  <c r="B330" i="16"/>
  <c r="C330" i="16"/>
  <c r="D330" i="16"/>
  <c r="E330" i="16"/>
  <c r="F330" i="16"/>
  <c r="A331" i="16"/>
  <c r="B331" i="16"/>
  <c r="C331" i="16"/>
  <c r="D331" i="16"/>
  <c r="E331" i="16"/>
  <c r="F331" i="16"/>
  <c r="A332" i="16"/>
  <c r="B332" i="16"/>
  <c r="C332" i="16"/>
  <c r="D332" i="16"/>
  <c r="E332" i="16"/>
  <c r="F332" i="16"/>
  <c r="A333" i="16"/>
  <c r="B333" i="16"/>
  <c r="C333" i="16"/>
  <c r="D333" i="16"/>
  <c r="E333" i="16"/>
  <c r="F333" i="16"/>
  <c r="G333" i="16"/>
  <c r="M333" i="16"/>
  <c r="P333" i="16"/>
  <c r="X333" i="16"/>
  <c r="Y333" i="16"/>
  <c r="Z333" i="16"/>
  <c r="AA333" i="16"/>
  <c r="AB333" i="16"/>
  <c r="A334" i="16"/>
  <c r="B334" i="16"/>
  <c r="C334" i="16"/>
  <c r="D334" i="16"/>
  <c r="E334" i="16"/>
  <c r="F334" i="16"/>
  <c r="G334" i="16"/>
  <c r="I334" i="16" s="1"/>
  <c r="J334" i="16"/>
  <c r="A335" i="16"/>
  <c r="B335" i="16"/>
  <c r="C335" i="16"/>
  <c r="D335" i="16"/>
  <c r="E335" i="16"/>
  <c r="F335" i="16"/>
  <c r="B87" i="16"/>
  <c r="C87" i="16"/>
  <c r="D87" i="16"/>
  <c r="E87" i="16"/>
  <c r="F87" i="16"/>
  <c r="G87" i="16"/>
  <c r="V87" i="16"/>
  <c r="W87" i="16"/>
  <c r="X87" i="16"/>
  <c r="AH87" i="16"/>
  <c r="BH87" i="16"/>
  <c r="BR87" i="16"/>
  <c r="BS87" i="16"/>
  <c r="BT87" i="16"/>
  <c r="CD87" i="16"/>
  <c r="DB87" i="16"/>
  <c r="DC87" i="16"/>
  <c r="DD87" i="16"/>
  <c r="DH87" i="16"/>
  <c r="DN87" i="16"/>
  <c r="EL87" i="16"/>
  <c r="EM87" i="16"/>
  <c r="EN87" i="16"/>
  <c r="ER87" i="16"/>
  <c r="ET87" i="16"/>
  <c r="FB87" i="16"/>
  <c r="N87" i="16" s="1"/>
  <c r="FC87" i="16"/>
  <c r="B88" i="16"/>
  <c r="C88" i="16"/>
  <c r="D88" i="16"/>
  <c r="E88" i="16"/>
  <c r="F88" i="16"/>
  <c r="G88" i="16"/>
  <c r="FB88" i="16"/>
  <c r="FC88" i="16"/>
  <c r="B89" i="16"/>
  <c r="C89" i="16"/>
  <c r="D89" i="16"/>
  <c r="E89" i="16"/>
  <c r="F89" i="16"/>
  <c r="G89" i="16"/>
  <c r="R89" i="16"/>
  <c r="T89" i="16"/>
  <c r="U89" i="16"/>
  <c r="V89" i="16"/>
  <c r="W89" i="16"/>
  <c r="AC89" i="16"/>
  <c r="AH89" i="16"/>
  <c r="AI89" i="16"/>
  <c r="AJ89" i="16"/>
  <c r="AK89" i="16"/>
  <c r="AN89" i="16"/>
  <c r="AS89" i="16"/>
  <c r="AW89" i="16"/>
  <c r="AZ89" i="16"/>
  <c r="BA89" i="16"/>
  <c r="BB89" i="16"/>
  <c r="BD89" i="16"/>
  <c r="BH89" i="16"/>
  <c r="BN89" i="16"/>
  <c r="BP89" i="16"/>
  <c r="BQ89" i="16"/>
  <c r="BR89" i="16"/>
  <c r="BS89" i="16"/>
  <c r="BY89" i="16"/>
  <c r="CD89" i="16"/>
  <c r="CE89" i="16"/>
  <c r="CF89" i="16"/>
  <c r="CG89" i="16"/>
  <c r="CJ89" i="16"/>
  <c r="CO89" i="16"/>
  <c r="CS89" i="16"/>
  <c r="CV89" i="16"/>
  <c r="CW89" i="16"/>
  <c r="CX89" i="16"/>
  <c r="CZ89" i="16"/>
  <c r="DD89" i="16"/>
  <c r="DJ89" i="16"/>
  <c r="DL89" i="16"/>
  <c r="DM89" i="16"/>
  <c r="DN89" i="16"/>
  <c r="DO89" i="16"/>
  <c r="DU89" i="16"/>
  <c r="DZ89" i="16"/>
  <c r="EA89" i="16"/>
  <c r="EB89" i="16"/>
  <c r="EC89" i="16"/>
  <c r="EF89" i="16"/>
  <c r="EK89" i="16"/>
  <c r="EO89" i="16"/>
  <c r="ER89" i="16"/>
  <c r="ES89" i="16"/>
  <c r="ET89" i="16"/>
  <c r="EV89" i="16"/>
  <c r="EZ89" i="16"/>
  <c r="FB89" i="16"/>
  <c r="N89" i="16" s="1"/>
  <c r="FC89" i="16"/>
  <c r="FD89" i="16"/>
  <c r="B90" i="16"/>
  <c r="C90" i="16"/>
  <c r="D90" i="16"/>
  <c r="E90" i="16"/>
  <c r="F90" i="16"/>
  <c r="G90" i="16"/>
  <c r="AT90" i="16"/>
  <c r="DV90" i="16"/>
  <c r="DW90" i="16"/>
  <c r="EW90" i="16"/>
  <c r="FB90" i="16"/>
  <c r="FC90" i="16"/>
  <c r="B91" i="16"/>
  <c r="C91" i="16"/>
  <c r="D91" i="16"/>
  <c r="E91" i="16"/>
  <c r="F91" i="16"/>
  <c r="G91" i="16"/>
  <c r="P91" i="16"/>
  <c r="AA91" i="16"/>
  <c r="AB91" i="16"/>
  <c r="BK91" i="16"/>
  <c r="BX91" i="16"/>
  <c r="FB91" i="16"/>
  <c r="FC91" i="16"/>
  <c r="B92" i="16"/>
  <c r="C92" i="16"/>
  <c r="D92" i="16"/>
  <c r="E92" i="16"/>
  <c r="F92" i="16"/>
  <c r="G92" i="16"/>
  <c r="AK92" i="16"/>
  <c r="BD92" i="16"/>
  <c r="BG92" i="16"/>
  <c r="BU92" i="16"/>
  <c r="CG92" i="16"/>
  <c r="CQ92" i="16"/>
  <c r="DQ92" i="16"/>
  <c r="DW92" i="16"/>
  <c r="EC92" i="16"/>
  <c r="EF92" i="16"/>
  <c r="EK92" i="16"/>
  <c r="EY92" i="16"/>
  <c r="FB92" i="16"/>
  <c r="AU92" i="16" s="1"/>
  <c r="FC92" i="16"/>
  <c r="B93" i="16"/>
  <c r="C93" i="16"/>
  <c r="D93" i="16"/>
  <c r="E93" i="16"/>
  <c r="F93" i="16"/>
  <c r="G93" i="16"/>
  <c r="U93" i="16"/>
  <c r="AH93" i="16"/>
  <c r="AI93" i="16"/>
  <c r="AN93" i="16"/>
  <c r="AP93" i="16"/>
  <c r="BB93" i="16"/>
  <c r="BM93" i="16"/>
  <c r="BP93" i="16"/>
  <c r="BR93" i="16"/>
  <c r="BT93" i="16"/>
  <c r="CD93" i="16"/>
  <c r="CO93" i="16"/>
  <c r="CP93" i="16"/>
  <c r="CQ93" i="16"/>
  <c r="CR93" i="16"/>
  <c r="CU93" i="16"/>
  <c r="DD93" i="16"/>
  <c r="DN93" i="16"/>
  <c r="DO93" i="16"/>
  <c r="DQ93" i="16"/>
  <c r="DS93" i="16"/>
  <c r="DT93" i="16"/>
  <c r="EC93" i="16"/>
  <c r="EM93" i="16"/>
  <c r="EN93" i="16"/>
  <c r="EO93" i="16"/>
  <c r="EQ93" i="16"/>
  <c r="ER93" i="16"/>
  <c r="FA93" i="16"/>
  <c r="FB93" i="16"/>
  <c r="AR93" i="16" s="1"/>
  <c r="FC93" i="16"/>
  <c r="FD93" i="16" s="1"/>
  <c r="H93" i="16" s="1"/>
  <c r="B94" i="16"/>
  <c r="C94" i="16"/>
  <c r="D94" i="16"/>
  <c r="E94" i="16"/>
  <c r="F94" i="16"/>
  <c r="G94" i="16"/>
  <c r="J94" i="16"/>
  <c r="T94" i="16"/>
  <c r="U94" i="16"/>
  <c r="V94" i="16"/>
  <c r="X94" i="16"/>
  <c r="Y94" i="16"/>
  <c r="AG94" i="16"/>
  <c r="AP94" i="16"/>
  <c r="AQ94" i="16"/>
  <c r="AR94" i="16"/>
  <c r="AS94" i="16"/>
  <c r="AT94" i="16"/>
  <c r="BC94" i="16"/>
  <c r="BH94" i="16"/>
  <c r="BI94" i="16"/>
  <c r="BN94" i="16"/>
  <c r="BO94" i="16"/>
  <c r="BP94" i="16"/>
  <c r="BU94" i="16"/>
  <c r="CC94" i="16"/>
  <c r="CD94" i="16"/>
  <c r="CF94" i="16"/>
  <c r="CG94" i="16"/>
  <c r="CL94" i="16"/>
  <c r="CP94" i="16"/>
  <c r="CY94" i="16"/>
  <c r="CZ94" i="16"/>
  <c r="DA94" i="16"/>
  <c r="DB94" i="16"/>
  <c r="DD94" i="16"/>
  <c r="DL94" i="16"/>
  <c r="DQ94" i="16"/>
  <c r="DV94" i="16"/>
  <c r="DW94" i="16"/>
  <c r="DX94" i="16"/>
  <c r="DY94" i="16"/>
  <c r="EH94" i="16"/>
  <c r="EL94" i="16"/>
  <c r="EN94" i="16"/>
  <c r="EO94" i="16"/>
  <c r="ET94" i="16"/>
  <c r="EU94" i="16"/>
  <c r="EZ94" i="16"/>
  <c r="FB94" i="16"/>
  <c r="K94" i="16" s="1"/>
  <c r="FC94" i="16"/>
  <c r="I95" i="16"/>
  <c r="B96" i="16"/>
  <c r="C96" i="16"/>
  <c r="D96" i="16"/>
  <c r="E96" i="16"/>
  <c r="F96" i="16"/>
  <c r="G96" i="16"/>
  <c r="AX96" i="16"/>
  <c r="BN96" i="16"/>
  <c r="BV96" i="16"/>
  <c r="CC96" i="16"/>
  <c r="CW96" i="16"/>
  <c r="CZ96" i="16"/>
  <c r="EF96" i="16"/>
  <c r="EW96" i="16"/>
  <c r="EX96" i="16"/>
  <c r="EZ96" i="16"/>
  <c r="FB96" i="16"/>
  <c r="FC96" i="16"/>
  <c r="B97" i="16"/>
  <c r="C97" i="16"/>
  <c r="D97" i="16"/>
  <c r="E97" i="16"/>
  <c r="F97" i="16"/>
  <c r="G97" i="16"/>
  <c r="FB97" i="16"/>
  <c r="FC97" i="16"/>
  <c r="BI97" i="16" s="1"/>
  <c r="B98" i="16"/>
  <c r="C98" i="16"/>
  <c r="D98" i="16"/>
  <c r="E98" i="16"/>
  <c r="F98" i="16"/>
  <c r="G98" i="16"/>
  <c r="L98" i="16"/>
  <c r="P98" i="16"/>
  <c r="S98" i="16"/>
  <c r="Y98" i="16"/>
  <c r="AQ98" i="16"/>
  <c r="BF98" i="16"/>
  <c r="BP98" i="16"/>
  <c r="BR98" i="16"/>
  <c r="CH98" i="16"/>
  <c r="CL98" i="16"/>
  <c r="CS98" i="16"/>
  <c r="CT98" i="16"/>
  <c r="DL98" i="16"/>
  <c r="DO98" i="16"/>
  <c r="DV98" i="16"/>
  <c r="DW98" i="16"/>
  <c r="EO98" i="16"/>
  <c r="ER98" i="16"/>
  <c r="EY98" i="16"/>
  <c r="EZ98" i="16"/>
  <c r="FB98" i="16"/>
  <c r="N98" i="16" s="1"/>
  <c r="FC98" i="16"/>
  <c r="B99" i="16"/>
  <c r="C99" i="16"/>
  <c r="D99" i="16"/>
  <c r="E99" i="16"/>
  <c r="F99" i="16"/>
  <c r="G99" i="16"/>
  <c r="I99" i="16"/>
  <c r="J99" i="16"/>
  <c r="AC99" i="16"/>
  <c r="AE99" i="16"/>
  <c r="AN99" i="16"/>
  <c r="BO99" i="16"/>
  <c r="BR99" i="16"/>
  <c r="CQ99" i="16"/>
  <c r="CS99" i="16"/>
  <c r="CU99" i="16"/>
  <c r="CW99" i="16"/>
  <c r="DT99" i="16"/>
  <c r="DU99" i="16"/>
  <c r="DX99" i="16"/>
  <c r="EX99" i="16"/>
  <c r="FA99" i="16"/>
  <c r="FB99" i="16"/>
  <c r="FC99" i="16"/>
  <c r="FD99" i="16" s="1"/>
  <c r="B100" i="16"/>
  <c r="C100" i="16"/>
  <c r="D100" i="16"/>
  <c r="E100" i="16"/>
  <c r="F100" i="16"/>
  <c r="G100" i="16"/>
  <c r="H100" i="16"/>
  <c r="M100" i="16"/>
  <c r="W100" i="16"/>
  <c r="BD100" i="16"/>
  <c r="BF100" i="16"/>
  <c r="BS100" i="16"/>
  <c r="BZ100" i="16"/>
  <c r="CW100" i="16"/>
  <c r="DC100" i="16"/>
  <c r="DE100" i="16"/>
  <c r="DH100" i="16"/>
  <c r="EJ100" i="16"/>
  <c r="EN100" i="16"/>
  <c r="EV100" i="16"/>
  <c r="EX100" i="16"/>
  <c r="FB100" i="16"/>
  <c r="N100" i="16" s="1"/>
  <c r="FC100" i="16"/>
  <c r="B101" i="16"/>
  <c r="C101" i="16"/>
  <c r="D101" i="16"/>
  <c r="E101" i="16"/>
  <c r="F101" i="16"/>
  <c r="G101" i="16"/>
  <c r="H101" i="16"/>
  <c r="J101" i="16"/>
  <c r="Z101" i="16"/>
  <c r="BC101" i="16"/>
  <c r="BY101" i="16"/>
  <c r="CD101" i="16"/>
  <c r="CE101" i="16"/>
  <c r="CZ101" i="16"/>
  <c r="DZ101" i="16"/>
  <c r="EA101" i="16"/>
  <c r="ED101" i="16"/>
  <c r="EP101" i="16"/>
  <c r="ET101" i="16"/>
  <c r="FB101" i="16"/>
  <c r="U101" i="16" s="1"/>
  <c r="FC101" i="16"/>
  <c r="Q101" i="16" s="1"/>
  <c r="B102" i="16"/>
  <c r="C102" i="16"/>
  <c r="D102" i="16"/>
  <c r="E102" i="16"/>
  <c r="F102" i="16"/>
  <c r="G102" i="16"/>
  <c r="AJ102" i="16"/>
  <c r="CQ102" i="16"/>
  <c r="CS102" i="16"/>
  <c r="FB102" i="16"/>
  <c r="CP102" i="16" s="1"/>
  <c r="FC102" i="16"/>
  <c r="B103" i="16"/>
  <c r="C103" i="16"/>
  <c r="D103" i="16"/>
  <c r="E103" i="16"/>
  <c r="F103" i="16"/>
  <c r="G103" i="16"/>
  <c r="K103" i="16"/>
  <c r="AD103" i="16"/>
  <c r="AF103" i="16"/>
  <c r="AG103" i="16"/>
  <c r="AI103" i="16"/>
  <c r="AS103" i="16"/>
  <c r="AU103" i="16"/>
  <c r="BY103" i="16"/>
  <c r="CA103" i="16"/>
  <c r="CG103" i="16"/>
  <c r="CJ103" i="16"/>
  <c r="CM103" i="16"/>
  <c r="CO103" i="16"/>
  <c r="DA103" i="16"/>
  <c r="DK103" i="16"/>
  <c r="DL103" i="16"/>
  <c r="DN103" i="16"/>
  <c r="DO103" i="16"/>
  <c r="DY103" i="16"/>
  <c r="DZ103" i="16"/>
  <c r="EM103" i="16"/>
  <c r="ER103" i="16"/>
  <c r="ES103" i="16"/>
  <c r="EU103" i="16"/>
  <c r="FA103" i="16"/>
  <c r="FB103" i="16"/>
  <c r="FC103" i="16"/>
  <c r="FD103" i="16"/>
  <c r="B104" i="16"/>
  <c r="C104" i="16"/>
  <c r="D104" i="16"/>
  <c r="E104" i="16"/>
  <c r="F104" i="16"/>
  <c r="G104" i="16"/>
  <c r="Q104" i="16"/>
  <c r="R104" i="16"/>
  <c r="S104" i="16"/>
  <c r="Y104" i="16"/>
  <c r="AE104" i="16"/>
  <c r="AR104" i="16"/>
  <c r="BD104" i="16"/>
  <c r="BQ104" i="16"/>
  <c r="BR104" i="16"/>
  <c r="BV104" i="16"/>
  <c r="CE104" i="16"/>
  <c r="CH104" i="16"/>
  <c r="DA104" i="16"/>
  <c r="DB104" i="16"/>
  <c r="DC104" i="16"/>
  <c r="DF104" i="16"/>
  <c r="DJ104" i="16"/>
  <c r="DV104" i="16"/>
  <c r="EB104" i="16"/>
  <c r="EH104" i="16"/>
  <c r="EN104" i="16"/>
  <c r="ET104" i="16"/>
  <c r="EV104" i="16"/>
  <c r="EX104" i="16"/>
  <c r="FB104" i="16"/>
  <c r="AG104" i="16" s="1"/>
  <c r="FC104" i="16"/>
  <c r="B105" i="16"/>
  <c r="C105" i="16"/>
  <c r="D105" i="16"/>
  <c r="E105" i="16"/>
  <c r="F105" i="16"/>
  <c r="G105" i="16"/>
  <c r="EW105" i="16"/>
  <c r="EY105" i="16"/>
  <c r="FB105" i="16"/>
  <c r="FC105" i="16"/>
  <c r="B106" i="16"/>
  <c r="C106" i="16"/>
  <c r="D106" i="16"/>
  <c r="E106" i="16"/>
  <c r="F106" i="16"/>
  <c r="G106" i="16"/>
  <c r="U106" i="16"/>
  <c r="X106" i="16"/>
  <c r="AM106" i="16"/>
  <c r="AR106" i="16"/>
  <c r="CR106" i="16"/>
  <c r="CV106" i="16"/>
  <c r="DG106" i="16"/>
  <c r="FB106" i="16"/>
  <c r="FC106" i="16"/>
  <c r="EV106" i="16" s="1"/>
  <c r="B107" i="16"/>
  <c r="C107" i="16"/>
  <c r="D107" i="16"/>
  <c r="E107" i="16"/>
  <c r="F107" i="16"/>
  <c r="G107" i="16"/>
  <c r="M107" i="16"/>
  <c r="U107" i="16"/>
  <c r="W107" i="16"/>
  <c r="X107" i="16"/>
  <c r="Z107" i="16"/>
  <c r="AA107" i="16"/>
  <c r="AS107" i="16"/>
  <c r="AU107" i="16"/>
  <c r="AW107" i="16"/>
  <c r="BH107" i="16"/>
  <c r="BW107" i="16"/>
  <c r="BY107" i="16"/>
  <c r="CQ107" i="16"/>
  <c r="CR107" i="16"/>
  <c r="CS107" i="16"/>
  <c r="CT107" i="16"/>
  <c r="CX107" i="16"/>
  <c r="DF107" i="16"/>
  <c r="DO107" i="16"/>
  <c r="DT107" i="16"/>
  <c r="DU107" i="16"/>
  <c r="DV107" i="16"/>
  <c r="DX107" i="16"/>
  <c r="DY107" i="16"/>
  <c r="EJ107" i="16"/>
  <c r="EK107" i="16"/>
  <c r="EM107" i="16"/>
  <c r="ER107" i="16"/>
  <c r="ET107" i="16"/>
  <c r="EU107" i="16"/>
  <c r="FB107" i="16"/>
  <c r="R107" i="16" s="1"/>
  <c r="FC107" i="16"/>
  <c r="FD107" i="16"/>
  <c r="BK107" i="16" s="1"/>
  <c r="B108" i="16"/>
  <c r="C108" i="16"/>
  <c r="D108" i="16"/>
  <c r="E108" i="16"/>
  <c r="F108" i="16"/>
  <c r="G108" i="16"/>
  <c r="FB108" i="16"/>
  <c r="BD108" i="16" s="1"/>
  <c r="FC108" i="16"/>
  <c r="B109" i="16"/>
  <c r="C109" i="16"/>
  <c r="D109" i="16"/>
  <c r="E109" i="16"/>
  <c r="F109" i="16"/>
  <c r="G109" i="16"/>
  <c r="EN109" i="16"/>
  <c r="EZ109" i="16"/>
  <c r="FB109" i="16"/>
  <c r="FC109" i="16"/>
  <c r="B110" i="16"/>
  <c r="C110" i="16"/>
  <c r="D110" i="16"/>
  <c r="E110" i="16"/>
  <c r="F110" i="16"/>
  <c r="G110" i="16"/>
  <c r="FB110" i="16"/>
  <c r="FC110" i="16"/>
  <c r="B111" i="16"/>
  <c r="C111" i="16"/>
  <c r="D111" i="16"/>
  <c r="E111" i="16"/>
  <c r="F111" i="16"/>
  <c r="G111" i="16"/>
  <c r="BB111" i="16"/>
  <c r="BD111" i="16"/>
  <c r="DT111" i="16"/>
  <c r="EF111" i="16"/>
  <c r="FB111" i="16"/>
  <c r="R111" i="16" s="1"/>
  <c r="FC111" i="16"/>
  <c r="B112" i="16"/>
  <c r="C112" i="16"/>
  <c r="D112" i="16"/>
  <c r="E112" i="16"/>
  <c r="F112" i="16"/>
  <c r="G112" i="16"/>
  <c r="BH112" i="16" s="1"/>
  <c r="L112" i="16"/>
  <c r="M112" i="16"/>
  <c r="Q112" i="16"/>
  <c r="T112" i="16"/>
  <c r="AV112" i="16"/>
  <c r="AZ112" i="16"/>
  <c r="BA112" i="16"/>
  <c r="BW112" i="16"/>
  <c r="CS112" i="16"/>
  <c r="CV112" i="16"/>
  <c r="CW112" i="16"/>
  <c r="DI112" i="16"/>
  <c r="DL112" i="16"/>
  <c r="EG112" i="16"/>
  <c r="EL112" i="16"/>
  <c r="EN112" i="16"/>
  <c r="EZ112" i="16"/>
  <c r="FA112" i="16"/>
  <c r="FB112" i="16"/>
  <c r="R112" i="16" s="1"/>
  <c r="FC112" i="16"/>
  <c r="FD112" i="16" s="1"/>
  <c r="B113" i="16"/>
  <c r="C113" i="16"/>
  <c r="D113" i="16"/>
  <c r="E113" i="16"/>
  <c r="F113" i="16"/>
  <c r="G113" i="16"/>
  <c r="L113" i="16"/>
  <c r="M113" i="16"/>
  <c r="AK113" i="16"/>
  <c r="AL113" i="16"/>
  <c r="AT113" i="16"/>
  <c r="BA113" i="16"/>
  <c r="BC113" i="16"/>
  <c r="CH113" i="16"/>
  <c r="CO113" i="16"/>
  <c r="CP113" i="16"/>
  <c r="CT113" i="16"/>
  <c r="CW113" i="16"/>
  <c r="DY113" i="16"/>
  <c r="EC113" i="16"/>
  <c r="ED113" i="16"/>
  <c r="EK113" i="16"/>
  <c r="EL113" i="16"/>
  <c r="FB113" i="16"/>
  <c r="Q113" i="16" s="1"/>
  <c r="FC113" i="16"/>
  <c r="FD113" i="16" s="1"/>
  <c r="B114" i="16"/>
  <c r="C114" i="16"/>
  <c r="D114" i="16"/>
  <c r="E114" i="16"/>
  <c r="F114" i="16"/>
  <c r="G114" i="16"/>
  <c r="AL114" i="16"/>
  <c r="AN114" i="16"/>
  <c r="CO114" i="16"/>
  <c r="CP114" i="16"/>
  <c r="CQ114" i="16"/>
  <c r="DJ114" i="16"/>
  <c r="DK114" i="16"/>
  <c r="EX114" i="16"/>
  <c r="EY114" i="16"/>
  <c r="FB114" i="16"/>
  <c r="J114" i="16" s="1"/>
  <c r="FC114" i="16"/>
  <c r="ET114" i="16" s="1"/>
  <c r="B115" i="16"/>
  <c r="C115" i="16"/>
  <c r="D115" i="16"/>
  <c r="E115" i="16"/>
  <c r="F115" i="16"/>
  <c r="G115" i="16"/>
  <c r="AE115" i="16"/>
  <c r="AI115" i="16"/>
  <c r="BI115" i="16"/>
  <c r="BX115" i="16"/>
  <c r="CX115" i="16"/>
  <c r="FB115" i="16"/>
  <c r="DL115" i="16" s="1"/>
  <c r="FC115" i="16"/>
  <c r="B116" i="16"/>
  <c r="C116" i="16"/>
  <c r="D116" i="16"/>
  <c r="E116" i="16"/>
  <c r="F116" i="16"/>
  <c r="G116" i="16"/>
  <c r="AQ116" i="16"/>
  <c r="EY116" i="16"/>
  <c r="FB116" i="16"/>
  <c r="FC116" i="16"/>
  <c r="FD116" i="16" s="1"/>
  <c r="B117" i="16"/>
  <c r="C117" i="16"/>
  <c r="D117" i="16"/>
  <c r="E117" i="16"/>
  <c r="F117" i="16"/>
  <c r="G117" i="16"/>
  <c r="P117" i="16"/>
  <c r="Q117" i="16"/>
  <c r="AC117" i="16"/>
  <c r="AD117" i="16"/>
  <c r="AG117" i="16"/>
  <c r="AK117" i="16"/>
  <c r="AW117" i="16"/>
  <c r="BD117" i="16"/>
  <c r="BP117" i="16"/>
  <c r="BQ117" i="16"/>
  <c r="BU117" i="16"/>
  <c r="CO117" i="16"/>
  <c r="CS117" i="16"/>
  <c r="CV117" i="16"/>
  <c r="DL117" i="16"/>
  <c r="DM117" i="16"/>
  <c r="DT117" i="16"/>
  <c r="DU117" i="16"/>
  <c r="EG117" i="16"/>
  <c r="EI117" i="16"/>
  <c r="EK117" i="16"/>
  <c r="EO117" i="16"/>
  <c r="FB117" i="16"/>
  <c r="H117" i="16" s="1"/>
  <c r="FC117" i="16"/>
  <c r="B118" i="16"/>
  <c r="C118" i="16"/>
  <c r="D118" i="16"/>
  <c r="E118" i="16"/>
  <c r="F118" i="16"/>
  <c r="G118" i="16"/>
  <c r="DR118" i="16"/>
  <c r="DS118" i="16"/>
  <c r="EM118" i="16"/>
  <c r="FB118" i="16"/>
  <c r="AZ118" i="16" s="1"/>
  <c r="FC118" i="16"/>
  <c r="B119" i="16"/>
  <c r="C119" i="16"/>
  <c r="D119" i="16"/>
  <c r="E119" i="16"/>
  <c r="F119" i="16"/>
  <c r="G119" i="16"/>
  <c r="H119" i="16"/>
  <c r="S119" i="16"/>
  <c r="AI119" i="16"/>
  <c r="BK119" i="16"/>
  <c r="BM119" i="16"/>
  <c r="BN119" i="16"/>
  <c r="BS119" i="16"/>
  <c r="CM119" i="16"/>
  <c r="CQ119" i="16"/>
  <c r="EA119" i="16"/>
  <c r="EB119" i="16"/>
  <c r="EH119" i="16"/>
  <c r="EJ119" i="16"/>
  <c r="EZ119" i="16"/>
  <c r="FB119" i="16"/>
  <c r="AQ119" i="16" s="1"/>
  <c r="FC119" i="16"/>
  <c r="R119" i="16" s="1"/>
  <c r="B120" i="16"/>
  <c r="C120" i="16"/>
  <c r="D120" i="16"/>
  <c r="E120" i="16"/>
  <c r="F120" i="16"/>
  <c r="G120" i="16"/>
  <c r="X120" i="16"/>
  <c r="AA120" i="16"/>
  <c r="AM120" i="16"/>
  <c r="AO120" i="16"/>
  <c r="AR120" i="16"/>
  <c r="BY120" i="16"/>
  <c r="CB120" i="16"/>
  <c r="CN120" i="16"/>
  <c r="CR120" i="16"/>
  <c r="CU120" i="16"/>
  <c r="EB120" i="16"/>
  <c r="EE120" i="16"/>
  <c r="EQ120" i="16"/>
  <c r="ES120" i="16"/>
  <c r="EV120" i="16"/>
  <c r="FB120" i="16"/>
  <c r="O120" i="16" s="1"/>
  <c r="FC120" i="16"/>
  <c r="FD120" i="16" s="1"/>
  <c r="B121" i="16"/>
  <c r="C121" i="16"/>
  <c r="D121" i="16"/>
  <c r="E121" i="16"/>
  <c r="F121" i="16"/>
  <c r="G121" i="16"/>
  <c r="I121" i="16"/>
  <c r="W121" i="16"/>
  <c r="X121" i="16"/>
  <c r="BG121" i="16"/>
  <c r="BH121" i="16"/>
  <c r="BV121" i="16"/>
  <c r="BX121" i="16"/>
  <c r="CT121" i="16"/>
  <c r="CX121" i="16"/>
  <c r="DF121" i="16"/>
  <c r="DM121" i="16"/>
  <c r="ES121" i="16"/>
  <c r="EW121" i="16"/>
  <c r="FA121" i="16"/>
  <c r="FB121" i="16"/>
  <c r="FC121" i="16"/>
  <c r="BJ121" i="16" s="1"/>
  <c r="B122" i="16"/>
  <c r="C122" i="16"/>
  <c r="D122" i="16"/>
  <c r="E122" i="16"/>
  <c r="F122" i="16"/>
  <c r="G122" i="16"/>
  <c r="J122" i="16"/>
  <c r="K122" i="16"/>
  <c r="R122" i="16"/>
  <c r="U122" i="16"/>
  <c r="W122" i="16"/>
  <c r="AP122" i="16"/>
  <c r="AR122" i="16"/>
  <c r="AT122" i="16"/>
  <c r="BB122" i="16"/>
  <c r="BD122" i="16"/>
  <c r="BU122" i="16"/>
  <c r="BV122" i="16"/>
  <c r="BZ122" i="16"/>
  <c r="CD122" i="16"/>
  <c r="CE122" i="16"/>
  <c r="CX122" i="16"/>
  <c r="DC122" i="16"/>
  <c r="DE122" i="16"/>
  <c r="DJ122" i="16"/>
  <c r="DL122" i="16"/>
  <c r="EC122" i="16"/>
  <c r="EE122" i="16"/>
  <c r="EH122" i="16"/>
  <c r="EO122" i="16"/>
  <c r="EP122" i="16"/>
  <c r="FB122" i="16"/>
  <c r="O122" i="16" s="1"/>
  <c r="FC122" i="16"/>
  <c r="FD122" i="16" s="1"/>
  <c r="B123" i="16"/>
  <c r="C123" i="16"/>
  <c r="D123" i="16"/>
  <c r="E123" i="16"/>
  <c r="F123" i="16"/>
  <c r="G123" i="16"/>
  <c r="FB123" i="16"/>
  <c r="AI123" i="16" s="1"/>
  <c r="FC123" i="16"/>
  <c r="B124" i="16"/>
  <c r="C124" i="16"/>
  <c r="D124" i="16"/>
  <c r="E124" i="16"/>
  <c r="F124" i="16"/>
  <c r="G124" i="16"/>
  <c r="V124" i="16"/>
  <c r="X124" i="16"/>
  <c r="AF124" i="16"/>
  <c r="AH124" i="16"/>
  <c r="AJ124" i="16"/>
  <c r="BF124" i="16"/>
  <c r="BH124" i="16"/>
  <c r="BP124" i="16"/>
  <c r="BR124" i="16"/>
  <c r="BT124" i="16"/>
  <c r="DB124" i="16"/>
  <c r="DD124" i="16"/>
  <c r="DL124" i="16"/>
  <c r="DN124" i="16"/>
  <c r="DP124" i="16"/>
  <c r="EL124" i="16"/>
  <c r="EN124" i="16"/>
  <c r="EV124" i="16"/>
  <c r="EX124" i="16"/>
  <c r="EZ124" i="16"/>
  <c r="FB124" i="16"/>
  <c r="K124" i="16" s="1"/>
  <c r="FC124" i="16"/>
  <c r="M124" i="16" s="1"/>
  <c r="B125" i="16"/>
  <c r="C125" i="16"/>
  <c r="D125" i="16"/>
  <c r="E125" i="16"/>
  <c r="F125" i="16"/>
  <c r="G125" i="16"/>
  <c r="Y125" i="16"/>
  <c r="AC125" i="16"/>
  <c r="AD125" i="16"/>
  <c r="AG125" i="16"/>
  <c r="AH125" i="16"/>
  <c r="AV125" i="16"/>
  <c r="AW125" i="16"/>
  <c r="BB125" i="16"/>
  <c r="BR125" i="16"/>
  <c r="BU125" i="16"/>
  <c r="CK125" i="16"/>
  <c r="CW125" i="16"/>
  <c r="CX125" i="16"/>
  <c r="DB125" i="16"/>
  <c r="DD125" i="16"/>
  <c r="DP125" i="16"/>
  <c r="DY125" i="16"/>
  <c r="EK125" i="16"/>
  <c r="EL125" i="16"/>
  <c r="EN125" i="16"/>
  <c r="ES125" i="16"/>
  <c r="EX125" i="16"/>
  <c r="EZ125" i="16"/>
  <c r="FA125" i="16"/>
  <c r="FB125" i="16"/>
  <c r="L125" i="16" s="1"/>
  <c r="FC125" i="16"/>
  <c r="O125" i="16" s="1"/>
  <c r="B126" i="16"/>
  <c r="C126" i="16"/>
  <c r="D126" i="16"/>
  <c r="E126" i="16"/>
  <c r="F126" i="16"/>
  <c r="G126" i="16"/>
  <c r="V126" i="16"/>
  <c r="AP126" i="16"/>
  <c r="AQ126" i="16"/>
  <c r="AS126" i="16"/>
  <c r="AX126" i="16"/>
  <c r="BL126" i="16"/>
  <c r="CX126" i="16"/>
  <c r="CY126" i="16"/>
  <c r="DA126" i="16"/>
  <c r="DB126" i="16"/>
  <c r="DT126" i="16"/>
  <c r="EL126" i="16"/>
  <c r="EP126" i="16"/>
  <c r="EQ126" i="16"/>
  <c r="ER126" i="16"/>
  <c r="FB126" i="16"/>
  <c r="Z126" i="16" s="1"/>
  <c r="FC126" i="16"/>
  <c r="I126" i="16" s="1"/>
  <c r="B127" i="16"/>
  <c r="C127" i="16"/>
  <c r="D127" i="16"/>
  <c r="E127" i="16"/>
  <c r="F127" i="16"/>
  <c r="G127" i="16"/>
  <c r="K127" i="16"/>
  <c r="CM127" i="16"/>
  <c r="CX127" i="16"/>
  <c r="ER127" i="16"/>
  <c r="ET127" i="16"/>
  <c r="FB127" i="16"/>
  <c r="AV127" i="16" s="1"/>
  <c r="FC127" i="16"/>
  <c r="B128" i="16"/>
  <c r="C128" i="16"/>
  <c r="D128" i="16"/>
  <c r="E128" i="16"/>
  <c r="F128" i="16"/>
  <c r="G128" i="16"/>
  <c r="V128" i="16"/>
  <c r="X128" i="16"/>
  <c r="AN128" i="16"/>
  <c r="AR128" i="16"/>
  <c r="BL128" i="16"/>
  <c r="DA128" i="16"/>
  <c r="DB128" i="16"/>
  <c r="EN128" i="16"/>
  <c r="EO128" i="16"/>
  <c r="FB128" i="16"/>
  <c r="AS128" i="16" s="1"/>
  <c r="FC128" i="16"/>
  <c r="T128" i="16" s="1"/>
  <c r="B129" i="16"/>
  <c r="C129" i="16"/>
  <c r="D129" i="16"/>
  <c r="E129" i="16"/>
  <c r="F129" i="16"/>
  <c r="G129" i="16"/>
  <c r="EC129" i="16" s="1"/>
  <c r="L129" i="16"/>
  <c r="Q129" i="16"/>
  <c r="R129" i="16"/>
  <c r="X129" i="16"/>
  <c r="AK129" i="16"/>
  <c r="AO129" i="16"/>
  <c r="AP129" i="16"/>
  <c r="AQ129" i="16"/>
  <c r="BA129" i="16"/>
  <c r="BI129" i="16"/>
  <c r="BM129" i="16"/>
  <c r="BN129" i="16"/>
  <c r="BO129" i="16"/>
  <c r="BZ129" i="16"/>
  <c r="CG129" i="16"/>
  <c r="CK129" i="16"/>
  <c r="CL129" i="16"/>
  <c r="CO129" i="16"/>
  <c r="CX129" i="16"/>
  <c r="DE129" i="16"/>
  <c r="DI129" i="16"/>
  <c r="DJ129" i="16"/>
  <c r="DM129" i="16"/>
  <c r="DQ129" i="16"/>
  <c r="DS129" i="16"/>
  <c r="DZ129" i="16"/>
  <c r="EW129" i="16"/>
  <c r="EX129" i="16"/>
  <c r="EZ129" i="16"/>
  <c r="FA129" i="16"/>
  <c r="FB129" i="16"/>
  <c r="H129" i="16" s="1"/>
  <c r="FC129" i="16"/>
  <c r="J129" i="16" s="1"/>
  <c r="FD129" i="16"/>
  <c r="B130" i="16"/>
  <c r="C130" i="16"/>
  <c r="D130" i="16"/>
  <c r="E130" i="16"/>
  <c r="F130" i="16"/>
  <c r="G130" i="16"/>
  <c r="FB130" i="16"/>
  <c r="FC130" i="16"/>
  <c r="B131" i="16"/>
  <c r="C131" i="16"/>
  <c r="D131" i="16"/>
  <c r="E131" i="16"/>
  <c r="F131" i="16"/>
  <c r="G131" i="16"/>
  <c r="BW131" i="16"/>
  <c r="FB131" i="16"/>
  <c r="FC131" i="16"/>
  <c r="L131" i="16" s="1"/>
  <c r="B132" i="16"/>
  <c r="C132" i="16"/>
  <c r="D132" i="16"/>
  <c r="E132" i="16"/>
  <c r="F132" i="16"/>
  <c r="G132" i="16"/>
  <c r="S132" i="16"/>
  <c r="T132" i="16"/>
  <c r="V132" i="16"/>
  <c r="AE132" i="16"/>
  <c r="BC132" i="16"/>
  <c r="BK132" i="16"/>
  <c r="BN132" i="16"/>
  <c r="BO132" i="16"/>
  <c r="DG132" i="16"/>
  <c r="EE132" i="16"/>
  <c r="EL132" i="16"/>
  <c r="EO132" i="16"/>
  <c r="EQ132" i="16"/>
  <c r="FB132" i="16"/>
  <c r="K132" i="16" s="1"/>
  <c r="FC132" i="16"/>
  <c r="H132" i="16" s="1"/>
  <c r="B133" i="16"/>
  <c r="C133" i="16"/>
  <c r="D133" i="16"/>
  <c r="E133" i="16"/>
  <c r="F133" i="16"/>
  <c r="G133" i="16"/>
  <c r="P133" i="16"/>
  <c r="DG133" i="16"/>
  <c r="DJ133" i="16"/>
  <c r="EE133" i="16"/>
  <c r="EF133" i="16"/>
  <c r="FB133" i="16"/>
  <c r="AK133" i="16" s="1"/>
  <c r="FC133" i="16"/>
  <c r="CA133" i="16" s="1"/>
  <c r="B134" i="16"/>
  <c r="C134" i="16"/>
  <c r="D134" i="16"/>
  <c r="E134" i="16"/>
  <c r="F134" i="16"/>
  <c r="G134" i="16"/>
  <c r="O134" i="16"/>
  <c r="FB134" i="16"/>
  <c r="FC134" i="16"/>
  <c r="AM134" i="16" s="1"/>
  <c r="FD134" i="16"/>
  <c r="B135" i="16"/>
  <c r="C135" i="16"/>
  <c r="D135" i="16"/>
  <c r="E135" i="16"/>
  <c r="F135" i="16"/>
  <c r="G135" i="16"/>
  <c r="AS135" i="16"/>
  <c r="CI135" i="16"/>
  <c r="DE135" i="16"/>
  <c r="DG135" i="16"/>
  <c r="FB135" i="16"/>
  <c r="Q135" i="16" s="1"/>
  <c r="FC135" i="16"/>
  <c r="B136" i="16"/>
  <c r="C136" i="16"/>
  <c r="D136" i="16"/>
  <c r="E136" i="16"/>
  <c r="F136" i="16"/>
  <c r="G136" i="16"/>
  <c r="H136" i="16"/>
  <c r="I136" i="16"/>
  <c r="J136" i="16"/>
  <c r="X136" i="16"/>
  <c r="Y136" i="16"/>
  <c r="AB136" i="16"/>
  <c r="AD136" i="16"/>
  <c r="AQ136" i="16"/>
  <c r="AR136" i="16"/>
  <c r="AS136" i="16"/>
  <c r="AT136" i="16"/>
  <c r="BH136" i="16"/>
  <c r="BI136" i="16"/>
  <c r="BL136" i="16"/>
  <c r="BN136" i="16"/>
  <c r="CA136" i="16"/>
  <c r="CB136" i="16"/>
  <c r="CC136" i="16"/>
  <c r="CD136" i="16"/>
  <c r="DA136" i="16"/>
  <c r="DB136" i="16"/>
  <c r="DD136" i="16"/>
  <c r="DE136" i="16"/>
  <c r="DQ136" i="16"/>
  <c r="DT136" i="16"/>
  <c r="DV136" i="16"/>
  <c r="DW136" i="16"/>
  <c r="EI136" i="16"/>
  <c r="EJ136" i="16"/>
  <c r="EK136" i="16"/>
  <c r="EL136" i="16"/>
  <c r="EX136" i="16"/>
  <c r="EY136" i="16"/>
  <c r="EZ136" i="16"/>
  <c r="FA136" i="16"/>
  <c r="FB136" i="16"/>
  <c r="N136" i="16" s="1"/>
  <c r="FC136" i="16"/>
  <c r="O136" i="16" s="1"/>
  <c r="B137" i="16"/>
  <c r="C137" i="16"/>
  <c r="D137" i="16"/>
  <c r="E137" i="16"/>
  <c r="F137" i="16"/>
  <c r="G137" i="16"/>
  <c r="J137" i="16"/>
  <c r="M137" i="16"/>
  <c r="O137" i="16"/>
  <c r="AD137" i="16"/>
  <c r="AE137" i="16"/>
  <c r="AH137" i="16"/>
  <c r="AK137" i="16"/>
  <c r="BA137" i="16"/>
  <c r="BB137" i="16"/>
  <c r="BC137" i="16"/>
  <c r="BE137" i="16"/>
  <c r="BW137" i="16"/>
  <c r="BX137" i="16"/>
  <c r="BY137" i="16"/>
  <c r="BZ137" i="16"/>
  <c r="DB137" i="16"/>
  <c r="DE137" i="16"/>
  <c r="DU137" i="16"/>
  <c r="DV137" i="16"/>
  <c r="DW137" i="16"/>
  <c r="DY137" i="16"/>
  <c r="EQ137" i="16"/>
  <c r="ER137" i="16"/>
  <c r="ES137" i="16"/>
  <c r="ET137" i="16"/>
  <c r="FB137" i="16"/>
  <c r="K137" i="16" s="1"/>
  <c r="FC137" i="16"/>
  <c r="I137" i="16" s="1"/>
  <c r="B138" i="16"/>
  <c r="C138" i="16"/>
  <c r="D138" i="16"/>
  <c r="E138" i="16"/>
  <c r="F138" i="16"/>
  <c r="G138" i="16"/>
  <c r="AM138" i="16"/>
  <c r="AN138" i="16"/>
  <c r="AP138" i="16"/>
  <c r="AQ138" i="16"/>
  <c r="BW138" i="16"/>
  <c r="BX138" i="16"/>
  <c r="BZ138" i="16"/>
  <c r="CA138" i="16"/>
  <c r="DG138" i="16"/>
  <c r="DH138" i="16"/>
  <c r="DJ138" i="16"/>
  <c r="DK138" i="16"/>
  <c r="EN138" i="16"/>
  <c r="EO138" i="16"/>
  <c r="EQ138" i="16"/>
  <c r="ER138" i="16"/>
  <c r="FB138" i="16"/>
  <c r="O138" i="16" s="1"/>
  <c r="FC138" i="16"/>
  <c r="FD138" i="16" s="1"/>
  <c r="B139" i="16"/>
  <c r="C139" i="16"/>
  <c r="D139" i="16"/>
  <c r="E139" i="16"/>
  <c r="F139" i="16"/>
  <c r="G139" i="16"/>
  <c r="BH139" i="16"/>
  <c r="BK139" i="16"/>
  <c r="CJ139" i="16"/>
  <c r="DT139" i="16"/>
  <c r="FB139" i="16"/>
  <c r="P139" i="16" s="1"/>
  <c r="FC139" i="16"/>
  <c r="B140" i="16"/>
  <c r="C140" i="16"/>
  <c r="D140" i="16"/>
  <c r="E140" i="16"/>
  <c r="F140" i="16"/>
  <c r="G140" i="16"/>
  <c r="EJ140" i="16"/>
  <c r="EK140" i="16"/>
  <c r="EM140" i="16"/>
  <c r="FB140" i="16"/>
  <c r="FC140" i="16"/>
  <c r="DM140" i="16" s="1"/>
  <c r="B141" i="16"/>
  <c r="C141" i="16"/>
  <c r="D141" i="16"/>
  <c r="E141" i="16"/>
  <c r="F141" i="16"/>
  <c r="G141" i="16"/>
  <c r="H141" i="16"/>
  <c r="I141" i="16"/>
  <c r="J141" i="16"/>
  <c r="O141" i="16"/>
  <c r="T141" i="16"/>
  <c r="AQ141" i="16"/>
  <c r="AS141" i="16"/>
  <c r="BA141" i="16"/>
  <c r="BC141" i="16"/>
  <c r="BD141" i="16"/>
  <c r="CG141" i="16"/>
  <c r="CI141" i="16"/>
  <c r="CJ141" i="16"/>
  <c r="DS141" i="16"/>
  <c r="DT141" i="16"/>
  <c r="DU141" i="16"/>
  <c r="DV141" i="16"/>
  <c r="DX141" i="16"/>
  <c r="EQ141" i="16"/>
  <c r="ER141" i="16"/>
  <c r="ES141" i="16"/>
  <c r="ET141" i="16"/>
  <c r="EV141" i="16"/>
  <c r="FB141" i="16"/>
  <c r="M141" i="16" s="1"/>
  <c r="FC141" i="16"/>
  <c r="FD141" i="16" s="1"/>
  <c r="CN141" i="16" s="1"/>
  <c r="B142" i="16"/>
  <c r="C142" i="16"/>
  <c r="D142" i="16"/>
  <c r="E142" i="16"/>
  <c r="F142" i="16"/>
  <c r="G142" i="16"/>
  <c r="CP142" i="16" s="1"/>
  <c r="I142" i="16"/>
  <c r="J142" i="16"/>
  <c r="V142" i="16"/>
  <c r="AM142" i="16"/>
  <c r="AO142" i="16"/>
  <c r="AQ142" i="16"/>
  <c r="AS142" i="16"/>
  <c r="AT142" i="16"/>
  <c r="BF142" i="16"/>
  <c r="BW142" i="16"/>
  <c r="BY142" i="16"/>
  <c r="CA142" i="16"/>
  <c r="CC142" i="16"/>
  <c r="CD142" i="16"/>
  <c r="DF142" i="16"/>
  <c r="DG142" i="16"/>
  <c r="DI142" i="16"/>
  <c r="DK142" i="16"/>
  <c r="DM142" i="16"/>
  <c r="DW142" i="16"/>
  <c r="EE142" i="16"/>
  <c r="EO142" i="16"/>
  <c r="EP142" i="16"/>
  <c r="EQ142" i="16"/>
  <c r="ES142" i="16"/>
  <c r="EW142" i="16"/>
  <c r="FB142" i="16"/>
  <c r="U142" i="16" s="1"/>
  <c r="FC142" i="16"/>
  <c r="FD142" i="16" s="1"/>
  <c r="B143" i="16"/>
  <c r="C143" i="16"/>
  <c r="D143" i="16"/>
  <c r="E143" i="16"/>
  <c r="F143" i="16"/>
  <c r="G143" i="16"/>
  <c r="I143" i="16"/>
  <c r="W143" i="16"/>
  <c r="X143" i="16"/>
  <c r="Z143" i="16"/>
  <c r="AB143" i="16"/>
  <c r="AE143" i="16"/>
  <c r="AS143" i="16"/>
  <c r="AT143" i="16"/>
  <c r="AV143" i="16"/>
  <c r="AZ143" i="16"/>
  <c r="BB143" i="16"/>
  <c r="BO143" i="16"/>
  <c r="BR143" i="16"/>
  <c r="BS143" i="16"/>
  <c r="BT143" i="16"/>
  <c r="BV143" i="16"/>
  <c r="CO143" i="16"/>
  <c r="DB143" i="16"/>
  <c r="DC143" i="16"/>
  <c r="DD143" i="16"/>
  <c r="DF143" i="16"/>
  <c r="DJ143" i="16"/>
  <c r="DV143" i="16"/>
  <c r="DW143" i="16"/>
  <c r="DY143" i="16"/>
  <c r="DZ143" i="16"/>
  <c r="EA143" i="16"/>
  <c r="ED143" i="16"/>
  <c r="EP143" i="16"/>
  <c r="ER143" i="16"/>
  <c r="ET143" i="16"/>
  <c r="EU143" i="16"/>
  <c r="EW143" i="16"/>
  <c r="EZ143" i="16"/>
  <c r="FB143" i="16"/>
  <c r="J143" i="16" s="1"/>
  <c r="FC143" i="16"/>
  <c r="FD143" i="16" s="1"/>
  <c r="B144" i="16"/>
  <c r="C144" i="16"/>
  <c r="D144" i="16"/>
  <c r="E144" i="16"/>
  <c r="F144" i="16"/>
  <c r="G144" i="16"/>
  <c r="AR144" i="16"/>
  <c r="BW144" i="16"/>
  <c r="DL144" i="16"/>
  <c r="DW144" i="16"/>
  <c r="DY144" i="16"/>
  <c r="FB144" i="16"/>
  <c r="AQ144" i="16" s="1"/>
  <c r="FC144" i="16"/>
  <c r="FD144" i="16"/>
  <c r="B145" i="16"/>
  <c r="C145" i="16"/>
  <c r="D145" i="16"/>
  <c r="E145" i="16"/>
  <c r="F145" i="16"/>
  <c r="G145" i="16"/>
  <c r="R145" i="16"/>
  <c r="AD145" i="16"/>
  <c r="AF145" i="16"/>
  <c r="BJ145" i="16"/>
  <c r="BV145" i="16"/>
  <c r="DJ145" i="16"/>
  <c r="DM145" i="16"/>
  <c r="DQ145" i="16"/>
  <c r="DY145" i="16"/>
  <c r="ES145" i="16"/>
  <c r="FB145" i="16"/>
  <c r="FC145" i="16"/>
  <c r="FD145" i="16"/>
  <c r="CK145" i="16" s="1"/>
  <c r="B146" i="16"/>
  <c r="C146" i="16"/>
  <c r="D146" i="16"/>
  <c r="E146" i="16"/>
  <c r="F146" i="16"/>
  <c r="G146" i="16"/>
  <c r="AE146" i="16"/>
  <c r="AO146" i="16"/>
  <c r="AQ146" i="16"/>
  <c r="BH146" i="16"/>
  <c r="BI146" i="16"/>
  <c r="DA146" i="16"/>
  <c r="DI146" i="16"/>
  <c r="EA146" i="16"/>
  <c r="EB146" i="16"/>
  <c r="EC146" i="16"/>
  <c r="FB146" i="16"/>
  <c r="R146" i="16" s="1"/>
  <c r="FC146" i="16"/>
  <c r="J147" i="16"/>
  <c r="B148" i="16"/>
  <c r="C148" i="16"/>
  <c r="D148" i="16"/>
  <c r="E148" i="16"/>
  <c r="F148" i="16"/>
  <c r="G148" i="16"/>
  <c r="V148" i="16"/>
  <c r="AY148" i="16"/>
  <c r="BF148" i="16"/>
  <c r="BJ148" i="16"/>
  <c r="BW148" i="16"/>
  <c r="DG148" i="16"/>
  <c r="DP148" i="16"/>
  <c r="ED148" i="16"/>
  <c r="EE148" i="16"/>
  <c r="FB148" i="16"/>
  <c r="O148" i="16" s="1"/>
  <c r="FC148" i="16"/>
  <c r="B149" i="16"/>
  <c r="C149" i="16"/>
  <c r="D149" i="16"/>
  <c r="E149" i="16"/>
  <c r="F149" i="16"/>
  <c r="G149" i="16"/>
  <c r="U149" i="16"/>
  <c r="V149" i="16"/>
  <c r="X149" i="16"/>
  <c r="AE149" i="16"/>
  <c r="AS149" i="16"/>
  <c r="AT149" i="16"/>
  <c r="AV149" i="16"/>
  <c r="BC149" i="16"/>
  <c r="BQ149" i="16"/>
  <c r="BR149" i="16"/>
  <c r="BT149" i="16"/>
  <c r="CA149" i="16"/>
  <c r="CQ149" i="16"/>
  <c r="CY149" i="16"/>
  <c r="DA149" i="16"/>
  <c r="DB149" i="16"/>
  <c r="DM149" i="16"/>
  <c r="DN149" i="16"/>
  <c r="DP149" i="16"/>
  <c r="DT149" i="16"/>
  <c r="EB149" i="16"/>
  <c r="EF149" i="16"/>
  <c r="EH149" i="16"/>
  <c r="EI149" i="16"/>
  <c r="ET149" i="16"/>
  <c r="EU149" i="16"/>
  <c r="EW149" i="16"/>
  <c r="EX149" i="16"/>
  <c r="FB149" i="16"/>
  <c r="M149" i="16" s="1"/>
  <c r="FC149" i="16"/>
  <c r="FD149" i="16" s="1"/>
  <c r="B150" i="16"/>
  <c r="C150" i="16"/>
  <c r="D150" i="16"/>
  <c r="E150" i="16"/>
  <c r="F150" i="16"/>
  <c r="G150" i="16"/>
  <c r="H150" i="16"/>
  <c r="AB150" i="16"/>
  <c r="AC150" i="16"/>
  <c r="AZ150" i="16"/>
  <c r="BC150" i="16"/>
  <c r="BD150" i="16"/>
  <c r="CA150" i="16"/>
  <c r="CB150" i="16"/>
  <c r="DA150" i="16"/>
  <c r="DH150" i="16"/>
  <c r="DY150" i="16"/>
  <c r="EH150" i="16"/>
  <c r="EI150" i="16"/>
  <c r="FB150" i="16"/>
  <c r="AE150" i="16" s="1"/>
  <c r="FC150" i="16"/>
  <c r="FD150" i="16"/>
  <c r="CK150" i="16" s="1"/>
  <c r="B151" i="16"/>
  <c r="C151" i="16"/>
  <c r="D151" i="16"/>
  <c r="E151" i="16"/>
  <c r="F151" i="16"/>
  <c r="G151" i="16"/>
  <c r="Z151" i="16"/>
  <c r="AA151" i="16"/>
  <c r="AD151" i="16"/>
  <c r="AP151" i="16"/>
  <c r="BM151" i="16"/>
  <c r="BN151" i="16"/>
  <c r="BU151" i="16"/>
  <c r="CD151" i="16"/>
  <c r="DH151" i="16"/>
  <c r="DI151" i="16"/>
  <c r="DN151" i="16"/>
  <c r="DP151" i="16"/>
  <c r="EO151" i="16"/>
  <c r="EP151" i="16"/>
  <c r="ER151" i="16"/>
  <c r="ET151" i="16"/>
  <c r="FB151" i="16"/>
  <c r="Q151" i="16" s="1"/>
  <c r="FC151" i="16"/>
  <c r="FD151" i="16" s="1"/>
  <c r="CV151" i="16" s="1"/>
  <c r="B152" i="16"/>
  <c r="C152" i="16"/>
  <c r="D152" i="16"/>
  <c r="E152" i="16"/>
  <c r="F152" i="16"/>
  <c r="G152" i="16"/>
  <c r="DP152" i="16"/>
  <c r="FB152" i="16"/>
  <c r="FC152" i="16"/>
  <c r="BC152" i="16" s="1"/>
  <c r="B153" i="16"/>
  <c r="C153" i="16"/>
  <c r="D153" i="16"/>
  <c r="E153" i="16"/>
  <c r="F153" i="16"/>
  <c r="G153" i="16"/>
  <c r="FB153" i="16"/>
  <c r="FC153" i="16"/>
  <c r="FD153" i="16" s="1"/>
  <c r="B154" i="16"/>
  <c r="C154" i="16"/>
  <c r="D154" i="16"/>
  <c r="E154" i="16"/>
  <c r="F154" i="16"/>
  <c r="G154" i="16"/>
  <c r="AI154" i="16"/>
  <c r="BY154" i="16"/>
  <c r="CY154" i="16"/>
  <c r="CZ154" i="16"/>
  <c r="EN154" i="16"/>
  <c r="FB154" i="16"/>
  <c r="U154" i="16" s="1"/>
  <c r="FC154" i="16"/>
  <c r="B155" i="16"/>
  <c r="C155" i="16"/>
  <c r="D155" i="16"/>
  <c r="E155" i="16"/>
  <c r="F155" i="16"/>
  <c r="G155" i="16"/>
  <c r="AA155" i="16"/>
  <c r="AS155" i="16"/>
  <c r="BK155" i="16"/>
  <c r="CC155" i="16"/>
  <c r="FB155" i="16"/>
  <c r="DM155" i="16" s="1"/>
  <c r="FC155" i="16"/>
  <c r="R155" i="16" s="1"/>
  <c r="B156" i="16"/>
  <c r="C156" i="16"/>
  <c r="D156" i="16"/>
  <c r="E156" i="16"/>
  <c r="F156" i="16"/>
  <c r="G156" i="16"/>
  <c r="BH156" i="16"/>
  <c r="BK156" i="16"/>
  <c r="CF156" i="16"/>
  <c r="CI156" i="16"/>
  <c r="FB156" i="16"/>
  <c r="FC156" i="16"/>
  <c r="Y156" i="16" s="1"/>
  <c r="B157" i="16"/>
  <c r="C157" i="16"/>
  <c r="D157" i="16"/>
  <c r="E157" i="16"/>
  <c r="F157" i="16"/>
  <c r="G157" i="16"/>
  <c r="FB157" i="16"/>
  <c r="DA157" i="16" s="1"/>
  <c r="FC157" i="16"/>
  <c r="AH157" i="16" s="1"/>
  <c r="B158" i="16"/>
  <c r="C158" i="16"/>
  <c r="D158" i="16"/>
  <c r="E158" i="16"/>
  <c r="F158" i="16"/>
  <c r="G158" i="16"/>
  <c r="AP158" i="16"/>
  <c r="CY158" i="16"/>
  <c r="CZ158" i="16"/>
  <c r="EW158" i="16"/>
  <c r="FB158" i="16"/>
  <c r="AJ158" i="16" s="1"/>
  <c r="FC158" i="16"/>
  <c r="B159" i="16"/>
  <c r="C159" i="16"/>
  <c r="D159" i="16"/>
  <c r="E159" i="16"/>
  <c r="F159" i="16"/>
  <c r="G159" i="16"/>
  <c r="AA159" i="16"/>
  <c r="BB159" i="16"/>
  <c r="BK159" i="16"/>
  <c r="EW159" i="16"/>
  <c r="FB159" i="16"/>
  <c r="FC159" i="16"/>
  <c r="B160" i="16"/>
  <c r="C160" i="16"/>
  <c r="D160" i="16"/>
  <c r="E160" i="16"/>
  <c r="F160" i="16"/>
  <c r="G160" i="16"/>
  <c r="AA160" i="16"/>
  <c r="AD160" i="16"/>
  <c r="AJ160" i="16"/>
  <c r="DI160" i="16"/>
  <c r="DP160" i="16"/>
  <c r="DQ160" i="16"/>
  <c r="FB160" i="16"/>
  <c r="BB160" i="16" s="1"/>
  <c r="FC160" i="16"/>
  <c r="B161" i="16"/>
  <c r="C161" i="16"/>
  <c r="D161" i="16"/>
  <c r="E161" i="16"/>
  <c r="F161" i="16"/>
  <c r="G161" i="16"/>
  <c r="AG161" i="16"/>
  <c r="AT161" i="16"/>
  <c r="BR161" i="16"/>
  <c r="BT161" i="16"/>
  <c r="BW161" i="16"/>
  <c r="DA161" i="16"/>
  <c r="DN161" i="16"/>
  <c r="DY161" i="16"/>
  <c r="EL161" i="16"/>
  <c r="EN161" i="16"/>
  <c r="EQ161" i="16"/>
  <c r="FB161" i="16"/>
  <c r="AA161" i="16" s="1"/>
  <c r="FC161" i="16"/>
  <c r="FD161" i="16" s="1"/>
  <c r="B162" i="16"/>
  <c r="C162" i="16"/>
  <c r="D162" i="16"/>
  <c r="E162" i="16"/>
  <c r="F162" i="16"/>
  <c r="G162" i="16"/>
  <c r="H162" i="16"/>
  <c r="I162" i="16"/>
  <c r="K162" i="16"/>
  <c r="AD162" i="16"/>
  <c r="AE162" i="16"/>
  <c r="AV162" i="16"/>
  <c r="AZ162" i="16"/>
  <c r="BB162" i="16"/>
  <c r="BQ162" i="16"/>
  <c r="CY162" i="16"/>
  <c r="CZ162" i="16"/>
  <c r="DA162" i="16"/>
  <c r="DP162" i="16"/>
  <c r="DT162" i="16"/>
  <c r="EI162" i="16"/>
  <c r="EJ162" i="16"/>
  <c r="EK162" i="16"/>
  <c r="EZ162" i="16"/>
  <c r="FB162" i="16"/>
  <c r="BT162" i="16" s="1"/>
  <c r="FC162" i="16"/>
  <c r="B163" i="16"/>
  <c r="C163" i="16"/>
  <c r="D163" i="16"/>
  <c r="E163" i="16"/>
  <c r="F163" i="16"/>
  <c r="G163" i="16"/>
  <c r="FB163" i="16"/>
  <c r="FC163" i="16"/>
  <c r="AF163" i="16" s="1"/>
  <c r="B164" i="16"/>
  <c r="C164" i="16"/>
  <c r="D164" i="16"/>
  <c r="E164" i="16"/>
  <c r="F164" i="16"/>
  <c r="G164" i="16"/>
  <c r="V164" i="16"/>
  <c r="AJ164" i="16"/>
  <c r="AM164" i="16"/>
  <c r="BF164" i="16"/>
  <c r="BH164" i="16"/>
  <c r="CR164" i="16"/>
  <c r="DB164" i="16"/>
  <c r="DZ164" i="16"/>
  <c r="EB164" i="16"/>
  <c r="EL164" i="16"/>
  <c r="EN164" i="16"/>
  <c r="FB164" i="16"/>
  <c r="BT164" i="16" s="1"/>
  <c r="FC164" i="16"/>
  <c r="FD164" i="16" s="1"/>
  <c r="B165" i="16"/>
  <c r="C165" i="16"/>
  <c r="D165" i="16"/>
  <c r="E165" i="16"/>
  <c r="F165" i="16"/>
  <c r="G165" i="16"/>
  <c r="H165" i="16"/>
  <c r="I165" i="16"/>
  <c r="K165" i="16"/>
  <c r="U165" i="16"/>
  <c r="W165" i="16"/>
  <c r="AF165" i="16"/>
  <c r="AG165" i="16"/>
  <c r="AI165" i="16"/>
  <c r="AS165" i="16"/>
  <c r="AU165" i="16"/>
  <c r="BD165" i="16"/>
  <c r="BE165" i="16"/>
  <c r="BG165" i="16"/>
  <c r="BQ165" i="16"/>
  <c r="BS165" i="16"/>
  <c r="CB165" i="16"/>
  <c r="CC165" i="16"/>
  <c r="CE165" i="16"/>
  <c r="DC165" i="16"/>
  <c r="DD165" i="16"/>
  <c r="DM165" i="16"/>
  <c r="DO165" i="16"/>
  <c r="DP165" i="16"/>
  <c r="EA165" i="16"/>
  <c r="EB165" i="16"/>
  <c r="EK165" i="16"/>
  <c r="EM165" i="16"/>
  <c r="EN165" i="16"/>
  <c r="EY165" i="16"/>
  <c r="EZ165" i="16"/>
  <c r="FB165" i="16"/>
  <c r="N165" i="16" s="1"/>
  <c r="FC165" i="16"/>
  <c r="M165" i="16" s="1"/>
  <c r="B166" i="16"/>
  <c r="C166" i="16"/>
  <c r="D166" i="16"/>
  <c r="E166" i="16"/>
  <c r="F166" i="16"/>
  <c r="G166" i="16"/>
  <c r="AF166" i="16"/>
  <c r="AG166" i="16"/>
  <c r="BN166" i="16"/>
  <c r="BP166" i="16"/>
  <c r="BQ166" i="16"/>
  <c r="DM166" i="16"/>
  <c r="DT166" i="16"/>
  <c r="EV166" i="16"/>
  <c r="EW166" i="16"/>
  <c r="FB166" i="16"/>
  <c r="AD166" i="16" s="1"/>
  <c r="FC166" i="16"/>
  <c r="B167" i="16"/>
  <c r="C167" i="16"/>
  <c r="D167" i="16"/>
  <c r="E167" i="16"/>
  <c r="F167" i="16"/>
  <c r="G167" i="16"/>
  <c r="BA167" i="16"/>
  <c r="BW167" i="16"/>
  <c r="CG167" i="16"/>
  <c r="FB167" i="16"/>
  <c r="DI167" i="16" s="1"/>
  <c r="FC167" i="16"/>
  <c r="B168" i="16"/>
  <c r="C168" i="16"/>
  <c r="D168" i="16"/>
  <c r="E168" i="16"/>
  <c r="F168" i="16"/>
  <c r="G168" i="16"/>
  <c r="FB168" i="16"/>
  <c r="FC168" i="16"/>
  <c r="B169" i="16"/>
  <c r="C169" i="16"/>
  <c r="D169" i="16"/>
  <c r="E169" i="16"/>
  <c r="F169" i="16"/>
  <c r="G169" i="16"/>
  <c r="BM169" i="16"/>
  <c r="BP169" i="16"/>
  <c r="EI169" i="16"/>
  <c r="EY169" i="16"/>
  <c r="FB169" i="16"/>
  <c r="FC169" i="16"/>
  <c r="B170" i="16"/>
  <c r="C170" i="16"/>
  <c r="D170" i="16"/>
  <c r="E170" i="16"/>
  <c r="F170" i="16"/>
  <c r="G170" i="16"/>
  <c r="AB170" i="16"/>
  <c r="AC170" i="16"/>
  <c r="CW170" i="16"/>
  <c r="DA170" i="16"/>
  <c r="FB170" i="16"/>
  <c r="FC170" i="16"/>
  <c r="FD170" i="16" s="1"/>
  <c r="B171" i="16"/>
  <c r="C171" i="16"/>
  <c r="D171" i="16"/>
  <c r="E171" i="16"/>
  <c r="F171" i="16"/>
  <c r="G171" i="16"/>
  <c r="FB171" i="16"/>
  <c r="FA171" i="16" s="1"/>
  <c r="FC171" i="16"/>
  <c r="B172" i="16"/>
  <c r="C172" i="16"/>
  <c r="D172" i="16"/>
  <c r="E172" i="16"/>
  <c r="F172" i="16"/>
  <c r="G172" i="16"/>
  <c r="U172" i="16"/>
  <c r="AA172" i="16"/>
  <c r="AB172" i="16"/>
  <c r="CI172" i="16"/>
  <c r="CY172" i="16"/>
  <c r="EN172" i="16"/>
  <c r="EP172" i="16"/>
  <c r="ET172" i="16"/>
  <c r="FB172" i="16"/>
  <c r="AR172" i="16" s="1"/>
  <c r="FC172" i="16"/>
  <c r="K172" i="16" s="1"/>
  <c r="B173" i="16"/>
  <c r="C173" i="16"/>
  <c r="D173" i="16"/>
  <c r="E173" i="16"/>
  <c r="F173" i="16"/>
  <c r="G173" i="16"/>
  <c r="L173" i="16"/>
  <c r="M173" i="16"/>
  <c r="AF173" i="16"/>
  <c r="AG173" i="16"/>
  <c r="AJ173" i="16"/>
  <c r="BE173" i="16"/>
  <c r="BH173" i="16"/>
  <c r="BI173" i="16"/>
  <c r="CF173" i="16"/>
  <c r="CG173" i="16"/>
  <c r="CI173" i="16"/>
  <c r="DM173" i="16"/>
  <c r="DN173" i="16"/>
  <c r="DP173" i="16"/>
  <c r="EG173" i="16"/>
  <c r="EH173" i="16"/>
  <c r="EI173" i="16"/>
  <c r="EW173" i="16"/>
  <c r="EX173" i="16"/>
  <c r="EZ173" i="16"/>
  <c r="FB173" i="16"/>
  <c r="K173" i="16" s="1"/>
  <c r="FC173" i="16"/>
  <c r="FD173" i="16"/>
  <c r="B174" i="16"/>
  <c r="C174" i="16"/>
  <c r="D174" i="16"/>
  <c r="E174" i="16"/>
  <c r="F174" i="16"/>
  <c r="G174" i="16"/>
  <c r="M174" i="16"/>
  <c r="U174" i="16"/>
  <c r="Y174" i="16"/>
  <c r="CG174" i="16"/>
  <c r="CL174" i="16"/>
  <c r="CO174" i="16"/>
  <c r="EK174" i="16"/>
  <c r="EO174" i="16"/>
  <c r="EQ174" i="16"/>
  <c r="FB174" i="16"/>
  <c r="AK174" i="16" s="1"/>
  <c r="FC174" i="16"/>
  <c r="FD174" i="16" s="1"/>
  <c r="B175" i="16"/>
  <c r="C175" i="16"/>
  <c r="D175" i="16"/>
  <c r="E175" i="16"/>
  <c r="F175" i="16"/>
  <c r="G175" i="16"/>
  <c r="K175" i="16"/>
  <c r="L175" i="16"/>
  <c r="O175" i="16"/>
  <c r="AP175" i="16"/>
  <c r="AT175" i="16"/>
  <c r="AU175" i="16"/>
  <c r="BT175" i="16"/>
  <c r="DD175" i="16"/>
  <c r="DG175" i="16"/>
  <c r="DJ175" i="16"/>
  <c r="EH175" i="16"/>
  <c r="EL175" i="16"/>
  <c r="EM175" i="16"/>
  <c r="FB175" i="16"/>
  <c r="Q175" i="16" s="1"/>
  <c r="FC175" i="16"/>
  <c r="AB175" i="16" s="1"/>
  <c r="B176" i="16"/>
  <c r="C176" i="16"/>
  <c r="D176" i="16"/>
  <c r="E176" i="16"/>
  <c r="F176" i="16"/>
  <c r="G176" i="16"/>
  <c r="AV176" i="16"/>
  <c r="AW176" i="16"/>
  <c r="BC176" i="16"/>
  <c r="DL176" i="16"/>
  <c r="DP176" i="16"/>
  <c r="DQ176" i="16"/>
  <c r="FB176" i="16"/>
  <c r="BP176" i="16" s="1"/>
  <c r="FC176" i="16"/>
  <c r="B177" i="16"/>
  <c r="C177" i="16"/>
  <c r="D177" i="16"/>
  <c r="E177" i="16"/>
  <c r="F177" i="16"/>
  <c r="G177" i="16"/>
  <c r="R177" i="16"/>
  <c r="S177" i="16"/>
  <c r="T177" i="16"/>
  <c r="AH177" i="16"/>
  <c r="AJ177" i="16"/>
  <c r="AN177" i="16"/>
  <c r="BB177" i="16"/>
  <c r="BC177" i="16"/>
  <c r="BD177" i="16"/>
  <c r="BR177" i="16"/>
  <c r="BT177" i="16"/>
  <c r="BX177" i="16"/>
  <c r="CO177" i="16"/>
  <c r="CP177" i="16"/>
  <c r="CR177" i="16"/>
  <c r="DI177" i="16"/>
  <c r="DJ177" i="16"/>
  <c r="DK177" i="16"/>
  <c r="DY177" i="16"/>
  <c r="DZ177" i="16"/>
  <c r="EB177" i="16"/>
  <c r="EN177" i="16"/>
  <c r="ER177" i="16"/>
  <c r="ES177" i="16"/>
  <c r="ET177" i="16"/>
  <c r="EU177" i="16"/>
  <c r="FB177" i="16"/>
  <c r="K177" i="16" s="1"/>
  <c r="FC177" i="16"/>
  <c r="FD177" i="16" s="1"/>
  <c r="B178" i="16"/>
  <c r="C178" i="16"/>
  <c r="D178" i="16"/>
  <c r="E178" i="16"/>
  <c r="F178" i="16"/>
  <c r="G178" i="16"/>
  <c r="AY178" i="16"/>
  <c r="BQ178" i="16"/>
  <c r="EU178" i="16"/>
  <c r="EW178" i="16"/>
  <c r="FB178" i="16"/>
  <c r="FC178" i="16"/>
  <c r="B179" i="16"/>
  <c r="C179" i="16"/>
  <c r="D179" i="16"/>
  <c r="E179" i="16"/>
  <c r="F179" i="16"/>
  <c r="G179" i="16"/>
  <c r="AB179" i="16"/>
  <c r="AD179" i="16"/>
  <c r="AV179" i="16"/>
  <c r="AW179" i="16"/>
  <c r="BL179" i="16"/>
  <c r="CX179" i="16"/>
  <c r="DG179" i="16"/>
  <c r="EA179" i="16"/>
  <c r="EF179" i="16"/>
  <c r="EH179" i="16"/>
  <c r="EQ179" i="16"/>
  <c r="EZ179" i="16"/>
  <c r="FB179" i="16"/>
  <c r="P179" i="16" s="1"/>
  <c r="FC179" i="16"/>
  <c r="B180" i="16"/>
  <c r="C180" i="16"/>
  <c r="D180" i="16"/>
  <c r="E180" i="16"/>
  <c r="F180" i="16"/>
  <c r="G180" i="16"/>
  <c r="I180" i="16"/>
  <c r="AQ180" i="16"/>
  <c r="AT180" i="16"/>
  <c r="AV180" i="16"/>
  <c r="CS180" i="16"/>
  <c r="CU180" i="16"/>
  <c r="EA180" i="16"/>
  <c r="EW180" i="16"/>
  <c r="EX180" i="16"/>
  <c r="FB180" i="16"/>
  <c r="FC180" i="16"/>
  <c r="U180" i="16" s="1"/>
  <c r="B181" i="16"/>
  <c r="C181" i="16"/>
  <c r="D181" i="16"/>
  <c r="E181" i="16"/>
  <c r="F181" i="16"/>
  <c r="G181" i="16"/>
  <c r="I181" i="16"/>
  <c r="J181" i="16"/>
  <c r="L181" i="16"/>
  <c r="P181" i="16"/>
  <c r="Q181" i="16"/>
  <c r="V181" i="16"/>
  <c r="AC181" i="16"/>
  <c r="AD181" i="16"/>
  <c r="AE181" i="16"/>
  <c r="AF181" i="16"/>
  <c r="AG181" i="16"/>
  <c r="AP181" i="16"/>
  <c r="AS181" i="16"/>
  <c r="AT181" i="16"/>
  <c r="AV181" i="16"/>
  <c r="AZ181" i="16"/>
  <c r="BA181" i="16"/>
  <c r="BF181" i="16"/>
  <c r="BM181" i="16"/>
  <c r="BN181" i="16"/>
  <c r="BO181" i="16"/>
  <c r="BP181" i="16"/>
  <c r="BQ181" i="16"/>
  <c r="CL181" i="16"/>
  <c r="CO181" i="16"/>
  <c r="CP181" i="16"/>
  <c r="CR181" i="16"/>
  <c r="CV181" i="16"/>
  <c r="CW181" i="16"/>
  <c r="DB181" i="16"/>
  <c r="DI181" i="16"/>
  <c r="DJ181" i="16"/>
  <c r="DK181" i="16"/>
  <c r="DL181" i="16"/>
  <c r="DM181" i="16"/>
  <c r="DV181" i="16"/>
  <c r="DY181" i="16"/>
  <c r="DZ181" i="16"/>
  <c r="EB181" i="16"/>
  <c r="EF181" i="16"/>
  <c r="EG181" i="16"/>
  <c r="EL181" i="16"/>
  <c r="ES181" i="16"/>
  <c r="ET181" i="16"/>
  <c r="EU181" i="16"/>
  <c r="EV181" i="16"/>
  <c r="EW181" i="16"/>
  <c r="FB181" i="16"/>
  <c r="X181" i="16" s="1"/>
  <c r="FC181" i="16"/>
  <c r="AJ181" i="16" s="1"/>
  <c r="FD181" i="16"/>
  <c r="B182" i="16"/>
  <c r="C182" i="16"/>
  <c r="D182" i="16"/>
  <c r="E182" i="16"/>
  <c r="F182" i="16"/>
  <c r="G182" i="16"/>
  <c r="CI182" i="16"/>
  <c r="CK182" i="16"/>
  <c r="CL182" i="16"/>
  <c r="DM182" i="16"/>
  <c r="DS182" i="16"/>
  <c r="DY182" i="16"/>
  <c r="DZ182" i="16"/>
  <c r="EZ182" i="16"/>
  <c r="FB182" i="16"/>
  <c r="BS182" i="16" s="1"/>
  <c r="FC182" i="16"/>
  <c r="B183" i="16"/>
  <c r="C183" i="16"/>
  <c r="D183" i="16"/>
  <c r="E183" i="16"/>
  <c r="F183" i="16"/>
  <c r="G183" i="16"/>
  <c r="BH183" i="16"/>
  <c r="BV183" i="16"/>
  <c r="CU183" i="16"/>
  <c r="DJ183" i="16"/>
  <c r="DL183" i="16"/>
  <c r="FB183" i="16"/>
  <c r="EC183" i="16" s="1"/>
  <c r="FC183" i="16"/>
  <c r="V183" i="16" s="1"/>
  <c r="B184" i="16"/>
  <c r="C184" i="16"/>
  <c r="D184" i="16"/>
  <c r="E184" i="16"/>
  <c r="F184" i="16"/>
  <c r="G184" i="16"/>
  <c r="CR184" i="16"/>
  <c r="DD184" i="16"/>
  <c r="DG184" i="16"/>
  <c r="FB184" i="16"/>
  <c r="BH184" i="16" s="1"/>
  <c r="FC184" i="16"/>
  <c r="B185" i="16"/>
  <c r="C185" i="16"/>
  <c r="D185" i="16"/>
  <c r="E185" i="16"/>
  <c r="F185" i="16"/>
  <c r="G185" i="16"/>
  <c r="N185" i="16"/>
  <c r="AO185" i="16"/>
  <c r="BQ185" i="16"/>
  <c r="DU185" i="16"/>
  <c r="DY185" i="16"/>
  <c r="FB185" i="16"/>
  <c r="AM185" i="16" s="1"/>
  <c r="FC185" i="16"/>
  <c r="B186" i="16"/>
  <c r="C186" i="16"/>
  <c r="D186" i="16"/>
  <c r="E186" i="16"/>
  <c r="F186" i="16"/>
  <c r="G186" i="16"/>
  <c r="R186" i="16"/>
  <c r="AS186" i="16"/>
  <c r="AU186" i="16"/>
  <c r="BT186" i="16"/>
  <c r="FB186" i="16"/>
  <c r="N186" i="16" s="1"/>
  <c r="FC186" i="16"/>
  <c r="B187" i="16"/>
  <c r="C187" i="16"/>
  <c r="D187" i="16"/>
  <c r="E187" i="16"/>
  <c r="F187" i="16"/>
  <c r="G187" i="16"/>
  <c r="AY187" i="16"/>
  <c r="BD187" i="16"/>
  <c r="DJ187" i="16"/>
  <c r="DM187" i="16"/>
  <c r="EV187" i="16"/>
  <c r="FB187" i="16"/>
  <c r="FC187" i="16"/>
  <c r="AS187" i="16" s="1"/>
  <c r="B188" i="16"/>
  <c r="C188" i="16"/>
  <c r="D188" i="16"/>
  <c r="E188" i="16"/>
  <c r="F188" i="16"/>
  <c r="G188" i="16"/>
  <c r="AV188" i="16"/>
  <c r="AX188" i="16"/>
  <c r="BT188" i="16"/>
  <c r="BV188" i="16"/>
  <c r="CR188" i="16"/>
  <c r="EP188" i="16"/>
  <c r="FB188" i="16"/>
  <c r="O188" i="16" s="1"/>
  <c r="FC188" i="16"/>
  <c r="B189" i="16"/>
  <c r="C189" i="16"/>
  <c r="D189" i="16"/>
  <c r="E189" i="16"/>
  <c r="F189" i="16"/>
  <c r="G189" i="16"/>
  <c r="AA189" i="16"/>
  <c r="AG189" i="16"/>
  <c r="BT189" i="16"/>
  <c r="BV189" i="16"/>
  <c r="CH189" i="16"/>
  <c r="DG189" i="16"/>
  <c r="DO189" i="16"/>
  <c r="DP189" i="16"/>
  <c r="DR189" i="16"/>
  <c r="EV189" i="16"/>
  <c r="EY189" i="16"/>
  <c r="EZ189" i="16"/>
  <c r="FA189" i="16"/>
  <c r="FB189" i="16"/>
  <c r="CC189" i="16" s="1"/>
  <c r="FC189" i="16"/>
  <c r="B190" i="16"/>
  <c r="C190" i="16"/>
  <c r="D190" i="16"/>
  <c r="E190" i="16"/>
  <c r="F190" i="16"/>
  <c r="G190" i="16"/>
  <c r="BA190" i="16"/>
  <c r="DD190" i="16"/>
  <c r="DY190" i="16"/>
  <c r="EA190" i="16"/>
  <c r="FB190" i="16"/>
  <c r="R190" i="16" s="1"/>
  <c r="FC190" i="16"/>
  <c r="B191" i="16"/>
  <c r="C191" i="16"/>
  <c r="D191" i="16"/>
  <c r="E191" i="16"/>
  <c r="F191" i="16"/>
  <c r="G191" i="16"/>
  <c r="CM191" i="16"/>
  <c r="FB191" i="16"/>
  <c r="CN191" i="16" s="1"/>
  <c r="FC191" i="16"/>
  <c r="B192" i="16"/>
  <c r="C192" i="16"/>
  <c r="D192" i="16"/>
  <c r="E192" i="16"/>
  <c r="F192" i="16"/>
  <c r="G192" i="16"/>
  <c r="W192" i="16"/>
  <c r="AI192" i="16"/>
  <c r="AJ192" i="16"/>
  <c r="BB192" i="16"/>
  <c r="BG192" i="16"/>
  <c r="BH192" i="16"/>
  <c r="CE192" i="16"/>
  <c r="CQ192" i="16"/>
  <c r="CR192" i="16"/>
  <c r="CX192" i="16"/>
  <c r="DC192" i="16"/>
  <c r="DD192" i="16"/>
  <c r="EA192" i="16"/>
  <c r="EM192" i="16"/>
  <c r="EN192" i="16"/>
  <c r="ET192" i="16"/>
  <c r="EY192" i="16"/>
  <c r="EZ192" i="16"/>
  <c r="FB192" i="16"/>
  <c r="K192" i="16" s="1"/>
  <c r="FC192" i="16"/>
  <c r="B193" i="16"/>
  <c r="C193" i="16"/>
  <c r="D193" i="16"/>
  <c r="E193" i="16"/>
  <c r="F193" i="16"/>
  <c r="G193" i="16"/>
  <c r="H193" i="16"/>
  <c r="AA193" i="16"/>
  <c r="CC193" i="16"/>
  <c r="CI193" i="16"/>
  <c r="CN193" i="16"/>
  <c r="EJ193" i="16"/>
  <c r="EQ193" i="16"/>
  <c r="EV193" i="16"/>
  <c r="EW193" i="16"/>
  <c r="FB193" i="16"/>
  <c r="FC193" i="16"/>
  <c r="B194" i="16"/>
  <c r="C194" i="16"/>
  <c r="D194" i="16"/>
  <c r="E194" i="16"/>
  <c r="F194" i="16"/>
  <c r="G194" i="16"/>
  <c r="H194" i="16"/>
  <c r="K194" i="16"/>
  <c r="L194" i="16"/>
  <c r="P194" i="16"/>
  <c r="Q194" i="16"/>
  <c r="AB194" i="16"/>
  <c r="AF194" i="16"/>
  <c r="AI194" i="16"/>
  <c r="AJ194" i="16"/>
  <c r="BH194" i="16"/>
  <c r="BN194" i="16"/>
  <c r="BP194" i="16"/>
  <c r="BS194" i="16"/>
  <c r="BT194" i="16"/>
  <c r="BX194" i="16"/>
  <c r="CF194" i="16"/>
  <c r="CL194" i="16"/>
  <c r="CN194" i="16"/>
  <c r="CQ194" i="16"/>
  <c r="CR194" i="16"/>
  <c r="CV194" i="16"/>
  <c r="DD194" i="16"/>
  <c r="DJ194" i="16"/>
  <c r="DL194" i="16"/>
  <c r="DO194" i="16"/>
  <c r="DP194" i="16"/>
  <c r="DT194" i="16"/>
  <c r="EB194" i="16"/>
  <c r="EH194" i="16"/>
  <c r="EJ194" i="16"/>
  <c r="EM194" i="16"/>
  <c r="EN194" i="16"/>
  <c r="ER194" i="16"/>
  <c r="EZ194" i="16"/>
  <c r="FB194" i="16"/>
  <c r="S194" i="16" s="1"/>
  <c r="FC194" i="16"/>
  <c r="CD194" i="16" s="1"/>
  <c r="FD194" i="16"/>
  <c r="AP194" i="16" s="1"/>
  <c r="B195" i="16"/>
  <c r="C195" i="16"/>
  <c r="D195" i="16"/>
  <c r="E195" i="16"/>
  <c r="F195" i="16"/>
  <c r="G195" i="16"/>
  <c r="BE195" i="16"/>
  <c r="CB195" i="16"/>
  <c r="CC195" i="16"/>
  <c r="CZ195" i="16"/>
  <c r="DA195" i="16"/>
  <c r="FB195" i="16"/>
  <c r="Q195" i="16" s="1"/>
  <c r="FC195" i="16"/>
  <c r="B196" i="16"/>
  <c r="C196" i="16"/>
  <c r="D196" i="16"/>
  <c r="E196" i="16"/>
  <c r="F196" i="16"/>
  <c r="G196" i="16"/>
  <c r="X196" i="16"/>
  <c r="Z196" i="16"/>
  <c r="AC196" i="16"/>
  <c r="AD196" i="16"/>
  <c r="AH196" i="16"/>
  <c r="BM196" i="16"/>
  <c r="BN196" i="16"/>
  <c r="BR196" i="16"/>
  <c r="BS196" i="16"/>
  <c r="BT196" i="16"/>
  <c r="CL196" i="16"/>
  <c r="CP196" i="16"/>
  <c r="CQ196" i="16"/>
  <c r="CR196" i="16"/>
  <c r="CT196" i="16"/>
  <c r="DN196" i="16"/>
  <c r="DO196" i="16"/>
  <c r="DP196" i="16"/>
  <c r="DR196" i="16"/>
  <c r="DU196" i="16"/>
  <c r="EM196" i="16"/>
  <c r="EN196" i="16"/>
  <c r="EP196" i="16"/>
  <c r="ES196" i="16"/>
  <c r="ET196" i="16"/>
  <c r="FB196" i="16"/>
  <c r="J196" i="16" s="1"/>
  <c r="FC196" i="16"/>
  <c r="R196" i="16" s="1"/>
  <c r="B197" i="16"/>
  <c r="C197" i="16"/>
  <c r="D197" i="16"/>
  <c r="E197" i="16"/>
  <c r="F197" i="16"/>
  <c r="G197" i="16"/>
  <c r="AI197" i="16"/>
  <c r="EA197" i="16"/>
  <c r="ED197" i="16"/>
  <c r="FB197" i="16"/>
  <c r="FC197" i="16"/>
  <c r="B198" i="16"/>
  <c r="C198" i="16"/>
  <c r="D198" i="16"/>
  <c r="E198" i="16"/>
  <c r="F198" i="16"/>
  <c r="G198" i="16"/>
  <c r="Q198" i="16"/>
  <c r="T198" i="16"/>
  <c r="W198" i="16"/>
  <c r="CB198" i="16"/>
  <c r="CF198" i="16"/>
  <c r="CI198" i="16"/>
  <c r="CN198" i="16"/>
  <c r="DU198" i="16"/>
  <c r="DV198" i="16"/>
  <c r="EE198" i="16"/>
  <c r="FB198" i="16"/>
  <c r="AF198" i="16" s="1"/>
  <c r="FC198" i="16"/>
  <c r="FD198" i="16" s="1"/>
  <c r="AM198" i="16" s="1"/>
  <c r="B199" i="16"/>
  <c r="C199" i="16"/>
  <c r="D199" i="16"/>
  <c r="E199" i="16"/>
  <c r="F199" i="16"/>
  <c r="G199" i="16"/>
  <c r="O199" i="16"/>
  <c r="BH199" i="16"/>
  <c r="BY199" i="16"/>
  <c r="CU199" i="16"/>
  <c r="DP199" i="16"/>
  <c r="DQ199" i="16"/>
  <c r="FB199" i="16"/>
  <c r="EJ199" i="16" s="1"/>
  <c r="FC199" i="16"/>
  <c r="CB199" i="16" s="1"/>
  <c r="B200" i="16"/>
  <c r="C200" i="16"/>
  <c r="D200" i="16"/>
  <c r="E200" i="16"/>
  <c r="F200" i="16"/>
  <c r="G200" i="16"/>
  <c r="Q200" i="16"/>
  <c r="R200" i="16"/>
  <c r="CP200" i="16"/>
  <c r="DF200" i="16"/>
  <c r="DH200" i="16"/>
  <c r="DV200" i="16"/>
  <c r="DX200" i="16"/>
  <c r="FB200" i="16"/>
  <c r="U200" i="16" s="1"/>
  <c r="FC200" i="16"/>
  <c r="B201" i="16"/>
  <c r="C201" i="16"/>
  <c r="D201" i="16"/>
  <c r="E201" i="16"/>
  <c r="F201" i="16"/>
  <c r="G201" i="16"/>
  <c r="FB201" i="16"/>
  <c r="AB201" i="16" s="1"/>
  <c r="FC201" i="16"/>
  <c r="O201" i="16" s="1"/>
  <c r="B202" i="16"/>
  <c r="C202" i="16"/>
  <c r="D202" i="16"/>
  <c r="E202" i="16"/>
  <c r="F202" i="16"/>
  <c r="G202" i="16"/>
  <c r="FB202" i="16"/>
  <c r="M202" i="16" s="1"/>
  <c r="FC202" i="16"/>
  <c r="B203" i="16"/>
  <c r="C203" i="16"/>
  <c r="D203" i="16"/>
  <c r="E203" i="16"/>
  <c r="F203" i="16"/>
  <c r="G203" i="16"/>
  <c r="J203" i="16"/>
  <c r="R203" i="16"/>
  <c r="V203" i="16"/>
  <c r="W203" i="16"/>
  <c r="Z203" i="16"/>
  <c r="BB203" i="16"/>
  <c r="BJ203" i="16"/>
  <c r="BN203" i="16"/>
  <c r="BV203" i="16"/>
  <c r="BZ203" i="16"/>
  <c r="CD203" i="16"/>
  <c r="DJ203" i="16"/>
  <c r="DZ203" i="16"/>
  <c r="EA203" i="16"/>
  <c r="ED203" i="16"/>
  <c r="EH203" i="16"/>
  <c r="EP203" i="16"/>
  <c r="FB203" i="16"/>
  <c r="AD203" i="16" s="1"/>
  <c r="FC203" i="16"/>
  <c r="B204" i="16"/>
  <c r="C204" i="16"/>
  <c r="D204" i="16"/>
  <c r="E204" i="16"/>
  <c r="F204" i="16"/>
  <c r="G204" i="16"/>
  <c r="K204" i="16"/>
  <c r="O204" i="16"/>
  <c r="AU204" i="16"/>
  <c r="BK204" i="16"/>
  <c r="BO204" i="16"/>
  <c r="BP204" i="16"/>
  <c r="BX204" i="16"/>
  <c r="CA204" i="16"/>
  <c r="DC204" i="16"/>
  <c r="DL204" i="16"/>
  <c r="DT204" i="16"/>
  <c r="DW204" i="16"/>
  <c r="EA204" i="16"/>
  <c r="EE204" i="16"/>
  <c r="EY204" i="16"/>
  <c r="FB204" i="16"/>
  <c r="N204" i="16" s="1"/>
  <c r="FC204" i="16"/>
  <c r="FD204" i="16"/>
  <c r="B205" i="16"/>
  <c r="C205" i="16"/>
  <c r="D205" i="16"/>
  <c r="E205" i="16"/>
  <c r="F205" i="16"/>
  <c r="G205" i="16"/>
  <c r="M205" i="16"/>
  <c r="T205" i="16"/>
  <c r="X205" i="16"/>
  <c r="BI205" i="16"/>
  <c r="BP205" i="16"/>
  <c r="BT205" i="16"/>
  <c r="DL205" i="16"/>
  <c r="DT205" i="16"/>
  <c r="DU205" i="16"/>
  <c r="EN205" i="16"/>
  <c r="ER205" i="16"/>
  <c r="ES205" i="16"/>
  <c r="FA205" i="16"/>
  <c r="FB205" i="16"/>
  <c r="AV205" i="16" s="1"/>
  <c r="FC205" i="16"/>
  <c r="FD205" i="16" s="1"/>
  <c r="B206" i="16"/>
  <c r="C206" i="16"/>
  <c r="D206" i="16"/>
  <c r="E206" i="16"/>
  <c r="F206" i="16"/>
  <c r="G206" i="16"/>
  <c r="FB206" i="16"/>
  <c r="FC206" i="16"/>
  <c r="AC206" i="16" s="1"/>
  <c r="B207" i="16"/>
  <c r="C207" i="16"/>
  <c r="D207" i="16"/>
  <c r="E207" i="16"/>
  <c r="F207" i="16"/>
  <c r="G207" i="16"/>
  <c r="S207" i="16"/>
  <c r="V207" i="16"/>
  <c r="AL207" i="16"/>
  <c r="AT207" i="16"/>
  <c r="BB207" i="16"/>
  <c r="BI207" i="16"/>
  <c r="BZ207" i="16"/>
  <c r="CA207" i="16"/>
  <c r="CG207" i="16"/>
  <c r="DK207" i="16"/>
  <c r="DN207" i="16"/>
  <c r="DV207" i="16"/>
  <c r="DW207" i="16"/>
  <c r="EL207" i="16"/>
  <c r="ET207" i="16"/>
  <c r="FA207" i="16"/>
  <c r="FB207" i="16"/>
  <c r="AQ207" i="16" s="1"/>
  <c r="FC207" i="16"/>
  <c r="B208" i="16"/>
  <c r="C208" i="16"/>
  <c r="D208" i="16"/>
  <c r="E208" i="16"/>
  <c r="F208" i="16"/>
  <c r="G208" i="16"/>
  <c r="AT208" i="16"/>
  <c r="DX208" i="16"/>
  <c r="DZ208" i="16"/>
  <c r="FB208" i="16"/>
  <c r="AR208" i="16" s="1"/>
  <c r="FC208" i="16"/>
  <c r="B209" i="16"/>
  <c r="C209" i="16"/>
  <c r="D209" i="16"/>
  <c r="E209" i="16"/>
  <c r="F209" i="16"/>
  <c r="G209" i="16"/>
  <c r="AA209" i="16"/>
  <c r="AB209" i="16"/>
  <c r="AJ209" i="16"/>
  <c r="AO209" i="16"/>
  <c r="BC209" i="16"/>
  <c r="BO209" i="16"/>
  <c r="BP209" i="16"/>
  <c r="BX209" i="16"/>
  <c r="CS209" i="16"/>
  <c r="DE209" i="16"/>
  <c r="DG209" i="16"/>
  <c r="DL209" i="16"/>
  <c r="EB209" i="16"/>
  <c r="EG209" i="16"/>
  <c r="ES209" i="16"/>
  <c r="EU209" i="16"/>
  <c r="FB209" i="16"/>
  <c r="I209" i="16" s="1"/>
  <c r="FC209" i="16"/>
  <c r="B210" i="16"/>
  <c r="C210" i="16"/>
  <c r="D210" i="16"/>
  <c r="E210" i="16"/>
  <c r="F210" i="16"/>
  <c r="G210" i="16"/>
  <c r="AH210" i="16"/>
  <c r="BL210" i="16"/>
  <c r="BM210" i="16"/>
  <c r="EN210" i="16"/>
  <c r="FB210" i="16"/>
  <c r="DP210" i="16" s="1"/>
  <c r="FC210" i="16"/>
  <c r="B211" i="16"/>
  <c r="C211" i="16"/>
  <c r="D211" i="16"/>
  <c r="E211" i="16"/>
  <c r="F211" i="16"/>
  <c r="G211" i="16"/>
  <c r="FB211" i="16"/>
  <c r="Q211" i="16" s="1"/>
  <c r="FC211" i="16"/>
  <c r="B212" i="16"/>
  <c r="C212" i="16"/>
  <c r="D212" i="16"/>
  <c r="E212" i="16"/>
  <c r="F212" i="16"/>
  <c r="G212" i="16"/>
  <c r="FB212" i="16"/>
  <c r="N212" i="16" s="1"/>
  <c r="FC212" i="16"/>
  <c r="B213" i="16"/>
  <c r="C213" i="16"/>
  <c r="D213" i="16"/>
  <c r="E213" i="16"/>
  <c r="F213" i="16"/>
  <c r="G213" i="16"/>
  <c r="FB213" i="16"/>
  <c r="AX213" i="16" s="1"/>
  <c r="FC213" i="16"/>
  <c r="B214" i="16"/>
  <c r="C214" i="16"/>
  <c r="D214" i="16"/>
  <c r="E214" i="16"/>
  <c r="F214" i="16"/>
  <c r="G214" i="16"/>
  <c r="R214" i="16"/>
  <c r="X214" i="16"/>
  <c r="AP214" i="16"/>
  <c r="AV214" i="16"/>
  <c r="AY214" i="16"/>
  <c r="BB214" i="16"/>
  <c r="BW214" i="16"/>
  <c r="BZ214" i="16"/>
  <c r="CR214" i="16"/>
  <c r="CU214" i="16"/>
  <c r="DJ214" i="16"/>
  <c r="DP214" i="16"/>
  <c r="DS214" i="16"/>
  <c r="DV214" i="16"/>
  <c r="EN214" i="16"/>
  <c r="EQ214" i="16"/>
  <c r="ET214" i="16"/>
  <c r="EU214" i="16"/>
  <c r="FB214" i="16"/>
  <c r="BT214" i="16" s="1"/>
  <c r="FC214" i="16"/>
  <c r="FD214" i="16"/>
  <c r="CL214" i="16" s="1"/>
  <c r="B215" i="16"/>
  <c r="C215" i="16"/>
  <c r="D215" i="16"/>
  <c r="E215" i="16"/>
  <c r="F215" i="16"/>
  <c r="G215" i="16"/>
  <c r="H215" i="16"/>
  <c r="O215" i="16"/>
  <c r="AB215" i="16"/>
  <c r="AF215" i="16"/>
  <c r="AM215" i="16"/>
  <c r="AN215" i="16"/>
  <c r="AZ215" i="16"/>
  <c r="BD215" i="16"/>
  <c r="BK215" i="16"/>
  <c r="BX215" i="16"/>
  <c r="CB215" i="16"/>
  <c r="CR215" i="16"/>
  <c r="CZ215" i="16"/>
  <c r="DG215" i="16"/>
  <c r="DH215" i="16"/>
  <c r="DX215" i="16"/>
  <c r="ED215" i="16"/>
  <c r="EE215" i="16"/>
  <c r="EK215" i="16"/>
  <c r="EQ215" i="16"/>
  <c r="EZ215" i="16"/>
  <c r="FA215" i="16"/>
  <c r="FB215" i="16"/>
  <c r="U215" i="16" s="1"/>
  <c r="FC215" i="16"/>
  <c r="FD215" i="16" s="1"/>
  <c r="J216" i="16"/>
  <c r="B217" i="16"/>
  <c r="C217" i="16"/>
  <c r="D217" i="16"/>
  <c r="E217" i="16"/>
  <c r="F217" i="16"/>
  <c r="G217" i="16"/>
  <c r="EG217" i="16"/>
  <c r="FB217" i="16"/>
  <c r="M217" i="16" s="1"/>
  <c r="FC217" i="16"/>
  <c r="B218" i="16"/>
  <c r="C218" i="16"/>
  <c r="D218" i="16"/>
  <c r="E218" i="16"/>
  <c r="F218" i="16"/>
  <c r="G218" i="16"/>
  <c r="FB218" i="16"/>
  <c r="R218" i="16" s="1"/>
  <c r="FC218" i="16"/>
  <c r="DM218" i="16" s="1"/>
  <c r="B219" i="16"/>
  <c r="C219" i="16"/>
  <c r="D219" i="16"/>
  <c r="E219" i="16"/>
  <c r="F219" i="16"/>
  <c r="G219" i="16"/>
  <c r="Z219" i="16"/>
  <c r="AC219" i="16"/>
  <c r="BN219" i="16"/>
  <c r="BS219" i="16"/>
  <c r="DT219" i="16"/>
  <c r="DU219" i="16"/>
  <c r="FB219" i="16"/>
  <c r="AI219" i="16" s="1"/>
  <c r="FC219" i="16"/>
  <c r="FD219" i="16"/>
  <c r="CW219" i="16" s="1"/>
  <c r="B220" i="16"/>
  <c r="C220" i="16"/>
  <c r="D220" i="16"/>
  <c r="E220" i="16"/>
  <c r="F220" i="16"/>
  <c r="G220" i="16"/>
  <c r="AC220" i="16"/>
  <c r="BI220" i="16"/>
  <c r="CU220" i="16"/>
  <c r="EB220" i="16"/>
  <c r="EH220" i="16"/>
  <c r="FB220" i="16"/>
  <c r="AF220" i="16" s="1"/>
  <c r="FC220" i="16"/>
  <c r="FD220" i="16" s="1"/>
  <c r="DU220" i="16" s="1"/>
  <c r="J221" i="16"/>
  <c r="B222" i="16"/>
  <c r="C222" i="16"/>
  <c r="D222" i="16"/>
  <c r="E222" i="16"/>
  <c r="F222" i="16"/>
  <c r="G222" i="16"/>
  <c r="FB222" i="16"/>
  <c r="J222" i="16" s="1"/>
  <c r="FC222" i="16"/>
  <c r="FD222" i="16" s="1"/>
  <c r="J223" i="16"/>
  <c r="B224" i="16"/>
  <c r="C224" i="16"/>
  <c r="D224" i="16"/>
  <c r="E224" i="16"/>
  <c r="F224" i="16"/>
  <c r="G224" i="16"/>
  <c r="FB224" i="16"/>
  <c r="W224" i="16" s="1"/>
  <c r="FC224" i="16"/>
  <c r="B225" i="16"/>
  <c r="C225" i="16"/>
  <c r="D225" i="16"/>
  <c r="E225" i="16"/>
  <c r="F225" i="16"/>
  <c r="G225" i="16"/>
  <c r="K225" i="16"/>
  <c r="BC225" i="16"/>
  <c r="BP225" i="16"/>
  <c r="BT225" i="16"/>
  <c r="CO225" i="16"/>
  <c r="DK225" i="16"/>
  <c r="DW225" i="16"/>
  <c r="EA225" i="16"/>
  <c r="ER225" i="16"/>
  <c r="FB225" i="16"/>
  <c r="H225" i="16" s="1"/>
  <c r="FC225" i="16"/>
  <c r="B226" i="16"/>
  <c r="C226" i="16"/>
  <c r="D226" i="16"/>
  <c r="E226" i="16"/>
  <c r="F226" i="16"/>
  <c r="G226" i="16"/>
  <c r="EU226" i="16" s="1"/>
  <c r="W226" i="16"/>
  <c r="X226" i="16"/>
  <c r="AI226" i="16"/>
  <c r="AN226" i="16"/>
  <c r="BA226" i="16"/>
  <c r="BE226" i="16"/>
  <c r="BG226" i="16"/>
  <c r="BH226" i="16"/>
  <c r="BY226" i="16"/>
  <c r="BZ226" i="16"/>
  <c r="CK226" i="16"/>
  <c r="CN226" i="16"/>
  <c r="CY226" i="16"/>
  <c r="DC226" i="16"/>
  <c r="DD226" i="16"/>
  <c r="DE226" i="16"/>
  <c r="DR226" i="16"/>
  <c r="DT226" i="16"/>
  <c r="EB226" i="16"/>
  <c r="EF226" i="16"/>
  <c r="EP226" i="16"/>
  <c r="ET226" i="16"/>
  <c r="EV226" i="16"/>
  <c r="FB226" i="16"/>
  <c r="P226" i="16" s="1"/>
  <c r="FC226" i="16"/>
  <c r="FD226" i="16"/>
  <c r="B227" i="16"/>
  <c r="C227" i="16"/>
  <c r="D227" i="16"/>
  <c r="E227" i="16"/>
  <c r="F227" i="16"/>
  <c r="G227" i="16"/>
  <c r="R227" i="16"/>
  <c r="T227" i="16"/>
  <c r="BK227" i="16"/>
  <c r="BX227" i="16"/>
  <c r="BY227" i="16"/>
  <c r="DQ227" i="16"/>
  <c r="ED227" i="16"/>
  <c r="EE227" i="16"/>
  <c r="FB227" i="16"/>
  <c r="O227" i="16" s="1"/>
  <c r="FC227" i="16"/>
  <c r="B228" i="16"/>
  <c r="C228" i="16"/>
  <c r="D228" i="16"/>
  <c r="E228" i="16"/>
  <c r="F228" i="16"/>
  <c r="G228" i="16"/>
  <c r="Q228" i="16"/>
  <c r="CL228" i="16"/>
  <c r="CY228" i="16"/>
  <c r="FB228" i="16"/>
  <c r="AE228" i="16" s="1"/>
  <c r="FC228" i="16"/>
  <c r="FD228" i="16" s="1"/>
  <c r="B229" i="16"/>
  <c r="C229" i="16"/>
  <c r="D229" i="16"/>
  <c r="E229" i="16"/>
  <c r="F229" i="16"/>
  <c r="G229" i="16"/>
  <c r="FB229" i="16"/>
  <c r="FC229" i="16"/>
  <c r="J230" i="16"/>
  <c r="B231" i="16"/>
  <c r="C231" i="16"/>
  <c r="D231" i="16"/>
  <c r="E231" i="16"/>
  <c r="F231" i="16"/>
  <c r="G231" i="16"/>
  <c r="J231" i="16"/>
  <c r="Q231" i="16"/>
  <c r="T231" i="16"/>
  <c r="U231" i="16"/>
  <c r="AF231" i="16"/>
  <c r="AG231" i="16"/>
  <c r="AH231" i="16"/>
  <c r="AO231" i="16"/>
  <c r="AT231" i="16"/>
  <c r="BA231" i="16"/>
  <c r="BD231" i="16"/>
  <c r="BE231" i="16"/>
  <c r="BP231" i="16"/>
  <c r="BQ231" i="16"/>
  <c r="BR231" i="16"/>
  <c r="BY231" i="16"/>
  <c r="CD231" i="16"/>
  <c r="CK231" i="16"/>
  <c r="CN231" i="16"/>
  <c r="CO231" i="16"/>
  <c r="CZ231" i="16"/>
  <c r="DA231" i="16"/>
  <c r="DB231" i="16"/>
  <c r="DI231" i="16"/>
  <c r="DN231" i="16"/>
  <c r="DU231" i="16"/>
  <c r="DX231" i="16"/>
  <c r="DY231" i="16"/>
  <c r="EJ231" i="16"/>
  <c r="EK231" i="16"/>
  <c r="EL231" i="16"/>
  <c r="ES231" i="16"/>
  <c r="FB231" i="16"/>
  <c r="M231" i="16" s="1"/>
  <c r="FC231" i="16"/>
  <c r="K231" i="16" s="1"/>
  <c r="B232" i="16"/>
  <c r="C232" i="16"/>
  <c r="D232" i="16"/>
  <c r="E232" i="16"/>
  <c r="F232" i="16"/>
  <c r="G232" i="16"/>
  <c r="S232" i="16"/>
  <c r="AC232" i="16"/>
  <c r="BO232" i="16"/>
  <c r="BY232" i="16"/>
  <c r="DK232" i="16"/>
  <c r="DU232" i="16"/>
  <c r="FB232" i="16"/>
  <c r="AD232" i="16" s="1"/>
  <c r="FC232" i="16"/>
  <c r="AO232" i="16" s="1"/>
  <c r="J233" i="16"/>
  <c r="J236" i="16"/>
  <c r="J237" i="16"/>
  <c r="J238" i="16"/>
  <c r="J239" i="16"/>
  <c r="J240" i="16"/>
  <c r="J241" i="16"/>
  <c r="J242" i="16"/>
  <c r="J243" i="16"/>
  <c r="J244" i="16"/>
  <c r="J245" i="16"/>
  <c r="J246" i="16"/>
  <c r="J247" i="16"/>
  <c r="J248" i="16"/>
  <c r="J249" i="16"/>
  <c r="J250" i="16"/>
  <c r="J251" i="16"/>
  <c r="J252" i="16"/>
  <c r="J253" i="16"/>
  <c r="J254" i="16"/>
  <c r="J255" i="16"/>
  <c r="G175" i="15"/>
  <c r="H175" i="15" s="1"/>
  <c r="J175" i="15"/>
  <c r="K175" i="15"/>
  <c r="G176" i="15"/>
  <c r="H176" i="15" s="1"/>
  <c r="I176" i="15" s="1"/>
  <c r="C64" i="10" s="1"/>
  <c r="J176" i="15"/>
  <c r="K176" i="15"/>
  <c r="G177" i="15"/>
  <c r="H177" i="15"/>
  <c r="I177" i="15" s="1"/>
  <c r="C65" i="10" s="1"/>
  <c r="J177" i="15"/>
  <c r="K177" i="15"/>
  <c r="G178" i="15"/>
  <c r="H178" i="15"/>
  <c r="I178" i="15" s="1"/>
  <c r="C66" i="10" s="1"/>
  <c r="J178" i="15"/>
  <c r="K178" i="15"/>
  <c r="G179" i="15"/>
  <c r="H179" i="15"/>
  <c r="I179" i="15" s="1"/>
  <c r="C67" i="10" s="1"/>
  <c r="J179" i="15"/>
  <c r="K179" i="15"/>
  <c r="G180" i="15"/>
  <c r="H180" i="15"/>
  <c r="I180" i="15" s="1"/>
  <c r="C68" i="10" s="1"/>
  <c r="J180" i="15"/>
  <c r="K180" i="15"/>
  <c r="G181" i="15"/>
  <c r="H181" i="15" s="1"/>
  <c r="I181" i="15" s="1"/>
  <c r="C69" i="10" s="1"/>
  <c r="J181" i="15"/>
  <c r="K181" i="15"/>
  <c r="G182" i="15"/>
  <c r="H182" i="15" s="1"/>
  <c r="J182" i="15"/>
  <c r="K182" i="15"/>
  <c r="G183" i="15"/>
  <c r="H183" i="15" s="1"/>
  <c r="J183" i="15"/>
  <c r="K183" i="15"/>
  <c r="G184" i="15"/>
  <c r="H184" i="15" s="1"/>
  <c r="J184" i="15"/>
  <c r="K184" i="15"/>
  <c r="G185" i="15"/>
  <c r="H185" i="15" s="1"/>
  <c r="J185" i="15"/>
  <c r="K185" i="15"/>
  <c r="G186" i="15"/>
  <c r="H186" i="15"/>
  <c r="I186" i="15"/>
  <c r="J186" i="15"/>
  <c r="K186" i="15"/>
  <c r="G187" i="15"/>
  <c r="H187" i="15" s="1"/>
  <c r="J187" i="15"/>
  <c r="K187" i="15"/>
  <c r="G188" i="15"/>
  <c r="H188" i="15" s="1"/>
  <c r="J188" i="15"/>
  <c r="K188" i="15"/>
  <c r="G189" i="15"/>
  <c r="H189" i="15"/>
  <c r="I189" i="15" s="1"/>
  <c r="C77" i="10" s="1"/>
  <c r="J189" i="15"/>
  <c r="K189" i="15"/>
  <c r="G190" i="15"/>
  <c r="H190" i="15"/>
  <c r="I190" i="15" s="1"/>
  <c r="C78" i="10" s="1"/>
  <c r="J190" i="15"/>
  <c r="K190" i="15"/>
  <c r="G191" i="15"/>
  <c r="H191" i="15"/>
  <c r="I191" i="15" s="1"/>
  <c r="C79" i="10" s="1"/>
  <c r="J191" i="15"/>
  <c r="K191" i="15"/>
  <c r="G192" i="15"/>
  <c r="H192" i="15"/>
  <c r="I192" i="15" s="1"/>
  <c r="J192" i="15"/>
  <c r="K192" i="15"/>
  <c r="G193" i="15"/>
  <c r="H193" i="15" s="1"/>
  <c r="I193" i="15" s="1"/>
  <c r="J193" i="15"/>
  <c r="K193" i="15"/>
  <c r="G194" i="15"/>
  <c r="H194" i="15" s="1"/>
  <c r="I194" i="15" s="1"/>
  <c r="J194" i="15"/>
  <c r="K194" i="15"/>
  <c r="G195" i="15"/>
  <c r="H195" i="15" s="1"/>
  <c r="I195" i="15" s="1"/>
  <c r="J195" i="15"/>
  <c r="K195" i="15"/>
  <c r="G196" i="15"/>
  <c r="H196" i="15" s="1"/>
  <c r="J196" i="15"/>
  <c r="K196" i="15"/>
  <c r="G197" i="15"/>
  <c r="H197" i="15" s="1"/>
  <c r="I197" i="15" s="1"/>
  <c r="C85" i="10" s="1"/>
  <c r="J197" i="15"/>
  <c r="K197" i="15"/>
  <c r="G198" i="15"/>
  <c r="H198" i="15"/>
  <c r="I198" i="15"/>
  <c r="J198" i="15"/>
  <c r="K198" i="15"/>
  <c r="G199" i="15"/>
  <c r="H199" i="15"/>
  <c r="I199" i="15" s="1"/>
  <c r="C87" i="10" s="1"/>
  <c r="J199" i="15"/>
  <c r="K199" i="15"/>
  <c r="G200" i="15"/>
  <c r="H200" i="15" s="1"/>
  <c r="I200" i="15" s="1"/>
  <c r="C88" i="10" s="1"/>
  <c r="J200" i="15"/>
  <c r="K200" i="15"/>
  <c r="G201" i="15"/>
  <c r="H201" i="15"/>
  <c r="I201" i="15" s="1"/>
  <c r="D351" i="15" s="1"/>
  <c r="J201" i="15"/>
  <c r="K201" i="15"/>
  <c r="G202" i="15"/>
  <c r="H202" i="15" s="1"/>
  <c r="J202" i="15"/>
  <c r="K202" i="15"/>
  <c r="G203" i="15"/>
  <c r="H203" i="15"/>
  <c r="I203" i="15" s="1"/>
  <c r="C91" i="10" s="1"/>
  <c r="J203" i="15"/>
  <c r="K203" i="15"/>
  <c r="G204" i="15"/>
  <c r="H204" i="15"/>
  <c r="I204" i="15" s="1"/>
  <c r="J204" i="15"/>
  <c r="K204" i="15"/>
  <c r="G205" i="15"/>
  <c r="H205" i="15"/>
  <c r="I205" i="15" s="1"/>
  <c r="D359" i="15" s="1"/>
  <c r="J205" i="15"/>
  <c r="K205" i="15"/>
  <c r="G206" i="15"/>
  <c r="H206" i="15" s="1"/>
  <c r="J206" i="15"/>
  <c r="K206" i="15"/>
  <c r="G207" i="15"/>
  <c r="H207" i="15" s="1"/>
  <c r="J207" i="15"/>
  <c r="K207" i="15"/>
  <c r="G208" i="15"/>
  <c r="H208" i="15" s="1"/>
  <c r="I208" i="15" s="1"/>
  <c r="C96" i="10" s="1"/>
  <c r="J208" i="15"/>
  <c r="K208" i="15"/>
  <c r="G209" i="15"/>
  <c r="H209" i="15" s="1"/>
  <c r="I209" i="15" s="1"/>
  <c r="J209" i="15"/>
  <c r="K209" i="15"/>
  <c r="G210" i="15"/>
  <c r="H210" i="15" s="1"/>
  <c r="I210" i="15" s="1"/>
  <c r="C98" i="10" s="1"/>
  <c r="J210" i="15"/>
  <c r="K210" i="15"/>
  <c r="G211" i="15"/>
  <c r="H211" i="15" s="1"/>
  <c r="I211" i="15" s="1"/>
  <c r="C99" i="10" s="1"/>
  <c r="J211" i="15"/>
  <c r="K211" i="15"/>
  <c r="G212" i="15"/>
  <c r="H212" i="15"/>
  <c r="I212" i="15" s="1"/>
  <c r="C100" i="10" s="1"/>
  <c r="J212" i="15"/>
  <c r="K212" i="15"/>
  <c r="G213" i="15"/>
  <c r="H213" i="15"/>
  <c r="I213" i="15" s="1"/>
  <c r="C101" i="10" s="1"/>
  <c r="J213" i="15"/>
  <c r="K213" i="15"/>
  <c r="G214" i="15"/>
  <c r="H214" i="15"/>
  <c r="I214" i="15" s="1"/>
  <c r="J214" i="15"/>
  <c r="K214" i="15"/>
  <c r="G215" i="15"/>
  <c r="H215" i="15"/>
  <c r="I215" i="15" s="1"/>
  <c r="J215" i="15"/>
  <c r="K215" i="15"/>
  <c r="G216" i="15"/>
  <c r="H216" i="15" s="1"/>
  <c r="J216" i="15"/>
  <c r="K216" i="15"/>
  <c r="G217" i="15"/>
  <c r="H217" i="15"/>
  <c r="I217" i="15" s="1"/>
  <c r="J217" i="15"/>
  <c r="K217" i="15"/>
  <c r="G218" i="15"/>
  <c r="H218" i="15" s="1"/>
  <c r="J218" i="15"/>
  <c r="K218" i="15"/>
  <c r="G219" i="15"/>
  <c r="H219" i="15" s="1"/>
  <c r="I219" i="15" s="1"/>
  <c r="C107" i="10" s="1"/>
  <c r="J219" i="15"/>
  <c r="K219" i="15"/>
  <c r="G220" i="15"/>
  <c r="H220" i="15" s="1"/>
  <c r="I220" i="15" s="1"/>
  <c r="J220" i="15"/>
  <c r="K220" i="15"/>
  <c r="G221" i="15"/>
  <c r="H221" i="15"/>
  <c r="I221" i="15" s="1"/>
  <c r="J221" i="15"/>
  <c r="K221" i="15"/>
  <c r="G222" i="15"/>
  <c r="H222" i="15" s="1"/>
  <c r="I222" i="15" s="1"/>
  <c r="C110" i="10" s="1"/>
  <c r="J222" i="15"/>
  <c r="K222" i="15"/>
  <c r="G223" i="15"/>
  <c r="H223" i="15"/>
  <c r="I223" i="15" s="1"/>
  <c r="C111" i="10" s="1"/>
  <c r="J223" i="15"/>
  <c r="K223" i="15"/>
  <c r="G224" i="15"/>
  <c r="H224" i="15"/>
  <c r="I224" i="15" s="1"/>
  <c r="C112" i="10" s="1"/>
  <c r="J224" i="15"/>
  <c r="K224" i="15"/>
  <c r="G225" i="15"/>
  <c r="H225" i="15"/>
  <c r="I225" i="15" s="1"/>
  <c r="J225" i="15"/>
  <c r="K225" i="15"/>
  <c r="G226" i="15"/>
  <c r="H226" i="15" s="1"/>
  <c r="I226" i="15" s="1"/>
  <c r="J226" i="15"/>
  <c r="K226" i="15"/>
  <c r="G227" i="15"/>
  <c r="H227" i="15" s="1"/>
  <c r="I227" i="15" s="1"/>
  <c r="C115" i="10" s="1"/>
  <c r="J227" i="15"/>
  <c r="K227" i="15"/>
  <c r="G228" i="15"/>
  <c r="H228" i="15" s="1"/>
  <c r="I228" i="15" s="1"/>
  <c r="J228" i="15"/>
  <c r="K228" i="15"/>
  <c r="G229" i="15"/>
  <c r="H229" i="15" s="1"/>
  <c r="I229" i="15" s="1"/>
  <c r="J229" i="15"/>
  <c r="K229" i="15"/>
  <c r="G230" i="15"/>
  <c r="H230" i="15" s="1"/>
  <c r="I230" i="15" s="1"/>
  <c r="J230" i="15"/>
  <c r="K230" i="15"/>
  <c r="G231" i="15"/>
  <c r="H231" i="15" s="1"/>
  <c r="I231" i="15" s="1"/>
  <c r="J231" i="15"/>
  <c r="K231" i="15"/>
  <c r="G232" i="15"/>
  <c r="H232" i="15" s="1"/>
  <c r="I232" i="15" s="1"/>
  <c r="J232" i="15"/>
  <c r="K232" i="15"/>
  <c r="G233" i="15"/>
  <c r="H233" i="15" s="1"/>
  <c r="I233" i="15" s="1"/>
  <c r="C121" i="10" s="1"/>
  <c r="J233" i="15"/>
  <c r="K233" i="15"/>
  <c r="G234" i="15"/>
  <c r="H234" i="15" s="1"/>
  <c r="J234" i="15"/>
  <c r="K234" i="15"/>
  <c r="G235" i="15"/>
  <c r="H235" i="15" s="1"/>
  <c r="I235" i="15" s="1"/>
  <c r="C123" i="10" s="1"/>
  <c r="J235" i="15"/>
  <c r="K235" i="15"/>
  <c r="G236" i="15"/>
  <c r="H236" i="15" s="1"/>
  <c r="I236" i="15" s="1"/>
  <c r="C124" i="10" s="1"/>
  <c r="J236" i="15"/>
  <c r="K236" i="15"/>
  <c r="G237" i="15"/>
  <c r="H237" i="15"/>
  <c r="I237" i="15" s="1"/>
  <c r="C125" i="10" s="1"/>
  <c r="J237" i="15"/>
  <c r="K237" i="15"/>
  <c r="G238" i="15"/>
  <c r="H238" i="15" s="1"/>
  <c r="I238" i="15" s="1"/>
  <c r="C126" i="10" s="1"/>
  <c r="J238" i="15"/>
  <c r="K238" i="15"/>
  <c r="G239" i="15"/>
  <c r="H239" i="15"/>
  <c r="I239" i="15" s="1"/>
  <c r="C127" i="10" s="1"/>
  <c r="J239" i="15"/>
  <c r="K239" i="15"/>
  <c r="G240" i="15"/>
  <c r="H240" i="15"/>
  <c r="I240" i="15" s="1"/>
  <c r="C128" i="10" s="1"/>
  <c r="J240" i="15"/>
  <c r="K240" i="15"/>
  <c r="G241" i="15"/>
  <c r="H241" i="15" s="1"/>
  <c r="I241" i="15" s="1"/>
  <c r="C129" i="10" s="1"/>
  <c r="J241" i="15"/>
  <c r="K241" i="15"/>
  <c r="G242" i="15"/>
  <c r="H242" i="15" s="1"/>
  <c r="I242" i="15" s="1"/>
  <c r="C130" i="10" s="1"/>
  <c r="J242" i="15"/>
  <c r="K242" i="15"/>
  <c r="G243" i="15"/>
  <c r="H243" i="15" s="1"/>
  <c r="I243" i="15" s="1"/>
  <c r="C131" i="10" s="1"/>
  <c r="J243" i="15"/>
  <c r="K243" i="15"/>
  <c r="G244" i="15"/>
  <c r="H244" i="15" s="1"/>
  <c r="I244" i="15" s="1"/>
  <c r="C132" i="10" s="1"/>
  <c r="J244" i="15"/>
  <c r="K244" i="15"/>
  <c r="G245" i="15"/>
  <c r="H245" i="15" s="1"/>
  <c r="I245" i="15" s="1"/>
  <c r="C133" i="10" s="1"/>
  <c r="J245" i="15"/>
  <c r="K245" i="15"/>
  <c r="G246" i="15"/>
  <c r="H246" i="15"/>
  <c r="I246" i="15" s="1"/>
  <c r="C134" i="10" s="1"/>
  <c r="J246" i="15"/>
  <c r="K246" i="15"/>
  <c r="G247" i="15"/>
  <c r="H247" i="15"/>
  <c r="I247" i="15"/>
  <c r="J247" i="15"/>
  <c r="K247" i="15"/>
  <c r="G248" i="15"/>
  <c r="H248" i="15"/>
  <c r="I248" i="15" s="1"/>
  <c r="C136" i="10" s="1"/>
  <c r="J248" i="15"/>
  <c r="K248" i="15"/>
  <c r="G249" i="15"/>
  <c r="H249" i="15"/>
  <c r="I249" i="15" s="1"/>
  <c r="C137" i="10" s="1"/>
  <c r="J249" i="15"/>
  <c r="K249" i="15"/>
  <c r="G250" i="15"/>
  <c r="H250" i="15"/>
  <c r="I250" i="15" s="1"/>
  <c r="C138" i="10" s="1"/>
  <c r="J250" i="15"/>
  <c r="K250" i="15"/>
  <c r="G251" i="15"/>
  <c r="H251" i="15"/>
  <c r="I251" i="15" s="1"/>
  <c r="C139" i="10" s="1"/>
  <c r="J251" i="15"/>
  <c r="K251" i="15"/>
  <c r="G252" i="15"/>
  <c r="H252" i="15"/>
  <c r="I252" i="15" s="1"/>
  <c r="C140" i="10" s="1"/>
  <c r="J252" i="15"/>
  <c r="K252" i="15"/>
  <c r="G253" i="15"/>
  <c r="H253" i="15"/>
  <c r="I253" i="15" s="1"/>
  <c r="C141" i="10" s="1"/>
  <c r="J253" i="15"/>
  <c r="K253" i="15"/>
  <c r="G254" i="15"/>
  <c r="H254" i="15"/>
  <c r="I254" i="15" s="1"/>
  <c r="C142" i="10" s="1"/>
  <c r="J254" i="15"/>
  <c r="K254" i="15"/>
  <c r="G255" i="15"/>
  <c r="H255" i="15" s="1"/>
  <c r="I255" i="15" s="1"/>
  <c r="C143" i="10" s="1"/>
  <c r="J255" i="15"/>
  <c r="K255" i="15"/>
  <c r="G256" i="15"/>
  <c r="H256" i="15"/>
  <c r="I256" i="15" s="1"/>
  <c r="C144" i="10" s="1"/>
  <c r="J256" i="15"/>
  <c r="K256" i="15"/>
  <c r="G257" i="15"/>
  <c r="H257" i="15" s="1"/>
  <c r="I257" i="15" s="1"/>
  <c r="C145" i="10" s="1"/>
  <c r="J257" i="15"/>
  <c r="K257" i="15"/>
  <c r="G258" i="15"/>
  <c r="H258" i="15" s="1"/>
  <c r="I258" i="15" s="1"/>
  <c r="C146" i="10" s="1"/>
  <c r="J258" i="15"/>
  <c r="K258" i="15"/>
  <c r="G259" i="15"/>
  <c r="H259" i="15" s="1"/>
  <c r="I259" i="15" s="1"/>
  <c r="J259" i="15"/>
  <c r="K259" i="15"/>
  <c r="G260" i="15"/>
  <c r="H260" i="15"/>
  <c r="I260" i="15" s="1"/>
  <c r="C148" i="10" s="1"/>
  <c r="J260" i="15"/>
  <c r="K260" i="15"/>
  <c r="G261" i="15"/>
  <c r="H261" i="15" s="1"/>
  <c r="J261" i="15"/>
  <c r="K261" i="15"/>
  <c r="G262" i="15"/>
  <c r="H262" i="15"/>
  <c r="I262" i="15" s="1"/>
  <c r="C150" i="10" s="1"/>
  <c r="J262" i="15"/>
  <c r="K262" i="15"/>
  <c r="G263" i="15"/>
  <c r="H263" i="15" s="1"/>
  <c r="I263" i="15" s="1"/>
  <c r="C151" i="10" s="1"/>
  <c r="J263" i="15"/>
  <c r="K263" i="15"/>
  <c r="G264" i="15"/>
  <c r="H264" i="15" s="1"/>
  <c r="I264" i="15" s="1"/>
  <c r="C152" i="10" s="1"/>
  <c r="J264" i="15"/>
  <c r="K264" i="15"/>
  <c r="G265" i="15"/>
  <c r="H265" i="15"/>
  <c r="I265" i="15" s="1"/>
  <c r="C153" i="10" s="1"/>
  <c r="J265" i="15"/>
  <c r="K265" i="15"/>
  <c r="G266" i="15"/>
  <c r="H266" i="15" s="1"/>
  <c r="I266" i="15" s="1"/>
  <c r="C154" i="10" s="1"/>
  <c r="J266" i="15"/>
  <c r="K266" i="15"/>
  <c r="G267" i="15"/>
  <c r="H267" i="15" s="1"/>
  <c r="I267" i="15" s="1"/>
  <c r="C155" i="10" s="1"/>
  <c r="J267" i="15"/>
  <c r="K267" i="15"/>
  <c r="G268" i="15"/>
  <c r="H268" i="15" s="1"/>
  <c r="I268" i="15" s="1"/>
  <c r="C156" i="10" s="1"/>
  <c r="J268" i="15"/>
  <c r="K268" i="15"/>
  <c r="G269" i="15"/>
  <c r="H269" i="15"/>
  <c r="I269" i="15"/>
  <c r="J269" i="15"/>
  <c r="K269" i="15"/>
  <c r="G270" i="15"/>
  <c r="H270" i="15" s="1"/>
  <c r="I270" i="15" s="1"/>
  <c r="C158" i="10" s="1"/>
  <c r="J270" i="15"/>
  <c r="K270" i="15"/>
  <c r="G271" i="15"/>
  <c r="H271" i="15"/>
  <c r="I271" i="15" s="1"/>
  <c r="C159" i="10" s="1"/>
  <c r="J271" i="15"/>
  <c r="K271" i="15"/>
  <c r="G272" i="15"/>
  <c r="H272" i="15" s="1"/>
  <c r="I272" i="15" s="1"/>
  <c r="C160" i="10" s="1"/>
  <c r="J272" i="15"/>
  <c r="K272" i="15"/>
  <c r="G273" i="15"/>
  <c r="H273" i="15" s="1"/>
  <c r="I273" i="15" s="1"/>
  <c r="C161" i="10" s="1"/>
  <c r="J273" i="15"/>
  <c r="K273" i="15"/>
  <c r="G274" i="15"/>
  <c r="H274" i="15"/>
  <c r="I274" i="15" s="1"/>
  <c r="C162" i="10" s="1"/>
  <c r="J274" i="15"/>
  <c r="K274" i="15"/>
  <c r="G275" i="15"/>
  <c r="H275" i="15" s="1"/>
  <c r="J275" i="15"/>
  <c r="K275" i="15"/>
  <c r="G276" i="15"/>
  <c r="H276" i="15" s="1"/>
  <c r="I276" i="15" s="1"/>
  <c r="J276" i="15"/>
  <c r="K276" i="15"/>
  <c r="G277" i="15"/>
  <c r="H277" i="15" s="1"/>
  <c r="I277" i="15" s="1"/>
  <c r="C165" i="10" s="1"/>
  <c r="J277" i="15"/>
  <c r="K277" i="15"/>
  <c r="G278" i="15"/>
  <c r="H278" i="15"/>
  <c r="I278" i="15" s="1"/>
  <c r="C166" i="10" s="1"/>
  <c r="J278" i="15"/>
  <c r="K278" i="15"/>
  <c r="G279" i="15"/>
  <c r="H279" i="15" s="1"/>
  <c r="I279" i="15" s="1"/>
  <c r="C167" i="10" s="1"/>
  <c r="J279" i="15"/>
  <c r="K279" i="15"/>
  <c r="G280" i="15"/>
  <c r="H280" i="15" s="1"/>
  <c r="I280" i="15" s="1"/>
  <c r="C168" i="10" s="1"/>
  <c r="J280" i="15"/>
  <c r="K280" i="15"/>
  <c r="G281" i="15"/>
  <c r="H281" i="15" s="1"/>
  <c r="I281" i="15" s="1"/>
  <c r="C169" i="10" s="1"/>
  <c r="J281" i="15"/>
  <c r="K281" i="15"/>
  <c r="G282" i="15"/>
  <c r="H282" i="15" s="1"/>
  <c r="I282" i="15" s="1"/>
  <c r="C170" i="10" s="1"/>
  <c r="J282" i="15"/>
  <c r="K282" i="15"/>
  <c r="G283" i="15"/>
  <c r="H283" i="15" s="1"/>
  <c r="I283" i="15" s="1"/>
  <c r="C171" i="10" s="1"/>
  <c r="J283" i="15"/>
  <c r="K283" i="15"/>
  <c r="G284" i="15"/>
  <c r="H284" i="15" s="1"/>
  <c r="I284" i="15" s="1"/>
  <c r="C172" i="10" s="1"/>
  <c r="J284" i="15"/>
  <c r="K284" i="15"/>
  <c r="G285" i="15"/>
  <c r="H285" i="15" s="1"/>
  <c r="I285" i="15" s="1"/>
  <c r="C173" i="10" s="1"/>
  <c r="J285" i="15"/>
  <c r="K285" i="15"/>
  <c r="G286" i="15"/>
  <c r="H286" i="15" s="1"/>
  <c r="I286" i="15" s="1"/>
  <c r="C174" i="10" s="1"/>
  <c r="J286" i="15"/>
  <c r="K286" i="15"/>
  <c r="G287" i="15"/>
  <c r="H287" i="15" s="1"/>
  <c r="I287" i="15" s="1"/>
  <c r="C175" i="10" s="1"/>
  <c r="J287" i="15"/>
  <c r="K287" i="15"/>
  <c r="G288" i="15"/>
  <c r="H288" i="15" s="1"/>
  <c r="I288" i="15" s="1"/>
  <c r="J288" i="15"/>
  <c r="K288" i="15"/>
  <c r="G289" i="15"/>
  <c r="H289" i="15" s="1"/>
  <c r="J289" i="15"/>
  <c r="K289" i="15"/>
  <c r="G290" i="15"/>
  <c r="H290" i="15"/>
  <c r="I290" i="15" s="1"/>
  <c r="C178" i="10" s="1"/>
  <c r="J290" i="15"/>
  <c r="K290" i="15"/>
  <c r="G291" i="15"/>
  <c r="H291" i="15" s="1"/>
  <c r="I291" i="15" s="1"/>
  <c r="C179" i="10" s="1"/>
  <c r="J291" i="15"/>
  <c r="K291" i="15"/>
  <c r="G292" i="15"/>
  <c r="H292" i="15" s="1"/>
  <c r="I292" i="15" s="1"/>
  <c r="C180" i="10" s="1"/>
  <c r="J292" i="15"/>
  <c r="K292" i="15"/>
  <c r="G293" i="15"/>
  <c r="H293" i="15" s="1"/>
  <c r="I293" i="15" s="1"/>
  <c r="C181" i="10" s="1"/>
  <c r="J293" i="15"/>
  <c r="K293" i="15"/>
  <c r="G294" i="15"/>
  <c r="H294" i="15"/>
  <c r="I294" i="15" s="1"/>
  <c r="C182" i="10" s="1"/>
  <c r="J294" i="15"/>
  <c r="K294" i="15"/>
  <c r="G295" i="15"/>
  <c r="H295" i="15" s="1"/>
  <c r="I295" i="15" s="1"/>
  <c r="C183" i="10" s="1"/>
  <c r="J295" i="15"/>
  <c r="K295" i="15"/>
  <c r="G296" i="15"/>
  <c r="H296" i="15"/>
  <c r="I296" i="15" s="1"/>
  <c r="C184" i="10" s="1"/>
  <c r="J296" i="15"/>
  <c r="K296" i="15"/>
  <c r="G297" i="15"/>
  <c r="H297" i="15" s="1"/>
  <c r="I297" i="15" s="1"/>
  <c r="C185" i="10" s="1"/>
  <c r="J297" i="15"/>
  <c r="K297" i="15"/>
  <c r="G298" i="15"/>
  <c r="H298" i="15" s="1"/>
  <c r="I298" i="15" s="1"/>
  <c r="C186" i="10" s="1"/>
  <c r="J298" i="15"/>
  <c r="K298" i="15"/>
  <c r="G299" i="15"/>
  <c r="H299" i="15"/>
  <c r="I299" i="15" s="1"/>
  <c r="C187" i="10" s="1"/>
  <c r="J299" i="15"/>
  <c r="K299" i="15"/>
  <c r="G300" i="15"/>
  <c r="H300" i="15" s="1"/>
  <c r="I300" i="15" s="1"/>
  <c r="J300" i="15"/>
  <c r="K300" i="15"/>
  <c r="G301" i="15"/>
  <c r="H301" i="15"/>
  <c r="I301" i="15" s="1"/>
  <c r="C189" i="10" s="1"/>
  <c r="J301" i="15"/>
  <c r="K301" i="15"/>
  <c r="G302" i="15"/>
  <c r="H302" i="15" s="1"/>
  <c r="I302" i="15" s="1"/>
  <c r="J302" i="15"/>
  <c r="K302" i="15"/>
  <c r="G303" i="15"/>
  <c r="H303" i="15"/>
  <c r="I303" i="15" s="1"/>
  <c r="C191" i="10" s="1"/>
  <c r="J303" i="15"/>
  <c r="K303" i="15"/>
  <c r="G304" i="15"/>
  <c r="H304" i="15" s="1"/>
  <c r="I304" i="15" s="1"/>
  <c r="C192" i="10" s="1"/>
  <c r="J304" i="15"/>
  <c r="K304" i="15"/>
  <c r="G305" i="15"/>
  <c r="H305" i="15" s="1"/>
  <c r="I305" i="15" s="1"/>
  <c r="J305" i="15"/>
  <c r="K305" i="15"/>
  <c r="G306" i="15"/>
  <c r="H306" i="15" s="1"/>
  <c r="I306" i="15" s="1"/>
  <c r="J306" i="15"/>
  <c r="K306" i="15"/>
  <c r="G307" i="15"/>
  <c r="H307" i="15" s="1"/>
  <c r="I307" i="15" s="1"/>
  <c r="C195" i="10" s="1"/>
  <c r="J307" i="15"/>
  <c r="K307" i="15"/>
  <c r="G308" i="15"/>
  <c r="H308" i="15" s="1"/>
  <c r="J308" i="15"/>
  <c r="K308" i="15"/>
  <c r="G309" i="15"/>
  <c r="H309" i="15" s="1"/>
  <c r="I309" i="15" s="1"/>
  <c r="J309" i="15"/>
  <c r="K309" i="15"/>
  <c r="G310" i="15"/>
  <c r="H310" i="15"/>
  <c r="I310" i="15" s="1"/>
  <c r="J310" i="15"/>
  <c r="K310" i="15"/>
  <c r="G311" i="15"/>
  <c r="H311" i="15" s="1"/>
  <c r="I311" i="15" s="1"/>
  <c r="C199" i="10" s="1"/>
  <c r="J311" i="15"/>
  <c r="K311" i="15"/>
  <c r="G312" i="15"/>
  <c r="H312" i="15"/>
  <c r="I312" i="15" s="1"/>
  <c r="J312" i="15"/>
  <c r="K312" i="15"/>
  <c r="G313" i="15"/>
  <c r="H313" i="15"/>
  <c r="I313" i="15" s="1"/>
  <c r="J313" i="15"/>
  <c r="K313" i="15"/>
  <c r="G314" i="15"/>
  <c r="H314" i="15"/>
  <c r="I314" i="15" s="1"/>
  <c r="J314" i="15"/>
  <c r="K314" i="15"/>
  <c r="H324" i="15"/>
  <c r="B343" i="15"/>
  <c r="E343" i="15"/>
  <c r="F343" i="15"/>
  <c r="G343" i="15"/>
  <c r="H343" i="15"/>
  <c r="B344" i="15"/>
  <c r="E344" i="15"/>
  <c r="F344" i="15"/>
  <c r="G344" i="15"/>
  <c r="H344" i="15"/>
  <c r="B345" i="15"/>
  <c r="C345" i="15"/>
  <c r="D345" i="15"/>
  <c r="E345" i="15"/>
  <c r="F345" i="15"/>
  <c r="G345" i="15"/>
  <c r="H345" i="15"/>
  <c r="B346" i="15"/>
  <c r="E346" i="15"/>
  <c r="F346" i="15"/>
  <c r="G346" i="15"/>
  <c r="H346" i="15"/>
  <c r="B347" i="15"/>
  <c r="E347" i="15"/>
  <c r="F347" i="15"/>
  <c r="G347" i="15"/>
  <c r="H347" i="15"/>
  <c r="B348" i="15"/>
  <c r="E348" i="15"/>
  <c r="F348" i="15"/>
  <c r="G348" i="15"/>
  <c r="H348" i="15"/>
  <c r="B349" i="15"/>
  <c r="E349" i="15"/>
  <c r="F349" i="15"/>
  <c r="G349" i="15"/>
  <c r="H349" i="15"/>
  <c r="B350" i="15"/>
  <c r="E350" i="15"/>
  <c r="F350" i="15"/>
  <c r="G350" i="15"/>
  <c r="H350" i="15"/>
  <c r="B351" i="15"/>
  <c r="C351" i="15"/>
  <c r="E351" i="15"/>
  <c r="F351" i="15"/>
  <c r="G351" i="15"/>
  <c r="H351" i="15"/>
  <c r="B352" i="15"/>
  <c r="E352" i="15"/>
  <c r="F352" i="15"/>
  <c r="G352" i="15"/>
  <c r="H352" i="15"/>
  <c r="B353" i="15"/>
  <c r="E353" i="15"/>
  <c r="F353" i="15"/>
  <c r="G353" i="15"/>
  <c r="H353" i="15"/>
  <c r="B354" i="15"/>
  <c r="E354" i="15"/>
  <c r="F354" i="15"/>
  <c r="G354" i="15"/>
  <c r="H354" i="15"/>
  <c r="B355" i="15"/>
  <c r="E355" i="15"/>
  <c r="F355" i="15"/>
  <c r="G355" i="15"/>
  <c r="H355" i="15"/>
  <c r="B356" i="15"/>
  <c r="E356" i="15"/>
  <c r="F356" i="15"/>
  <c r="G356" i="15"/>
  <c r="H356" i="15"/>
  <c r="B357" i="15"/>
  <c r="E357" i="15"/>
  <c r="F357" i="15"/>
  <c r="G357" i="15"/>
  <c r="H357" i="15"/>
  <c r="B358" i="15"/>
  <c r="C358" i="15"/>
  <c r="D358" i="15"/>
  <c r="E358" i="15"/>
  <c r="F358" i="15"/>
  <c r="G358" i="15"/>
  <c r="H358" i="15"/>
  <c r="B359" i="15"/>
  <c r="C359" i="15"/>
  <c r="E359" i="15"/>
  <c r="F359" i="15"/>
  <c r="G359" i="15"/>
  <c r="H359" i="15"/>
  <c r="B360" i="15"/>
  <c r="E360" i="15"/>
  <c r="F360" i="15"/>
  <c r="G360" i="15"/>
  <c r="H360" i="15"/>
  <c r="B361" i="15"/>
  <c r="E361" i="15"/>
  <c r="F361" i="15"/>
  <c r="G361" i="15"/>
  <c r="H361" i="15"/>
  <c r="B362" i="15"/>
  <c r="E362" i="15"/>
  <c r="F362" i="15"/>
  <c r="G362" i="15"/>
  <c r="H362" i="15"/>
  <c r="B363" i="15"/>
  <c r="E363" i="15"/>
  <c r="F363" i="15"/>
  <c r="G363" i="15"/>
  <c r="H363" i="15"/>
  <c r="B364" i="15"/>
  <c r="E364" i="15"/>
  <c r="F364" i="15"/>
  <c r="G364" i="15"/>
  <c r="H364" i="15"/>
  <c r="G155" i="21"/>
  <c r="I155" i="21" s="1"/>
  <c r="M155" i="21" s="1"/>
  <c r="J155" i="21"/>
  <c r="K155" i="21" s="1"/>
  <c r="L155" i="21"/>
  <c r="G156" i="21"/>
  <c r="I156" i="21"/>
  <c r="J156" i="21"/>
  <c r="K156" i="21" s="1"/>
  <c r="G157" i="21"/>
  <c r="I157" i="21"/>
  <c r="J157" i="21"/>
  <c r="K157" i="21"/>
  <c r="G158" i="21"/>
  <c r="I158" i="21"/>
  <c r="J158" i="21"/>
  <c r="K158" i="21"/>
  <c r="G159" i="21"/>
  <c r="I159" i="21"/>
  <c r="J159" i="21"/>
  <c r="K159" i="21"/>
  <c r="G160" i="21"/>
  <c r="I160" i="21" s="1"/>
  <c r="J160" i="21"/>
  <c r="K160" i="21"/>
  <c r="G161" i="21"/>
  <c r="I161" i="21" s="1"/>
  <c r="J161" i="21"/>
  <c r="K161" i="21" s="1"/>
  <c r="G162" i="21"/>
  <c r="I162" i="21"/>
  <c r="J162" i="21"/>
  <c r="K162" i="21" s="1"/>
  <c r="G163" i="21"/>
  <c r="I163" i="21"/>
  <c r="J163" i="21"/>
  <c r="K163" i="21"/>
  <c r="G164" i="21"/>
  <c r="I164" i="21"/>
  <c r="J164" i="21"/>
  <c r="K164" i="21"/>
  <c r="G165" i="21"/>
  <c r="I165" i="21"/>
  <c r="J165" i="21"/>
  <c r="K165" i="21"/>
  <c r="G166" i="21"/>
  <c r="I166" i="21" s="1"/>
  <c r="J166" i="21"/>
  <c r="K166" i="21"/>
  <c r="G167" i="21"/>
  <c r="I167" i="21" s="1"/>
  <c r="J167" i="21"/>
  <c r="K167" i="21" s="1"/>
  <c r="G168" i="21"/>
  <c r="I168" i="21"/>
  <c r="J168" i="21"/>
  <c r="K168" i="21" s="1"/>
  <c r="G169" i="21"/>
  <c r="I169" i="21"/>
  <c r="J169" i="21"/>
  <c r="K169" i="21"/>
  <c r="G170" i="21"/>
  <c r="I170" i="21"/>
  <c r="J170" i="21"/>
  <c r="K170" i="21"/>
  <c r="G171" i="21"/>
  <c r="I171" i="21"/>
  <c r="J171" i="21"/>
  <c r="K171" i="21"/>
  <c r="G172" i="21"/>
  <c r="I172" i="21" s="1"/>
  <c r="B198" i="21" s="1"/>
  <c r="D208" i="21" s="1"/>
  <c r="J172" i="21"/>
  <c r="K172" i="21"/>
  <c r="G173" i="21"/>
  <c r="I173" i="21"/>
  <c r="J173" i="21"/>
  <c r="K173" i="21" s="1"/>
  <c r="G174" i="21"/>
  <c r="I174" i="21"/>
  <c r="B200" i="21" s="1"/>
  <c r="G208" i="21" s="1"/>
  <c r="J174" i="21"/>
  <c r="K174" i="21"/>
  <c r="G175" i="21"/>
  <c r="I175" i="21"/>
  <c r="B201" i="21" s="1"/>
  <c r="J175" i="21"/>
  <c r="K175" i="21"/>
  <c r="G176" i="21"/>
  <c r="I176" i="21"/>
  <c r="J176" i="21"/>
  <c r="K176" i="21"/>
  <c r="B197" i="21"/>
  <c r="A208" i="21" s="1"/>
  <c r="D197" i="21"/>
  <c r="E197" i="21"/>
  <c r="D198" i="21"/>
  <c r="B199" i="21"/>
  <c r="D199" i="21"/>
  <c r="D200" i="21"/>
  <c r="D201" i="21"/>
  <c r="E201" i="21"/>
  <c r="B202" i="21"/>
  <c r="D202" i="21"/>
  <c r="J208" i="21"/>
  <c r="D215" i="21"/>
  <c r="E145" i="20"/>
  <c r="G145" i="20"/>
  <c r="H145" i="20"/>
  <c r="G147" i="20" s="1"/>
  <c r="H147" i="20" s="1"/>
  <c r="E146" i="20"/>
  <c r="G146" i="20"/>
  <c r="H146" i="20"/>
  <c r="G148" i="20" s="1"/>
  <c r="E147" i="20"/>
  <c r="E148" i="20"/>
  <c r="E149" i="20"/>
  <c r="E150" i="20"/>
  <c r="E151" i="20"/>
  <c r="E152" i="20"/>
  <c r="E153" i="20"/>
  <c r="E154" i="20"/>
  <c r="E155" i="20"/>
  <c r="E156" i="20"/>
  <c r="E157" i="20"/>
  <c r="E158" i="20"/>
  <c r="E159" i="20"/>
  <c r="E160" i="20"/>
  <c r="E161" i="20"/>
  <c r="E162" i="20"/>
  <c r="E163" i="20"/>
  <c r="E164" i="20"/>
  <c r="E165" i="20"/>
  <c r="E166" i="20"/>
  <c r="L166" i="20"/>
  <c r="B217" i="20"/>
  <c r="D217" i="20"/>
  <c r="E217" i="20"/>
  <c r="F217" i="20" s="1"/>
  <c r="B218" i="20"/>
  <c r="D229" i="20" s="1"/>
  <c r="D218" i="20"/>
  <c r="B219" i="20"/>
  <c r="D219" i="20"/>
  <c r="B220" i="20"/>
  <c r="D220" i="20"/>
  <c r="B221" i="20"/>
  <c r="M236" i="20" s="1"/>
  <c r="D221" i="20"/>
  <c r="B222" i="20"/>
  <c r="D222" i="20"/>
  <c r="B223" i="20"/>
  <c r="D223" i="20"/>
  <c r="B224" i="20"/>
  <c r="J243" i="20" s="1"/>
  <c r="D224" i="20"/>
  <c r="A229" i="20"/>
  <c r="G229" i="20"/>
  <c r="J229" i="20"/>
  <c r="D236" i="20"/>
  <c r="G236" i="20"/>
  <c r="H71" i="14"/>
  <c r="D71" i="14"/>
  <c r="C71" i="14"/>
  <c r="B71" i="14"/>
  <c r="A71" i="14"/>
  <c r="H70" i="14"/>
  <c r="D70" i="14"/>
  <c r="C70" i="14"/>
  <c r="B70" i="14"/>
  <c r="A70" i="14"/>
  <c r="H69" i="14"/>
  <c r="D69" i="14"/>
  <c r="C69" i="14"/>
  <c r="B69" i="14"/>
  <c r="A69" i="14"/>
  <c r="H68" i="14"/>
  <c r="D68" i="14"/>
  <c r="C68" i="14"/>
  <c r="B68" i="14"/>
  <c r="A68" i="14"/>
  <c r="H67" i="14"/>
  <c r="D67" i="14"/>
  <c r="C67" i="14"/>
  <c r="B67" i="14"/>
  <c r="A67" i="14"/>
  <c r="H66" i="14"/>
  <c r="D66" i="14"/>
  <c r="C66" i="14"/>
  <c r="B66" i="14"/>
  <c r="A66" i="14"/>
  <c r="H65" i="14"/>
  <c r="D65" i="14"/>
  <c r="C65" i="14"/>
  <c r="B65" i="14"/>
  <c r="A65" i="14"/>
  <c r="H64" i="14"/>
  <c r="D64" i="14"/>
  <c r="C64" i="14"/>
  <c r="B64" i="14"/>
  <c r="A64" i="14"/>
  <c r="H63" i="14"/>
  <c r="D63" i="14"/>
  <c r="C63" i="14"/>
  <c r="B63" i="14"/>
  <c r="A63" i="14"/>
  <c r="H62" i="14"/>
  <c r="D62" i="14"/>
  <c r="C62" i="14"/>
  <c r="B62" i="14"/>
  <c r="A62" i="14"/>
  <c r="H61" i="14"/>
  <c r="D61" i="14"/>
  <c r="C61" i="14"/>
  <c r="B61" i="14"/>
  <c r="A61" i="14"/>
  <c r="H60" i="14"/>
  <c r="D60" i="14"/>
  <c r="C60" i="14"/>
  <c r="B60" i="14"/>
  <c r="A60" i="14"/>
  <c r="H59" i="14"/>
  <c r="D59" i="14"/>
  <c r="C59" i="14"/>
  <c r="B59" i="14"/>
  <c r="A59" i="14"/>
  <c r="H58" i="14"/>
  <c r="D58" i="14"/>
  <c r="C58" i="14"/>
  <c r="B58" i="14"/>
  <c r="A58" i="14"/>
  <c r="H57" i="14"/>
  <c r="D57" i="14"/>
  <c r="C57" i="14"/>
  <c r="B57" i="14"/>
  <c r="A57" i="14"/>
  <c r="H56" i="14"/>
  <c r="D56" i="14"/>
  <c r="C56" i="14"/>
  <c r="B56" i="14"/>
  <c r="A56" i="14"/>
  <c r="H55" i="14"/>
  <c r="D55" i="14"/>
  <c r="C55" i="14"/>
  <c r="B55" i="14"/>
  <c r="A55" i="14"/>
  <c r="H54" i="14"/>
  <c r="D54" i="14"/>
  <c r="C54" i="14"/>
  <c r="B54" i="14"/>
  <c r="A54" i="14"/>
  <c r="H53" i="14"/>
  <c r="D53" i="14"/>
  <c r="C53" i="14"/>
  <c r="B53" i="14"/>
  <c r="A53" i="14"/>
  <c r="H52" i="14"/>
  <c r="D52" i="14"/>
  <c r="C52" i="14"/>
  <c r="B52" i="14"/>
  <c r="A52" i="14"/>
  <c r="H51" i="14"/>
  <c r="D51" i="14"/>
  <c r="C51" i="14"/>
  <c r="B51" i="14"/>
  <c r="A51" i="14"/>
  <c r="H50" i="14"/>
  <c r="D50" i="14"/>
  <c r="C50" i="14"/>
  <c r="B50" i="14"/>
  <c r="A50" i="14"/>
  <c r="H49" i="14"/>
  <c r="D49" i="14"/>
  <c r="C49" i="14"/>
  <c r="B49" i="14"/>
  <c r="A49" i="14"/>
  <c r="H48" i="14"/>
  <c r="D48" i="14"/>
  <c r="C48" i="14"/>
  <c r="B48" i="14"/>
  <c r="A48" i="14"/>
  <c r="H47" i="14"/>
  <c r="D47" i="14"/>
  <c r="C47" i="14"/>
  <c r="B47" i="14"/>
  <c r="A47" i="14"/>
  <c r="H46" i="14"/>
  <c r="D46" i="14"/>
  <c r="C46" i="14"/>
  <c r="B46" i="14"/>
  <c r="A46" i="14"/>
  <c r="H45" i="14"/>
  <c r="D45" i="14"/>
  <c r="C45" i="14"/>
  <c r="B45" i="14"/>
  <c r="A45" i="14"/>
  <c r="H44" i="14"/>
  <c r="D44" i="14"/>
  <c r="C44" i="14"/>
  <c r="B44" i="14"/>
  <c r="A44" i="14"/>
  <c r="H43" i="14"/>
  <c r="D43" i="14"/>
  <c r="C43" i="14"/>
  <c r="B43" i="14"/>
  <c r="A43" i="14"/>
  <c r="H42" i="14"/>
  <c r="D42" i="14"/>
  <c r="C42" i="14"/>
  <c r="B42" i="14"/>
  <c r="A42" i="14"/>
  <c r="H41" i="14"/>
  <c r="D41" i="14"/>
  <c r="C41" i="14"/>
  <c r="B41" i="14"/>
  <c r="A41" i="14"/>
  <c r="H40" i="14"/>
  <c r="D40" i="14"/>
  <c r="C40" i="14"/>
  <c r="B40" i="14"/>
  <c r="A40" i="14"/>
  <c r="H39" i="14"/>
  <c r="D39" i="14"/>
  <c r="C39" i="14"/>
  <c r="B39" i="14"/>
  <c r="A39" i="14"/>
  <c r="H38" i="14"/>
  <c r="D38" i="14"/>
  <c r="C38" i="14"/>
  <c r="B38" i="14"/>
  <c r="A38" i="14"/>
  <c r="H37" i="14"/>
  <c r="D37" i="14"/>
  <c r="C37" i="14"/>
  <c r="B37" i="14"/>
  <c r="A37" i="14"/>
  <c r="H36" i="14"/>
  <c r="D36" i="14"/>
  <c r="C36" i="14"/>
  <c r="B36" i="14"/>
  <c r="A36" i="14"/>
  <c r="H35" i="14"/>
  <c r="D35" i="14"/>
  <c r="C35" i="14"/>
  <c r="B35" i="14"/>
  <c r="A35" i="14"/>
  <c r="H34" i="14"/>
  <c r="D34" i="14"/>
  <c r="C34" i="14"/>
  <c r="B34" i="14"/>
  <c r="A34" i="14"/>
  <c r="G14" i="13"/>
  <c r="G13" i="13"/>
  <c r="G12" i="13"/>
  <c r="G11" i="13"/>
  <c r="G10" i="13"/>
  <c r="G9" i="13"/>
  <c r="G8" i="13"/>
  <c r="G7" i="13"/>
  <c r="G6" i="13"/>
  <c r="N41" i="18"/>
  <c r="B41" i="18"/>
  <c r="N40" i="18"/>
  <c r="B40" i="18"/>
  <c r="N39" i="18"/>
  <c r="B39" i="18"/>
  <c r="N38" i="18"/>
  <c r="B38" i="18"/>
  <c r="N37" i="18"/>
  <c r="B37" i="18"/>
  <c r="N36" i="18"/>
  <c r="B36" i="18"/>
  <c r="C14" i="18"/>
  <c r="D30" i="11"/>
  <c r="B30" i="11"/>
  <c r="B202" i="10"/>
  <c r="A202" i="10"/>
  <c r="B201" i="10"/>
  <c r="A201" i="10"/>
  <c r="B200" i="10"/>
  <c r="A200" i="10"/>
  <c r="B199" i="10"/>
  <c r="A199" i="10"/>
  <c r="B198" i="10"/>
  <c r="A198" i="10"/>
  <c r="B197" i="10"/>
  <c r="A197" i="10"/>
  <c r="B196" i="10"/>
  <c r="A196" i="10"/>
  <c r="B195" i="10"/>
  <c r="A195" i="10"/>
  <c r="B194" i="10"/>
  <c r="A194" i="10"/>
  <c r="B193" i="10"/>
  <c r="A193" i="10"/>
  <c r="B192" i="10"/>
  <c r="A192" i="10"/>
  <c r="B191" i="10"/>
  <c r="A191" i="10"/>
  <c r="B190" i="10"/>
  <c r="A190" i="10"/>
  <c r="B189" i="10"/>
  <c r="A189" i="10"/>
  <c r="B188" i="10"/>
  <c r="A188" i="10"/>
  <c r="B187" i="10"/>
  <c r="A187" i="10"/>
  <c r="B186" i="10"/>
  <c r="A186" i="10"/>
  <c r="B185" i="10"/>
  <c r="A185" i="10"/>
  <c r="B184" i="10"/>
  <c r="A184" i="10"/>
  <c r="B183" i="10"/>
  <c r="A183" i="10"/>
  <c r="B182" i="10"/>
  <c r="A182" i="10"/>
  <c r="B181" i="10"/>
  <c r="A181" i="10"/>
  <c r="B180" i="10"/>
  <c r="A180" i="10"/>
  <c r="B179" i="10"/>
  <c r="A179" i="10"/>
  <c r="B178" i="10"/>
  <c r="A178" i="10"/>
  <c r="B177" i="10"/>
  <c r="A177" i="10"/>
  <c r="B176" i="10"/>
  <c r="A176" i="10"/>
  <c r="B175" i="10"/>
  <c r="A175" i="10"/>
  <c r="B174" i="10"/>
  <c r="A174" i="10"/>
  <c r="B173" i="10"/>
  <c r="A173" i="10"/>
  <c r="B172" i="10"/>
  <c r="A172" i="10"/>
  <c r="B171" i="10"/>
  <c r="A171" i="10"/>
  <c r="B170" i="10"/>
  <c r="A170" i="10"/>
  <c r="B169" i="10"/>
  <c r="A169" i="10"/>
  <c r="B168" i="10"/>
  <c r="A168" i="10"/>
  <c r="B167" i="10"/>
  <c r="A167" i="10"/>
  <c r="B166" i="10"/>
  <c r="A166" i="10"/>
  <c r="B165" i="10"/>
  <c r="A165" i="10"/>
  <c r="B164" i="10"/>
  <c r="A164" i="10"/>
  <c r="B163" i="10"/>
  <c r="A163" i="10"/>
  <c r="B162" i="10"/>
  <c r="A162" i="10"/>
  <c r="B161" i="10"/>
  <c r="A161" i="10"/>
  <c r="B160" i="10"/>
  <c r="A160" i="10"/>
  <c r="B159" i="10"/>
  <c r="A159" i="10"/>
  <c r="B158" i="10"/>
  <c r="A158" i="10"/>
  <c r="B157" i="10"/>
  <c r="A157" i="10"/>
  <c r="B156" i="10"/>
  <c r="A156" i="10"/>
  <c r="B155" i="10"/>
  <c r="A155" i="10"/>
  <c r="B154" i="10"/>
  <c r="A154" i="10"/>
  <c r="B153" i="10"/>
  <c r="A153" i="10"/>
  <c r="B152" i="10"/>
  <c r="A152" i="10"/>
  <c r="B151" i="10"/>
  <c r="A151" i="10"/>
  <c r="B150" i="10"/>
  <c r="A150" i="10"/>
  <c r="B149" i="10"/>
  <c r="A149" i="10"/>
  <c r="B148" i="10"/>
  <c r="A148" i="10"/>
  <c r="B147" i="10"/>
  <c r="A147" i="10"/>
  <c r="B146" i="10"/>
  <c r="A146" i="10"/>
  <c r="B145" i="10"/>
  <c r="A145" i="10"/>
  <c r="B144" i="10"/>
  <c r="A144" i="10"/>
  <c r="B143" i="10"/>
  <c r="A143" i="10"/>
  <c r="B142" i="10"/>
  <c r="A142" i="10"/>
  <c r="B141" i="10"/>
  <c r="A141" i="10"/>
  <c r="B140" i="10"/>
  <c r="A140" i="10"/>
  <c r="B139" i="10"/>
  <c r="A139" i="10"/>
  <c r="B138" i="10"/>
  <c r="A138" i="10"/>
  <c r="B137" i="10"/>
  <c r="A137" i="10"/>
  <c r="B136" i="10"/>
  <c r="A136" i="10"/>
  <c r="B135" i="10"/>
  <c r="A135" i="10"/>
  <c r="B134" i="10"/>
  <c r="A134" i="10"/>
  <c r="B133" i="10"/>
  <c r="A133" i="10"/>
  <c r="B132" i="10"/>
  <c r="A132" i="10"/>
  <c r="B131" i="10"/>
  <c r="A131" i="10"/>
  <c r="B130" i="10"/>
  <c r="A130" i="10"/>
  <c r="B129" i="10"/>
  <c r="A129" i="10"/>
  <c r="B128" i="10"/>
  <c r="A128" i="10"/>
  <c r="B127" i="10"/>
  <c r="A127" i="10"/>
  <c r="B126" i="10"/>
  <c r="A126" i="10"/>
  <c r="B125" i="10"/>
  <c r="A125" i="10"/>
  <c r="B124" i="10"/>
  <c r="A124" i="10"/>
  <c r="B123" i="10"/>
  <c r="A123" i="10"/>
  <c r="B122" i="10"/>
  <c r="A122" i="10"/>
  <c r="B121" i="10"/>
  <c r="A121" i="10"/>
  <c r="B120" i="10"/>
  <c r="A120" i="10"/>
  <c r="B119" i="10"/>
  <c r="A119" i="10"/>
  <c r="B118" i="10"/>
  <c r="A118" i="10"/>
  <c r="B117" i="10"/>
  <c r="A117" i="10"/>
  <c r="B116" i="10"/>
  <c r="A116" i="10"/>
  <c r="B115" i="10"/>
  <c r="A115" i="10"/>
  <c r="B114" i="10"/>
  <c r="A114" i="10"/>
  <c r="B113" i="10"/>
  <c r="A113" i="10"/>
  <c r="B112" i="10"/>
  <c r="A112" i="10"/>
  <c r="B111" i="10"/>
  <c r="A111" i="10"/>
  <c r="B110" i="10"/>
  <c r="A110" i="10"/>
  <c r="B109" i="10"/>
  <c r="A109" i="10"/>
  <c r="B108" i="10"/>
  <c r="A108" i="10"/>
  <c r="B107" i="10"/>
  <c r="A107" i="10"/>
  <c r="B106" i="10"/>
  <c r="A106" i="10"/>
  <c r="B105" i="10"/>
  <c r="A105" i="10"/>
  <c r="B104" i="10"/>
  <c r="A104" i="10"/>
  <c r="B103" i="10"/>
  <c r="A103" i="10"/>
  <c r="B102" i="10"/>
  <c r="A102" i="10"/>
  <c r="B101" i="10"/>
  <c r="A101" i="10"/>
  <c r="B100" i="10"/>
  <c r="A100" i="10"/>
  <c r="B99" i="10"/>
  <c r="A99" i="10"/>
  <c r="B98" i="10"/>
  <c r="A98" i="10"/>
  <c r="B97" i="10"/>
  <c r="A97" i="10"/>
  <c r="B96" i="10"/>
  <c r="A96" i="10"/>
  <c r="B95" i="10"/>
  <c r="A95" i="10"/>
  <c r="B94" i="10"/>
  <c r="A94" i="10"/>
  <c r="B93" i="10"/>
  <c r="A93" i="10"/>
  <c r="B92" i="10"/>
  <c r="A92" i="10"/>
  <c r="B91" i="10"/>
  <c r="A91" i="10"/>
  <c r="B90" i="10"/>
  <c r="A90" i="10"/>
  <c r="B89" i="10"/>
  <c r="A89" i="10"/>
  <c r="B88" i="10"/>
  <c r="A88" i="10"/>
  <c r="B87" i="10"/>
  <c r="A87" i="10"/>
  <c r="B86" i="10"/>
  <c r="A86" i="10"/>
  <c r="B85" i="10"/>
  <c r="A85" i="10"/>
  <c r="B84" i="10"/>
  <c r="A84" i="10"/>
  <c r="B83" i="10"/>
  <c r="A83" i="10"/>
  <c r="B82" i="10"/>
  <c r="A82" i="10"/>
  <c r="B81" i="10"/>
  <c r="A81" i="10"/>
  <c r="B80" i="10"/>
  <c r="A80" i="10"/>
  <c r="B79" i="10"/>
  <c r="A79" i="10"/>
  <c r="B78" i="10"/>
  <c r="A78" i="10"/>
  <c r="B77" i="10"/>
  <c r="A77" i="10"/>
  <c r="B76" i="10"/>
  <c r="A76" i="10"/>
  <c r="B75" i="10"/>
  <c r="A75" i="10"/>
  <c r="B74" i="10"/>
  <c r="A74" i="10"/>
  <c r="B73" i="10"/>
  <c r="A73" i="10"/>
  <c r="B72" i="10"/>
  <c r="A72" i="10"/>
  <c r="B71" i="10"/>
  <c r="A71" i="10"/>
  <c r="B70" i="10"/>
  <c r="A70" i="10"/>
  <c r="B69" i="10"/>
  <c r="A69" i="10"/>
  <c r="B68" i="10"/>
  <c r="A68" i="10"/>
  <c r="B67" i="10"/>
  <c r="A67" i="10"/>
  <c r="B66" i="10"/>
  <c r="A66" i="10"/>
  <c r="B65" i="10"/>
  <c r="A65" i="10"/>
  <c r="B64" i="10"/>
  <c r="A64" i="10"/>
  <c r="B63" i="10"/>
  <c r="A63" i="10"/>
  <c r="A57" i="10"/>
  <c r="A56" i="10"/>
  <c r="A55" i="10"/>
  <c r="A54" i="10"/>
  <c r="A53" i="10"/>
  <c r="A52" i="10"/>
  <c r="A51" i="10"/>
  <c r="A50" i="10"/>
  <c r="A49" i="10"/>
  <c r="A48" i="10"/>
  <c r="A47" i="10"/>
  <c r="A46" i="10"/>
  <c r="A45" i="10"/>
  <c r="A44" i="10"/>
  <c r="A43" i="10"/>
  <c r="A42" i="10"/>
  <c r="A41" i="10"/>
  <c r="A40" i="10"/>
  <c r="A39" i="10"/>
  <c r="A38" i="10"/>
  <c r="A37" i="10"/>
  <c r="A36" i="10"/>
  <c r="B29" i="10"/>
  <c r="B28" i="10"/>
  <c r="B27" i="10"/>
  <c r="B26" i="10"/>
  <c r="B25" i="10"/>
  <c r="A18" i="10"/>
  <c r="A17" i="10"/>
  <c r="A16" i="10"/>
  <c r="A15" i="10"/>
  <c r="A14" i="10"/>
  <c r="A13" i="10"/>
  <c r="A12" i="10"/>
  <c r="A11" i="10"/>
  <c r="A10" i="10"/>
  <c r="A9" i="10"/>
  <c r="A8" i="10"/>
  <c r="A7" i="10"/>
  <c r="K6" i="10"/>
  <c r="G6" i="10"/>
  <c r="A6" i="10"/>
  <c r="H61" i="16"/>
  <c r="H33" i="16"/>
  <c r="E33" i="16"/>
  <c r="D33" i="16"/>
  <c r="C33" i="16"/>
  <c r="B33" i="16"/>
  <c r="H32" i="16"/>
  <c r="E32" i="16"/>
  <c r="D32" i="16"/>
  <c r="C32" i="16"/>
  <c r="B32" i="16"/>
  <c r="H31" i="16"/>
  <c r="E31" i="16"/>
  <c r="D31" i="16"/>
  <c r="C31" i="16"/>
  <c r="B31" i="16"/>
  <c r="H30" i="16"/>
  <c r="E30" i="16"/>
  <c r="D30" i="16"/>
  <c r="C30" i="16"/>
  <c r="B30" i="16"/>
  <c r="H29" i="16"/>
  <c r="E29" i="16"/>
  <c r="D29" i="16"/>
  <c r="C29" i="16"/>
  <c r="B29" i="16"/>
  <c r="H28" i="16"/>
  <c r="E28" i="16"/>
  <c r="D28" i="16"/>
  <c r="C28" i="16"/>
  <c r="B28" i="16"/>
  <c r="H26" i="16"/>
  <c r="E26" i="16"/>
  <c r="D26" i="16"/>
  <c r="C26" i="16"/>
  <c r="B26" i="16"/>
  <c r="H25" i="16"/>
  <c r="E25" i="16"/>
  <c r="D25" i="16"/>
  <c r="C25" i="16"/>
  <c r="B25" i="16"/>
  <c r="H24" i="16"/>
  <c r="E24" i="16"/>
  <c r="D24" i="16"/>
  <c r="C24" i="16"/>
  <c r="B24" i="16"/>
  <c r="H23" i="16"/>
  <c r="E23" i="16"/>
  <c r="D23" i="16"/>
  <c r="C23" i="16"/>
  <c r="B23" i="16"/>
  <c r="H22" i="16"/>
  <c r="E22" i="16"/>
  <c r="D22" i="16"/>
  <c r="C22" i="16"/>
  <c r="B22" i="16"/>
  <c r="H20" i="16"/>
  <c r="E20" i="16"/>
  <c r="D20" i="16"/>
  <c r="C20" i="16"/>
  <c r="B20" i="16"/>
  <c r="H19" i="16"/>
  <c r="E19" i="16"/>
  <c r="D19" i="16"/>
  <c r="C19" i="16"/>
  <c r="B19" i="16"/>
  <c r="H18" i="16"/>
  <c r="E18" i="16"/>
  <c r="D18" i="16"/>
  <c r="C18" i="16"/>
  <c r="B18" i="16"/>
  <c r="H17" i="16"/>
  <c r="E17" i="16"/>
  <c r="D17" i="16"/>
  <c r="C17" i="16"/>
  <c r="B17" i="16"/>
  <c r="H16" i="16"/>
  <c r="E16" i="16"/>
  <c r="D16" i="16"/>
  <c r="C16" i="16"/>
  <c r="B16" i="16"/>
  <c r="H15" i="16"/>
  <c r="E15" i="16"/>
  <c r="D15" i="16"/>
  <c r="C15" i="16"/>
  <c r="B15" i="16"/>
  <c r="H14" i="16"/>
  <c r="E14" i="16"/>
  <c r="D14" i="16"/>
  <c r="C14" i="16"/>
  <c r="B14" i="16"/>
  <c r="H13" i="16"/>
  <c r="E13" i="16"/>
  <c r="D13" i="16"/>
  <c r="C13" i="16"/>
  <c r="B13" i="16"/>
  <c r="H11" i="16"/>
  <c r="E11" i="16"/>
  <c r="D11" i="16"/>
  <c r="C11" i="16"/>
  <c r="B11" i="16"/>
  <c r="H10" i="16"/>
  <c r="E10" i="16"/>
  <c r="D10" i="16"/>
  <c r="C10" i="16"/>
  <c r="B10" i="16"/>
  <c r="H9" i="16"/>
  <c r="E9" i="16"/>
  <c r="D9" i="16"/>
  <c r="C9" i="16"/>
  <c r="B9" i="16"/>
  <c r="B51" i="10"/>
  <c r="B50" i="10"/>
  <c r="B49" i="10"/>
  <c r="B48" i="10"/>
  <c r="B47" i="10"/>
  <c r="B46" i="10"/>
  <c r="B45" i="10"/>
  <c r="B44" i="10"/>
  <c r="B43" i="10"/>
  <c r="B42" i="10"/>
  <c r="B41" i="10"/>
  <c r="B40" i="10"/>
  <c r="B39" i="10"/>
  <c r="B38" i="10"/>
  <c r="B37" i="10"/>
  <c r="B36" i="10"/>
  <c r="E71" i="14"/>
  <c r="E70" i="14"/>
  <c r="E68" i="14"/>
  <c r="E67" i="14"/>
  <c r="E66" i="14"/>
  <c r="E65" i="14"/>
  <c r="E64" i="14"/>
  <c r="E63" i="14"/>
  <c r="E62" i="14"/>
  <c r="E61" i="14"/>
  <c r="E60" i="14"/>
  <c r="E59" i="14"/>
  <c r="F108" i="15"/>
  <c r="C157" i="10"/>
  <c r="F93" i="15"/>
  <c r="C135" i="10"/>
  <c r="F81" i="15"/>
  <c r="F79" i="15"/>
  <c r="E58" i="14"/>
  <c r="E57" i="14"/>
  <c r="E56" i="14"/>
  <c r="E55" i="14"/>
  <c r="E54" i="14"/>
  <c r="E52" i="14"/>
  <c r="E51" i="14"/>
  <c r="E50" i="14"/>
  <c r="E49" i="14"/>
  <c r="E48" i="14"/>
  <c r="E47" i="14"/>
  <c r="E46" i="14"/>
  <c r="E45" i="14"/>
  <c r="E44" i="14"/>
  <c r="E42" i="14"/>
  <c r="F50" i="15"/>
  <c r="E40" i="14"/>
  <c r="E39" i="14"/>
  <c r="E38" i="14"/>
  <c r="E37" i="14"/>
  <c r="E36" i="14"/>
  <c r="E34" i="14"/>
  <c r="C86" i="10"/>
  <c r="F30" i="15"/>
  <c r="F17" i="15"/>
  <c r="F12" i="15"/>
  <c r="P154" i="15"/>
  <c r="N148" i="15"/>
  <c r="E148" i="15"/>
  <c r="D148" i="15"/>
  <c r="M148" i="15" s="1"/>
  <c r="C148" i="15"/>
  <c r="L148" i="15" s="1"/>
  <c r="B148" i="15"/>
  <c r="K148" i="15" s="1"/>
  <c r="F147" i="15"/>
  <c r="E147" i="15"/>
  <c r="N147" i="15" s="1"/>
  <c r="D147" i="15"/>
  <c r="M147" i="15" s="1"/>
  <c r="C147" i="15"/>
  <c r="L147" i="15" s="1"/>
  <c r="B147" i="15"/>
  <c r="K147" i="15" s="1"/>
  <c r="E146" i="15"/>
  <c r="N146" i="15" s="1"/>
  <c r="D146" i="15"/>
  <c r="M146" i="15" s="1"/>
  <c r="C146" i="15"/>
  <c r="L146" i="15" s="1"/>
  <c r="B146" i="15"/>
  <c r="K146" i="15" s="1"/>
  <c r="E145" i="15"/>
  <c r="N145" i="15" s="1"/>
  <c r="D145" i="15"/>
  <c r="M145" i="15" s="1"/>
  <c r="C145" i="15"/>
  <c r="L145" i="15" s="1"/>
  <c r="B145" i="15"/>
  <c r="K145" i="15" s="1"/>
  <c r="F144" i="15"/>
  <c r="E144" i="15"/>
  <c r="N144" i="15" s="1"/>
  <c r="D144" i="15"/>
  <c r="M144" i="15" s="1"/>
  <c r="C144" i="15"/>
  <c r="L144" i="15" s="1"/>
  <c r="B144" i="15"/>
  <c r="K144" i="15" s="1"/>
  <c r="F143" i="15"/>
  <c r="E143" i="15"/>
  <c r="N143" i="15" s="1"/>
  <c r="D143" i="15"/>
  <c r="M143" i="15" s="1"/>
  <c r="C143" i="15"/>
  <c r="L143" i="15" s="1"/>
  <c r="B143" i="15"/>
  <c r="K143" i="15" s="1"/>
  <c r="K142" i="15"/>
  <c r="F142" i="15"/>
  <c r="E142" i="15"/>
  <c r="N142" i="15" s="1"/>
  <c r="D142" i="15"/>
  <c r="M142" i="15" s="1"/>
  <c r="C142" i="15"/>
  <c r="L142" i="15" s="1"/>
  <c r="B142" i="15"/>
  <c r="N141" i="15"/>
  <c r="K141" i="15"/>
  <c r="F141" i="15"/>
  <c r="E141" i="15"/>
  <c r="D141" i="15"/>
  <c r="M141" i="15" s="1"/>
  <c r="C141" i="15"/>
  <c r="L141" i="15" s="1"/>
  <c r="B141" i="15"/>
  <c r="N140" i="15"/>
  <c r="F140" i="15"/>
  <c r="E140" i="15"/>
  <c r="D140" i="15"/>
  <c r="M140" i="15" s="1"/>
  <c r="C140" i="15"/>
  <c r="L140" i="15" s="1"/>
  <c r="B140" i="15"/>
  <c r="K140" i="15" s="1"/>
  <c r="F139" i="15"/>
  <c r="E139" i="15"/>
  <c r="N139" i="15" s="1"/>
  <c r="D139" i="15"/>
  <c r="M139" i="15" s="1"/>
  <c r="C139" i="15"/>
  <c r="L139" i="15" s="1"/>
  <c r="B139" i="15"/>
  <c r="K139" i="15" s="1"/>
  <c r="F138" i="15"/>
  <c r="E138" i="15"/>
  <c r="N138" i="15" s="1"/>
  <c r="D138" i="15"/>
  <c r="M138" i="15" s="1"/>
  <c r="C138" i="15"/>
  <c r="L138" i="15" s="1"/>
  <c r="B138" i="15"/>
  <c r="K138" i="15" s="1"/>
  <c r="K137" i="15"/>
  <c r="F137" i="15"/>
  <c r="E137" i="15"/>
  <c r="N137" i="15" s="1"/>
  <c r="D137" i="15"/>
  <c r="M137" i="15" s="1"/>
  <c r="C137" i="15"/>
  <c r="L137" i="15" s="1"/>
  <c r="B137" i="15"/>
  <c r="F136" i="15"/>
  <c r="E136" i="15"/>
  <c r="N136" i="15" s="1"/>
  <c r="D136" i="15"/>
  <c r="M136" i="15" s="1"/>
  <c r="C136" i="15"/>
  <c r="L136" i="15" s="1"/>
  <c r="B136" i="15"/>
  <c r="K136" i="15" s="1"/>
  <c r="K135" i="15"/>
  <c r="F135" i="15"/>
  <c r="E135" i="15"/>
  <c r="N135" i="15" s="1"/>
  <c r="D135" i="15"/>
  <c r="M135" i="15" s="1"/>
  <c r="C135" i="15"/>
  <c r="L135" i="15" s="1"/>
  <c r="B135" i="15"/>
  <c r="N134" i="15"/>
  <c r="E134" i="15"/>
  <c r="D134" i="15"/>
  <c r="M134" i="15" s="1"/>
  <c r="C134" i="15"/>
  <c r="L134" i="15" s="1"/>
  <c r="B134" i="15"/>
  <c r="K134" i="15" s="1"/>
  <c r="N133" i="15"/>
  <c r="F133" i="15"/>
  <c r="E133" i="15"/>
  <c r="D133" i="15"/>
  <c r="M133" i="15" s="1"/>
  <c r="C133" i="15"/>
  <c r="L133" i="15" s="1"/>
  <c r="B133" i="15"/>
  <c r="K133" i="15" s="1"/>
  <c r="N132" i="15"/>
  <c r="F132" i="15"/>
  <c r="E132" i="15"/>
  <c r="D132" i="15"/>
  <c r="M132" i="15" s="1"/>
  <c r="C132" i="15"/>
  <c r="L132" i="15" s="1"/>
  <c r="B132" i="15"/>
  <c r="K132" i="15" s="1"/>
  <c r="N131" i="15"/>
  <c r="F131" i="15"/>
  <c r="E131" i="15"/>
  <c r="D131" i="15"/>
  <c r="M131" i="15" s="1"/>
  <c r="C131" i="15"/>
  <c r="L131" i="15" s="1"/>
  <c r="B131" i="15"/>
  <c r="K131" i="15" s="1"/>
  <c r="N130" i="15"/>
  <c r="F130" i="15"/>
  <c r="E130" i="15"/>
  <c r="D130" i="15"/>
  <c r="M130" i="15" s="1"/>
  <c r="C130" i="15"/>
  <c r="L130" i="15" s="1"/>
  <c r="B130" i="15"/>
  <c r="K130" i="15" s="1"/>
  <c r="N129" i="15"/>
  <c r="F129" i="15"/>
  <c r="E129" i="15"/>
  <c r="D129" i="15"/>
  <c r="M129" i="15" s="1"/>
  <c r="C129" i="15"/>
  <c r="L129" i="15" s="1"/>
  <c r="B129" i="15"/>
  <c r="K129" i="15" s="1"/>
  <c r="N128" i="15"/>
  <c r="F128" i="15"/>
  <c r="E128" i="15"/>
  <c r="D128" i="15"/>
  <c r="M128" i="15" s="1"/>
  <c r="C128" i="15"/>
  <c r="L128" i="15" s="1"/>
  <c r="B128" i="15"/>
  <c r="K128" i="15" s="1"/>
  <c r="N127" i="15"/>
  <c r="F127" i="15"/>
  <c r="E127" i="15"/>
  <c r="D127" i="15"/>
  <c r="M127" i="15" s="1"/>
  <c r="C127" i="15"/>
  <c r="L127" i="15" s="1"/>
  <c r="B127" i="15"/>
  <c r="K127" i="15" s="1"/>
  <c r="N126" i="15"/>
  <c r="F126" i="15"/>
  <c r="E126" i="15"/>
  <c r="D126" i="15"/>
  <c r="M126" i="15" s="1"/>
  <c r="C126" i="15"/>
  <c r="L126" i="15" s="1"/>
  <c r="B126" i="15"/>
  <c r="K126" i="15" s="1"/>
  <c r="N125" i="15"/>
  <c r="F125" i="15"/>
  <c r="E125" i="15"/>
  <c r="D125" i="15"/>
  <c r="M125" i="15" s="1"/>
  <c r="C125" i="15"/>
  <c r="L125" i="15" s="1"/>
  <c r="B125" i="15"/>
  <c r="K125" i="15" s="1"/>
  <c r="N124" i="15"/>
  <c r="F124" i="15"/>
  <c r="E124" i="15"/>
  <c r="D124" i="15"/>
  <c r="M124" i="15" s="1"/>
  <c r="C124" i="15"/>
  <c r="L124" i="15" s="1"/>
  <c r="B124" i="15"/>
  <c r="K124" i="15" s="1"/>
  <c r="N123" i="15"/>
  <c r="F123" i="15"/>
  <c r="E123" i="15"/>
  <c r="D123" i="15"/>
  <c r="M123" i="15" s="1"/>
  <c r="C123" i="15"/>
  <c r="L123" i="15" s="1"/>
  <c r="B123" i="15"/>
  <c r="K123" i="15" s="1"/>
  <c r="N122" i="15"/>
  <c r="E122" i="15"/>
  <c r="D122" i="15"/>
  <c r="M122" i="15" s="1"/>
  <c r="C122" i="15"/>
  <c r="L122" i="15" s="1"/>
  <c r="B122" i="15"/>
  <c r="K122" i="15" s="1"/>
  <c r="N121" i="15"/>
  <c r="F121" i="15"/>
  <c r="E121" i="15"/>
  <c r="D121" i="15"/>
  <c r="M121" i="15" s="1"/>
  <c r="C121" i="15"/>
  <c r="L121" i="15" s="1"/>
  <c r="B121" i="15"/>
  <c r="K121" i="15" s="1"/>
  <c r="N120" i="15"/>
  <c r="F120" i="15"/>
  <c r="E120" i="15"/>
  <c r="D120" i="15"/>
  <c r="M120" i="15" s="1"/>
  <c r="C120" i="15"/>
  <c r="L120" i="15" s="1"/>
  <c r="B120" i="15"/>
  <c r="K120" i="15" s="1"/>
  <c r="E119" i="15"/>
  <c r="N119" i="15" s="1"/>
  <c r="D119" i="15"/>
  <c r="M119" i="15" s="1"/>
  <c r="C119" i="15"/>
  <c r="L119" i="15" s="1"/>
  <c r="B119" i="15"/>
  <c r="K119" i="15" s="1"/>
  <c r="F118" i="15"/>
  <c r="E118" i="15"/>
  <c r="N118" i="15" s="1"/>
  <c r="D118" i="15"/>
  <c r="M118" i="15" s="1"/>
  <c r="C118" i="15"/>
  <c r="L118" i="15" s="1"/>
  <c r="B118" i="15"/>
  <c r="K118" i="15" s="1"/>
  <c r="F117" i="15"/>
  <c r="E117" i="15"/>
  <c r="N117" i="15" s="1"/>
  <c r="D117" i="15"/>
  <c r="M117" i="15" s="1"/>
  <c r="C117" i="15"/>
  <c r="L117" i="15" s="1"/>
  <c r="B117" i="15"/>
  <c r="K117" i="15" s="1"/>
  <c r="K116" i="15"/>
  <c r="F116" i="15"/>
  <c r="E116" i="15"/>
  <c r="N116" i="15" s="1"/>
  <c r="D116" i="15"/>
  <c r="M116" i="15" s="1"/>
  <c r="C116" i="15"/>
  <c r="L116" i="15" s="1"/>
  <c r="B116" i="15"/>
  <c r="F115" i="15"/>
  <c r="E115" i="15"/>
  <c r="N115" i="15" s="1"/>
  <c r="D115" i="15"/>
  <c r="M115" i="15" s="1"/>
  <c r="C115" i="15"/>
  <c r="L115" i="15" s="1"/>
  <c r="B115" i="15"/>
  <c r="K115" i="15" s="1"/>
  <c r="K114" i="15"/>
  <c r="F114" i="15"/>
  <c r="E114" i="15"/>
  <c r="N114" i="15" s="1"/>
  <c r="D114" i="15"/>
  <c r="M114" i="15" s="1"/>
  <c r="C114" i="15"/>
  <c r="L114" i="15" s="1"/>
  <c r="B114" i="15"/>
  <c r="N113" i="15"/>
  <c r="K113" i="15"/>
  <c r="F113" i="15"/>
  <c r="E113" i="15"/>
  <c r="D113" i="15"/>
  <c r="M113" i="15" s="1"/>
  <c r="C113" i="15"/>
  <c r="L113" i="15" s="1"/>
  <c r="B113" i="15"/>
  <c r="N112" i="15"/>
  <c r="F112" i="15"/>
  <c r="E112" i="15"/>
  <c r="D112" i="15"/>
  <c r="M112" i="15" s="1"/>
  <c r="C112" i="15"/>
  <c r="L112" i="15" s="1"/>
  <c r="B112" i="15"/>
  <c r="K112" i="15" s="1"/>
  <c r="N111" i="15"/>
  <c r="K111" i="15"/>
  <c r="F111" i="15"/>
  <c r="E111" i="15"/>
  <c r="D111" i="15"/>
  <c r="M111" i="15" s="1"/>
  <c r="C111" i="15"/>
  <c r="L111" i="15" s="1"/>
  <c r="B111" i="15"/>
  <c r="N110" i="15"/>
  <c r="E110" i="15"/>
  <c r="D110" i="15"/>
  <c r="M110" i="15" s="1"/>
  <c r="C110" i="15"/>
  <c r="L110" i="15" s="1"/>
  <c r="B110" i="15"/>
  <c r="K110" i="15" s="1"/>
  <c r="N109" i="15"/>
  <c r="F109" i="15"/>
  <c r="E109" i="15"/>
  <c r="D109" i="15"/>
  <c r="M109" i="15" s="1"/>
  <c r="C109" i="15"/>
  <c r="L109" i="15" s="1"/>
  <c r="B109" i="15"/>
  <c r="K109" i="15" s="1"/>
  <c r="N108" i="15"/>
  <c r="E108" i="15"/>
  <c r="D108" i="15"/>
  <c r="M108" i="15" s="1"/>
  <c r="C108" i="15"/>
  <c r="L108" i="15" s="1"/>
  <c r="B108" i="15"/>
  <c r="K108" i="15" s="1"/>
  <c r="N107" i="15"/>
  <c r="F107" i="15"/>
  <c r="E107" i="15"/>
  <c r="D107" i="15"/>
  <c r="M107" i="15" s="1"/>
  <c r="C107" i="15"/>
  <c r="L107" i="15" s="1"/>
  <c r="B107" i="15"/>
  <c r="K107" i="15" s="1"/>
  <c r="N106" i="15"/>
  <c r="F106" i="15"/>
  <c r="E106" i="15"/>
  <c r="D106" i="15"/>
  <c r="M106" i="15" s="1"/>
  <c r="C106" i="15"/>
  <c r="L106" i="15" s="1"/>
  <c r="B106" i="15"/>
  <c r="K106" i="15" s="1"/>
  <c r="N105" i="15"/>
  <c r="F105" i="15"/>
  <c r="E105" i="15"/>
  <c r="D105" i="15"/>
  <c r="M105" i="15" s="1"/>
  <c r="C105" i="15"/>
  <c r="L105" i="15" s="1"/>
  <c r="B105" i="15"/>
  <c r="K105" i="15" s="1"/>
  <c r="E104" i="15"/>
  <c r="N104" i="15" s="1"/>
  <c r="D104" i="15"/>
  <c r="M104" i="15" s="1"/>
  <c r="C104" i="15"/>
  <c r="L104" i="15" s="1"/>
  <c r="B104" i="15"/>
  <c r="K104" i="15" s="1"/>
  <c r="N103" i="15"/>
  <c r="F103" i="15"/>
  <c r="E103" i="15"/>
  <c r="D103" i="15"/>
  <c r="M103" i="15" s="1"/>
  <c r="C103" i="15"/>
  <c r="L103" i="15" s="1"/>
  <c r="B103" i="15"/>
  <c r="K103" i="15" s="1"/>
  <c r="N102" i="15"/>
  <c r="F102" i="15"/>
  <c r="E102" i="15"/>
  <c r="D102" i="15"/>
  <c r="M102" i="15" s="1"/>
  <c r="C102" i="15"/>
  <c r="L102" i="15" s="1"/>
  <c r="B102" i="15"/>
  <c r="K102" i="15" s="1"/>
  <c r="F101" i="15"/>
  <c r="E101" i="15"/>
  <c r="N101" i="15" s="1"/>
  <c r="D101" i="15"/>
  <c r="M101" i="15" s="1"/>
  <c r="C101" i="15"/>
  <c r="L101" i="15" s="1"/>
  <c r="B101" i="15"/>
  <c r="K101" i="15" s="1"/>
  <c r="F100" i="15"/>
  <c r="E100" i="15"/>
  <c r="N100" i="15" s="1"/>
  <c r="D100" i="15"/>
  <c r="M100" i="15" s="1"/>
  <c r="C100" i="15"/>
  <c r="L100" i="15" s="1"/>
  <c r="B100" i="15"/>
  <c r="K100" i="15" s="1"/>
  <c r="K99" i="15"/>
  <c r="F99" i="15"/>
  <c r="E99" i="15"/>
  <c r="N99" i="15" s="1"/>
  <c r="D99" i="15"/>
  <c r="M99" i="15" s="1"/>
  <c r="C99" i="15"/>
  <c r="L99" i="15" s="1"/>
  <c r="B99" i="15"/>
  <c r="E98" i="15"/>
  <c r="N98" i="15" s="1"/>
  <c r="D98" i="15"/>
  <c r="M98" i="15" s="1"/>
  <c r="C98" i="15"/>
  <c r="L98" i="15" s="1"/>
  <c r="B98" i="15"/>
  <c r="K98" i="15" s="1"/>
  <c r="F97" i="15"/>
  <c r="E97" i="15"/>
  <c r="N97" i="15" s="1"/>
  <c r="D97" i="15"/>
  <c r="M97" i="15" s="1"/>
  <c r="C97" i="15"/>
  <c r="L97" i="15" s="1"/>
  <c r="B97" i="15"/>
  <c r="K97" i="15" s="1"/>
  <c r="F96" i="15"/>
  <c r="E96" i="15"/>
  <c r="N96" i="15" s="1"/>
  <c r="D96" i="15"/>
  <c r="M96" i="15" s="1"/>
  <c r="C96" i="15"/>
  <c r="L96" i="15" s="1"/>
  <c r="B96" i="15"/>
  <c r="K96" i="15" s="1"/>
  <c r="F95" i="15"/>
  <c r="E95" i="15"/>
  <c r="N95" i="15" s="1"/>
  <c r="D95" i="15"/>
  <c r="M95" i="15" s="1"/>
  <c r="C95" i="15"/>
  <c r="L95" i="15" s="1"/>
  <c r="B95" i="15"/>
  <c r="K95" i="15" s="1"/>
  <c r="F94" i="15"/>
  <c r="E94" i="15"/>
  <c r="N94" i="15" s="1"/>
  <c r="D94" i="15"/>
  <c r="M94" i="15" s="1"/>
  <c r="C94" i="15"/>
  <c r="L94" i="15" s="1"/>
  <c r="B94" i="15"/>
  <c r="K94" i="15" s="1"/>
  <c r="K93" i="15"/>
  <c r="E93" i="15"/>
  <c r="N93" i="15" s="1"/>
  <c r="D93" i="15"/>
  <c r="M93" i="15" s="1"/>
  <c r="C93" i="15"/>
  <c r="L93" i="15" s="1"/>
  <c r="B93" i="15"/>
  <c r="K92" i="15"/>
  <c r="E92" i="15"/>
  <c r="N92" i="15" s="1"/>
  <c r="D92" i="15"/>
  <c r="M92" i="15" s="1"/>
  <c r="C92" i="15"/>
  <c r="L92" i="15" s="1"/>
  <c r="B92" i="15"/>
  <c r="E91" i="15"/>
  <c r="N91" i="15" s="1"/>
  <c r="D91" i="15"/>
  <c r="M91" i="15" s="1"/>
  <c r="C91" i="15"/>
  <c r="L91" i="15" s="1"/>
  <c r="B91" i="15"/>
  <c r="K91" i="15" s="1"/>
  <c r="F90" i="15"/>
  <c r="E90" i="15"/>
  <c r="N90" i="15" s="1"/>
  <c r="D90" i="15"/>
  <c r="M90" i="15" s="1"/>
  <c r="C90" i="15"/>
  <c r="L90" i="15" s="1"/>
  <c r="B90" i="15"/>
  <c r="K90" i="15" s="1"/>
  <c r="K89" i="15"/>
  <c r="F89" i="15"/>
  <c r="E89" i="15"/>
  <c r="N89" i="15" s="1"/>
  <c r="D89" i="15"/>
  <c r="M89" i="15" s="1"/>
  <c r="C89" i="15"/>
  <c r="L89" i="15" s="1"/>
  <c r="B89" i="15"/>
  <c r="K88" i="15"/>
  <c r="F88" i="15"/>
  <c r="E88" i="15"/>
  <c r="N88" i="15" s="1"/>
  <c r="D88" i="15"/>
  <c r="M88" i="15" s="1"/>
  <c r="C88" i="15"/>
  <c r="L88" i="15" s="1"/>
  <c r="B88" i="15"/>
  <c r="E87" i="15"/>
  <c r="N87" i="15" s="1"/>
  <c r="D87" i="15"/>
  <c r="M87" i="15" s="1"/>
  <c r="C87" i="15"/>
  <c r="L87" i="15" s="1"/>
  <c r="B87" i="15"/>
  <c r="K87" i="15" s="1"/>
  <c r="E86" i="15"/>
  <c r="N86" i="15" s="1"/>
  <c r="D86" i="15"/>
  <c r="M86" i="15" s="1"/>
  <c r="C86" i="15"/>
  <c r="L86" i="15" s="1"/>
  <c r="B86" i="15"/>
  <c r="K86" i="15" s="1"/>
  <c r="K85" i="15"/>
  <c r="F85" i="15"/>
  <c r="E85" i="15"/>
  <c r="N85" i="15" s="1"/>
  <c r="D85" i="15"/>
  <c r="M85" i="15" s="1"/>
  <c r="C85" i="15"/>
  <c r="L85" i="15" s="1"/>
  <c r="B85" i="15"/>
  <c r="K84" i="15"/>
  <c r="F84" i="15"/>
  <c r="E84" i="15"/>
  <c r="N84" i="15" s="1"/>
  <c r="D84" i="15"/>
  <c r="M84" i="15" s="1"/>
  <c r="C84" i="15"/>
  <c r="L84" i="15" s="1"/>
  <c r="B84" i="15"/>
  <c r="F83" i="15"/>
  <c r="E83" i="15"/>
  <c r="N83" i="15" s="1"/>
  <c r="D83" i="15"/>
  <c r="M83" i="15" s="1"/>
  <c r="C83" i="15"/>
  <c r="L83" i="15" s="1"/>
  <c r="B83" i="15"/>
  <c r="K83" i="15" s="1"/>
  <c r="N82" i="15"/>
  <c r="F82" i="15"/>
  <c r="G82" i="15" s="1"/>
  <c r="E82" i="15"/>
  <c r="D82" i="15"/>
  <c r="M82" i="15" s="1"/>
  <c r="C82" i="15"/>
  <c r="L82" i="15" s="1"/>
  <c r="B82" i="15"/>
  <c r="K82" i="15" s="1"/>
  <c r="N81" i="15"/>
  <c r="K81" i="15"/>
  <c r="E81" i="15"/>
  <c r="D81" i="15"/>
  <c r="M81" i="15" s="1"/>
  <c r="C81" i="15"/>
  <c r="L81" i="15" s="1"/>
  <c r="B81" i="15"/>
  <c r="N80" i="15"/>
  <c r="K80" i="15"/>
  <c r="F80" i="15"/>
  <c r="E80" i="15"/>
  <c r="D80" i="15"/>
  <c r="M80" i="15" s="1"/>
  <c r="C80" i="15"/>
  <c r="L80" i="15" s="1"/>
  <c r="B80" i="15"/>
  <c r="N79" i="15"/>
  <c r="E79" i="15"/>
  <c r="D79" i="15"/>
  <c r="M79" i="15" s="1"/>
  <c r="C79" i="15"/>
  <c r="L79" i="15" s="1"/>
  <c r="B79" i="15"/>
  <c r="K79" i="15" s="1"/>
  <c r="N78" i="15"/>
  <c r="G78" i="15"/>
  <c r="F78" i="15"/>
  <c r="E78" i="15"/>
  <c r="D78" i="15"/>
  <c r="M78" i="15" s="1"/>
  <c r="C78" i="15"/>
  <c r="L78" i="15" s="1"/>
  <c r="B78" i="15"/>
  <c r="K78" i="15" s="1"/>
  <c r="N77" i="15"/>
  <c r="F77" i="15"/>
  <c r="E77" i="15"/>
  <c r="D77" i="15"/>
  <c r="M77" i="15" s="1"/>
  <c r="C77" i="15"/>
  <c r="L77" i="15" s="1"/>
  <c r="B77" i="15"/>
  <c r="K77" i="15" s="1"/>
  <c r="E76" i="15"/>
  <c r="N76" i="15" s="1"/>
  <c r="D76" i="15"/>
  <c r="M76" i="15" s="1"/>
  <c r="C76" i="15"/>
  <c r="L76" i="15" s="1"/>
  <c r="B76" i="15"/>
  <c r="K76" i="15" s="1"/>
  <c r="E75" i="15"/>
  <c r="N75" i="15" s="1"/>
  <c r="D75" i="15"/>
  <c r="M75" i="15" s="1"/>
  <c r="C75" i="15"/>
  <c r="L75" i="15" s="1"/>
  <c r="B75" i="15"/>
  <c r="K75" i="15" s="1"/>
  <c r="N74" i="15"/>
  <c r="F74" i="15"/>
  <c r="E74" i="15"/>
  <c r="G74" i="15" s="1"/>
  <c r="D74" i="15"/>
  <c r="M74" i="15" s="1"/>
  <c r="C74" i="15"/>
  <c r="L74" i="15" s="1"/>
  <c r="B74" i="15"/>
  <c r="K74" i="15" s="1"/>
  <c r="K73" i="15"/>
  <c r="F73" i="15"/>
  <c r="E73" i="15"/>
  <c r="N73" i="15" s="1"/>
  <c r="D73" i="15"/>
  <c r="M73" i="15" s="1"/>
  <c r="C73" i="15"/>
  <c r="L73" i="15" s="1"/>
  <c r="B73" i="15"/>
  <c r="K72" i="15"/>
  <c r="F72" i="15"/>
  <c r="E72" i="15"/>
  <c r="N72" i="15" s="1"/>
  <c r="D72" i="15"/>
  <c r="M72" i="15" s="1"/>
  <c r="C72" i="15"/>
  <c r="L72" i="15" s="1"/>
  <c r="B72" i="15"/>
  <c r="F71" i="15"/>
  <c r="E71" i="15"/>
  <c r="G71" i="15" s="1"/>
  <c r="D71" i="15"/>
  <c r="M71" i="15" s="1"/>
  <c r="C71" i="15"/>
  <c r="L71" i="15" s="1"/>
  <c r="B71" i="15"/>
  <c r="K71" i="15" s="1"/>
  <c r="E70" i="15"/>
  <c r="N70" i="15" s="1"/>
  <c r="D70" i="15"/>
  <c r="M70" i="15" s="1"/>
  <c r="C70" i="15"/>
  <c r="L70" i="15" s="1"/>
  <c r="B70" i="15"/>
  <c r="K70" i="15" s="1"/>
  <c r="K69" i="15"/>
  <c r="F69" i="15"/>
  <c r="E69" i="15"/>
  <c r="N69" i="15" s="1"/>
  <c r="D69" i="15"/>
  <c r="M69" i="15" s="1"/>
  <c r="C69" i="15"/>
  <c r="L69" i="15" s="1"/>
  <c r="B69" i="15"/>
  <c r="N68" i="15"/>
  <c r="K68" i="15"/>
  <c r="F68" i="15"/>
  <c r="E68" i="15"/>
  <c r="D68" i="15"/>
  <c r="M68" i="15" s="1"/>
  <c r="C68" i="15"/>
  <c r="L68" i="15" s="1"/>
  <c r="B68" i="15"/>
  <c r="N67" i="15"/>
  <c r="K67" i="15"/>
  <c r="F67" i="15"/>
  <c r="E67" i="15"/>
  <c r="D67" i="15"/>
  <c r="M67" i="15" s="1"/>
  <c r="C67" i="15"/>
  <c r="L67" i="15" s="1"/>
  <c r="B67" i="15"/>
  <c r="N66" i="15"/>
  <c r="F66" i="15"/>
  <c r="E66" i="15"/>
  <c r="D66" i="15"/>
  <c r="M66" i="15" s="1"/>
  <c r="C66" i="15"/>
  <c r="L66" i="15" s="1"/>
  <c r="B66" i="15"/>
  <c r="K66" i="15" s="1"/>
  <c r="N65" i="15"/>
  <c r="E65" i="15"/>
  <c r="D65" i="15"/>
  <c r="M65" i="15" s="1"/>
  <c r="C65" i="15"/>
  <c r="L65" i="15" s="1"/>
  <c r="B65" i="15"/>
  <c r="K65" i="15" s="1"/>
  <c r="E64" i="15"/>
  <c r="N64" i="15" s="1"/>
  <c r="D64" i="15"/>
  <c r="M64" i="15" s="1"/>
  <c r="C64" i="15"/>
  <c r="L64" i="15" s="1"/>
  <c r="B64" i="15"/>
  <c r="K64" i="15" s="1"/>
  <c r="N63" i="15"/>
  <c r="G63" i="15"/>
  <c r="F63" i="15"/>
  <c r="E63" i="15"/>
  <c r="D63" i="15"/>
  <c r="M63" i="15" s="1"/>
  <c r="C63" i="15"/>
  <c r="L63" i="15" s="1"/>
  <c r="B63" i="15"/>
  <c r="K63" i="15" s="1"/>
  <c r="N62" i="15"/>
  <c r="F62" i="15"/>
  <c r="E62" i="15"/>
  <c r="D62" i="15"/>
  <c r="M62" i="15" s="1"/>
  <c r="C62" i="15"/>
  <c r="L62" i="15" s="1"/>
  <c r="B62" i="15"/>
  <c r="K62" i="15" s="1"/>
  <c r="K61" i="15"/>
  <c r="F61" i="15"/>
  <c r="E61" i="15"/>
  <c r="N61" i="15" s="1"/>
  <c r="D61" i="15"/>
  <c r="M61" i="15" s="1"/>
  <c r="C61" i="15"/>
  <c r="L61" i="15" s="1"/>
  <c r="B61" i="15"/>
  <c r="F60" i="15"/>
  <c r="E60" i="15"/>
  <c r="N60" i="15" s="1"/>
  <c r="D60" i="15"/>
  <c r="M60" i="15" s="1"/>
  <c r="C60" i="15"/>
  <c r="L60" i="15" s="1"/>
  <c r="B60" i="15"/>
  <c r="K60" i="15" s="1"/>
  <c r="F59" i="15"/>
  <c r="E59" i="15"/>
  <c r="N59" i="15" s="1"/>
  <c r="D59" i="15"/>
  <c r="M59" i="15" s="1"/>
  <c r="C59" i="15"/>
  <c r="L59" i="15" s="1"/>
  <c r="B59" i="15"/>
  <c r="K59" i="15" s="1"/>
  <c r="E58" i="15"/>
  <c r="N58" i="15" s="1"/>
  <c r="D58" i="15"/>
  <c r="M58" i="15" s="1"/>
  <c r="C58" i="15"/>
  <c r="L58" i="15" s="1"/>
  <c r="B58" i="15"/>
  <c r="K58" i="15" s="1"/>
  <c r="K57" i="15"/>
  <c r="F57" i="15"/>
  <c r="E57" i="15"/>
  <c r="N57" i="15" s="1"/>
  <c r="D57" i="15"/>
  <c r="M57" i="15" s="1"/>
  <c r="C57" i="15"/>
  <c r="L57" i="15" s="1"/>
  <c r="B57" i="15"/>
  <c r="K56" i="15"/>
  <c r="F56" i="15"/>
  <c r="E56" i="15"/>
  <c r="N56" i="15" s="1"/>
  <c r="D56" i="15"/>
  <c r="M56" i="15" s="1"/>
  <c r="C56" i="15"/>
  <c r="L56" i="15" s="1"/>
  <c r="B56" i="15"/>
  <c r="K55" i="15"/>
  <c r="F55" i="15"/>
  <c r="E55" i="15"/>
  <c r="N55" i="15" s="1"/>
  <c r="D55" i="15"/>
  <c r="M55" i="15" s="1"/>
  <c r="C55" i="15"/>
  <c r="L55" i="15" s="1"/>
  <c r="B55" i="15"/>
  <c r="E54" i="15"/>
  <c r="N54" i="15" s="1"/>
  <c r="D54" i="15"/>
  <c r="M54" i="15" s="1"/>
  <c r="C54" i="15"/>
  <c r="L54" i="15" s="1"/>
  <c r="B54" i="15"/>
  <c r="K54" i="15" s="1"/>
  <c r="F53" i="15"/>
  <c r="E53" i="15"/>
  <c r="N53" i="15" s="1"/>
  <c r="D53" i="15"/>
  <c r="M53" i="15" s="1"/>
  <c r="C53" i="15"/>
  <c r="L53" i="15" s="1"/>
  <c r="B53" i="15"/>
  <c r="K53" i="15" s="1"/>
  <c r="F52" i="15"/>
  <c r="O52" i="15" s="1"/>
  <c r="E52" i="15"/>
  <c r="G52" i="15" s="1"/>
  <c r="D52" i="15"/>
  <c r="M52" i="15" s="1"/>
  <c r="C52" i="15"/>
  <c r="L52" i="15" s="1"/>
  <c r="B52" i="15"/>
  <c r="K52" i="15" s="1"/>
  <c r="K51" i="15"/>
  <c r="E51" i="15"/>
  <c r="N51" i="15" s="1"/>
  <c r="D51" i="15"/>
  <c r="M51" i="15" s="1"/>
  <c r="C51" i="15"/>
  <c r="L51" i="15" s="1"/>
  <c r="B51" i="15"/>
  <c r="K50" i="15"/>
  <c r="E50" i="15"/>
  <c r="N50" i="15" s="1"/>
  <c r="D50" i="15"/>
  <c r="M50" i="15" s="1"/>
  <c r="C50" i="15"/>
  <c r="L50" i="15" s="1"/>
  <c r="B50" i="15"/>
  <c r="N49" i="15"/>
  <c r="K49" i="15"/>
  <c r="F49" i="15"/>
  <c r="E49" i="15"/>
  <c r="D49" i="15"/>
  <c r="M49" i="15" s="1"/>
  <c r="C49" i="15"/>
  <c r="L49" i="15" s="1"/>
  <c r="B49" i="15"/>
  <c r="N48" i="15"/>
  <c r="F48" i="15"/>
  <c r="G48" i="15" s="1"/>
  <c r="E48" i="15"/>
  <c r="D48" i="15"/>
  <c r="M48" i="15" s="1"/>
  <c r="C48" i="15"/>
  <c r="L48" i="15" s="1"/>
  <c r="B48" i="15"/>
  <c r="K48" i="15" s="1"/>
  <c r="O47" i="15"/>
  <c r="N47" i="15"/>
  <c r="F47" i="15"/>
  <c r="E47" i="15"/>
  <c r="D47" i="15"/>
  <c r="M47" i="15" s="1"/>
  <c r="C47" i="15"/>
  <c r="L47" i="15" s="1"/>
  <c r="B47" i="15"/>
  <c r="K47" i="15" s="1"/>
  <c r="N46" i="15"/>
  <c r="F46" i="15"/>
  <c r="E46" i="15"/>
  <c r="D46" i="15"/>
  <c r="M46" i="15" s="1"/>
  <c r="C46" i="15"/>
  <c r="L46" i="15" s="1"/>
  <c r="B46" i="15"/>
  <c r="K46" i="15" s="1"/>
  <c r="N45" i="15"/>
  <c r="F45" i="15"/>
  <c r="E45" i="15"/>
  <c r="G45" i="15" s="1"/>
  <c r="D45" i="15"/>
  <c r="M45" i="15" s="1"/>
  <c r="C45" i="15"/>
  <c r="L45" i="15" s="1"/>
  <c r="B45" i="15"/>
  <c r="K45" i="15" s="1"/>
  <c r="K44" i="15"/>
  <c r="F44" i="15"/>
  <c r="E44" i="15"/>
  <c r="N44" i="15" s="1"/>
  <c r="D44" i="15"/>
  <c r="M44" i="15" s="1"/>
  <c r="C44" i="15"/>
  <c r="L44" i="15" s="1"/>
  <c r="B44" i="15"/>
  <c r="K43" i="15"/>
  <c r="E43" i="15"/>
  <c r="N43" i="15" s="1"/>
  <c r="D43" i="15"/>
  <c r="M43" i="15" s="1"/>
  <c r="C43" i="15"/>
  <c r="L43" i="15" s="1"/>
  <c r="B43" i="15"/>
  <c r="F42" i="15"/>
  <c r="E42" i="15"/>
  <c r="N42" i="15" s="1"/>
  <c r="D42" i="15"/>
  <c r="M42" i="15" s="1"/>
  <c r="C42" i="15"/>
  <c r="L42" i="15" s="1"/>
  <c r="B42" i="15"/>
  <c r="K42" i="15" s="1"/>
  <c r="F41" i="15"/>
  <c r="E41" i="15"/>
  <c r="G41" i="15" s="1"/>
  <c r="D41" i="15"/>
  <c r="M41" i="15" s="1"/>
  <c r="C41" i="15"/>
  <c r="L41" i="15" s="1"/>
  <c r="B41" i="15"/>
  <c r="K41" i="15" s="1"/>
  <c r="N40" i="15"/>
  <c r="G40" i="15"/>
  <c r="F40" i="15"/>
  <c r="E40" i="15"/>
  <c r="D40" i="15"/>
  <c r="M40" i="15" s="1"/>
  <c r="C40" i="15"/>
  <c r="L40" i="15" s="1"/>
  <c r="B40" i="15"/>
  <c r="K40" i="15" s="1"/>
  <c r="N39" i="15"/>
  <c r="F39" i="15"/>
  <c r="E39" i="15"/>
  <c r="D39" i="15"/>
  <c r="M39" i="15" s="1"/>
  <c r="C39" i="15"/>
  <c r="L39" i="15" s="1"/>
  <c r="B39" i="15"/>
  <c r="K39" i="15" s="1"/>
  <c r="K38" i="15"/>
  <c r="F38" i="15"/>
  <c r="E38" i="15"/>
  <c r="N38" i="15" s="1"/>
  <c r="D38" i="15"/>
  <c r="M38" i="15" s="1"/>
  <c r="C38" i="15"/>
  <c r="L38" i="15" s="1"/>
  <c r="B38" i="15"/>
  <c r="K37" i="15"/>
  <c r="E37" i="15"/>
  <c r="N37" i="15" s="1"/>
  <c r="D37" i="15"/>
  <c r="M37" i="15" s="1"/>
  <c r="C37" i="15"/>
  <c r="L37" i="15" s="1"/>
  <c r="B37" i="15"/>
  <c r="F36" i="15"/>
  <c r="E36" i="15"/>
  <c r="N36" i="15" s="1"/>
  <c r="D36" i="15"/>
  <c r="M36" i="15" s="1"/>
  <c r="C36" i="15"/>
  <c r="L36" i="15" s="1"/>
  <c r="B36" i="15"/>
  <c r="K36" i="15" s="1"/>
  <c r="F35" i="15"/>
  <c r="O35" i="15" s="1"/>
  <c r="E35" i="15"/>
  <c r="N35" i="15" s="1"/>
  <c r="D35" i="15"/>
  <c r="M35" i="15" s="1"/>
  <c r="C35" i="15"/>
  <c r="L35" i="15" s="1"/>
  <c r="B35" i="15"/>
  <c r="K35" i="15" s="1"/>
  <c r="F34" i="15"/>
  <c r="O34" i="15" s="1"/>
  <c r="E34" i="15"/>
  <c r="G34" i="15" s="1"/>
  <c r="D34" i="15"/>
  <c r="M34" i="15" s="1"/>
  <c r="C34" i="15"/>
  <c r="L34" i="15" s="1"/>
  <c r="B34" i="15"/>
  <c r="K34" i="15" s="1"/>
  <c r="K33" i="15"/>
  <c r="F33" i="15"/>
  <c r="O33" i="15" s="1"/>
  <c r="E33" i="15"/>
  <c r="D33" i="15"/>
  <c r="M33" i="15" s="1"/>
  <c r="C33" i="15"/>
  <c r="L33" i="15" s="1"/>
  <c r="B33" i="15"/>
  <c r="K32" i="15"/>
  <c r="F32" i="15"/>
  <c r="E32" i="15"/>
  <c r="N32" i="15" s="1"/>
  <c r="D32" i="15"/>
  <c r="M32" i="15" s="1"/>
  <c r="C32" i="15"/>
  <c r="L32" i="15" s="1"/>
  <c r="B32" i="15"/>
  <c r="K31" i="15"/>
  <c r="F31" i="15"/>
  <c r="E31" i="15"/>
  <c r="N31" i="15" s="1"/>
  <c r="D31" i="15"/>
  <c r="M31" i="15" s="1"/>
  <c r="C31" i="15"/>
  <c r="L31" i="15" s="1"/>
  <c r="B31" i="15"/>
  <c r="E30" i="15"/>
  <c r="N30" i="15" s="1"/>
  <c r="D30" i="15"/>
  <c r="M30" i="15" s="1"/>
  <c r="C30" i="15"/>
  <c r="L30" i="15" s="1"/>
  <c r="B30" i="15"/>
  <c r="K30" i="15" s="1"/>
  <c r="F29" i="15"/>
  <c r="E29" i="15"/>
  <c r="N29" i="15" s="1"/>
  <c r="D29" i="15"/>
  <c r="M29" i="15" s="1"/>
  <c r="C29" i="15"/>
  <c r="L29" i="15" s="1"/>
  <c r="B29" i="15"/>
  <c r="K29" i="15" s="1"/>
  <c r="L28" i="15"/>
  <c r="F28" i="15"/>
  <c r="E28" i="15"/>
  <c r="G28" i="15" s="1"/>
  <c r="D28" i="15"/>
  <c r="M28" i="15" s="1"/>
  <c r="C28" i="15"/>
  <c r="B28" i="15"/>
  <c r="K28" i="15" s="1"/>
  <c r="N27" i="15"/>
  <c r="L27" i="15"/>
  <c r="F27" i="15"/>
  <c r="G27" i="15" s="1"/>
  <c r="E27" i="15"/>
  <c r="D27" i="15"/>
  <c r="M27" i="15" s="1"/>
  <c r="C27" i="15"/>
  <c r="B27" i="15"/>
  <c r="K27" i="15" s="1"/>
  <c r="N26" i="15"/>
  <c r="L26" i="15"/>
  <c r="F26" i="15"/>
  <c r="E26" i="15"/>
  <c r="G26" i="15" s="1"/>
  <c r="D26" i="15"/>
  <c r="M26" i="15" s="1"/>
  <c r="C26" i="15"/>
  <c r="B26" i="15"/>
  <c r="K26" i="15" s="1"/>
  <c r="E25" i="15"/>
  <c r="N25" i="15" s="1"/>
  <c r="D25" i="15"/>
  <c r="M25" i="15" s="1"/>
  <c r="C25" i="15"/>
  <c r="L25" i="15" s="1"/>
  <c r="B25" i="15"/>
  <c r="K25" i="15" s="1"/>
  <c r="F24" i="15"/>
  <c r="E24" i="15"/>
  <c r="N24" i="15" s="1"/>
  <c r="D24" i="15"/>
  <c r="M24" i="15" s="1"/>
  <c r="C24" i="15"/>
  <c r="L24" i="15" s="1"/>
  <c r="B24" i="15"/>
  <c r="K24" i="15" s="1"/>
  <c r="L23" i="15"/>
  <c r="F23" i="15"/>
  <c r="E23" i="15"/>
  <c r="N23" i="15" s="1"/>
  <c r="D23" i="15"/>
  <c r="M23" i="15" s="1"/>
  <c r="C23" i="15"/>
  <c r="B23" i="15"/>
  <c r="K23" i="15" s="1"/>
  <c r="N22" i="15"/>
  <c r="L22" i="15"/>
  <c r="G22" i="15"/>
  <c r="F22" i="15"/>
  <c r="E22" i="15"/>
  <c r="D22" i="15"/>
  <c r="M22" i="15" s="1"/>
  <c r="C22" i="15"/>
  <c r="B22" i="15"/>
  <c r="K22" i="15" s="1"/>
  <c r="N21" i="15"/>
  <c r="F21" i="15"/>
  <c r="E21" i="15"/>
  <c r="D21" i="15"/>
  <c r="M21" i="15" s="1"/>
  <c r="C21" i="15"/>
  <c r="L21" i="15" s="1"/>
  <c r="B21" i="15"/>
  <c r="K21" i="15" s="1"/>
  <c r="F20" i="15"/>
  <c r="E20" i="15"/>
  <c r="N20" i="15" s="1"/>
  <c r="D20" i="15"/>
  <c r="M20" i="15" s="1"/>
  <c r="C20" i="15"/>
  <c r="L20" i="15" s="1"/>
  <c r="B20" i="15"/>
  <c r="K20" i="15" s="1"/>
  <c r="L19" i="15"/>
  <c r="F19" i="15"/>
  <c r="E19" i="15"/>
  <c r="N19" i="15" s="1"/>
  <c r="D19" i="15"/>
  <c r="M19" i="15" s="1"/>
  <c r="C19" i="15"/>
  <c r="B19" i="15"/>
  <c r="K19" i="15" s="1"/>
  <c r="L18" i="15"/>
  <c r="F18" i="15"/>
  <c r="O18" i="15" s="1"/>
  <c r="E18" i="15"/>
  <c r="N18" i="15" s="1"/>
  <c r="D18" i="15"/>
  <c r="M18" i="15" s="1"/>
  <c r="C18" i="15"/>
  <c r="B18" i="15"/>
  <c r="K18" i="15" s="1"/>
  <c r="N17" i="15"/>
  <c r="L17" i="15"/>
  <c r="E17" i="15"/>
  <c r="D17" i="15"/>
  <c r="M17" i="15" s="1"/>
  <c r="C17" i="15"/>
  <c r="B17" i="15"/>
  <c r="K17" i="15" s="1"/>
  <c r="N16" i="15"/>
  <c r="L16" i="15"/>
  <c r="F16" i="15"/>
  <c r="E16" i="15"/>
  <c r="G16" i="15" s="1"/>
  <c r="D16" i="15"/>
  <c r="M16" i="15" s="1"/>
  <c r="C16" i="15"/>
  <c r="B16" i="15"/>
  <c r="K16" i="15" s="1"/>
  <c r="F15" i="15"/>
  <c r="E15" i="15"/>
  <c r="N15" i="15" s="1"/>
  <c r="D15" i="15"/>
  <c r="M15" i="15" s="1"/>
  <c r="C15" i="15"/>
  <c r="L15" i="15" s="1"/>
  <c r="B15" i="15"/>
  <c r="K15" i="15" s="1"/>
  <c r="L14" i="15"/>
  <c r="F14" i="15"/>
  <c r="E14" i="15"/>
  <c r="N14" i="15" s="1"/>
  <c r="D14" i="15"/>
  <c r="M14" i="15" s="1"/>
  <c r="C14" i="15"/>
  <c r="B14" i="15"/>
  <c r="K14" i="15" s="1"/>
  <c r="N13" i="15"/>
  <c r="L13" i="15"/>
  <c r="G13" i="15"/>
  <c r="F13" i="15"/>
  <c r="E13" i="15"/>
  <c r="D13" i="15"/>
  <c r="M13" i="15" s="1"/>
  <c r="C13" i="15"/>
  <c r="B13" i="15"/>
  <c r="K13" i="15" s="1"/>
  <c r="N12" i="15"/>
  <c r="E12" i="15"/>
  <c r="D12" i="15"/>
  <c r="M12" i="15" s="1"/>
  <c r="C12" i="15"/>
  <c r="L12" i="15" s="1"/>
  <c r="B12" i="15"/>
  <c r="K12" i="15" s="1"/>
  <c r="N11" i="15"/>
  <c r="F11" i="15"/>
  <c r="E11" i="15"/>
  <c r="D11" i="15"/>
  <c r="M11" i="15" s="1"/>
  <c r="C11" i="15"/>
  <c r="L11" i="15" s="1"/>
  <c r="B11" i="15"/>
  <c r="K11" i="15" s="1"/>
  <c r="E10" i="15"/>
  <c r="N10" i="15" s="1"/>
  <c r="D10" i="15"/>
  <c r="M10" i="15" s="1"/>
  <c r="C10" i="15"/>
  <c r="L10" i="15" s="1"/>
  <c r="B10" i="15"/>
  <c r="K10" i="15" s="1"/>
  <c r="F9" i="15"/>
  <c r="E9" i="15"/>
  <c r="N9" i="15" s="1"/>
  <c r="D9" i="15"/>
  <c r="M9" i="15" s="1"/>
  <c r="C9" i="15"/>
  <c r="L9" i="15" s="1"/>
  <c r="B9" i="15"/>
  <c r="K9" i="15" s="1"/>
  <c r="I5" i="15"/>
  <c r="P152" i="15" s="1"/>
  <c r="D9" i="5"/>
  <c r="Z8" i="5"/>
  <c r="N8" i="5"/>
  <c r="L8" i="5"/>
  <c r="B5" i="5"/>
  <c r="U8" i="5" s="1"/>
  <c r="E141" i="21"/>
  <c r="D141" i="21"/>
  <c r="C141" i="21"/>
  <c r="B141" i="21"/>
  <c r="A141" i="21"/>
  <c r="E140" i="21"/>
  <c r="D140" i="21"/>
  <c r="C140" i="21"/>
  <c r="B140" i="21"/>
  <c r="A140" i="21"/>
  <c r="E139" i="21"/>
  <c r="D139" i="21"/>
  <c r="C139" i="21"/>
  <c r="B139" i="21"/>
  <c r="A139" i="21"/>
  <c r="E138" i="21"/>
  <c r="D138" i="21"/>
  <c r="C138" i="21"/>
  <c r="B138" i="21"/>
  <c r="A138" i="21"/>
  <c r="E137" i="21"/>
  <c r="D137" i="21"/>
  <c r="C137" i="21"/>
  <c r="B137" i="21"/>
  <c r="A137" i="21"/>
  <c r="E136" i="21"/>
  <c r="D136" i="21"/>
  <c r="C136" i="21"/>
  <c r="B136" i="21"/>
  <c r="A136" i="21"/>
  <c r="E135" i="21"/>
  <c r="D135" i="21"/>
  <c r="C135" i="21"/>
  <c r="B135" i="21"/>
  <c r="A135" i="21"/>
  <c r="E134" i="21"/>
  <c r="D134" i="21"/>
  <c r="C134" i="21"/>
  <c r="B134" i="21"/>
  <c r="A134" i="21"/>
  <c r="E133" i="21"/>
  <c r="D133" i="21"/>
  <c r="C133" i="21"/>
  <c r="B133" i="21"/>
  <c r="A133" i="21"/>
  <c r="E132" i="21"/>
  <c r="D132" i="21"/>
  <c r="C132" i="21"/>
  <c r="B132" i="21"/>
  <c r="A132" i="21"/>
  <c r="E131" i="21"/>
  <c r="D131" i="21"/>
  <c r="C131" i="21"/>
  <c r="B131" i="21"/>
  <c r="A131" i="21"/>
  <c r="E130" i="21"/>
  <c r="D130" i="21"/>
  <c r="C130" i="21"/>
  <c r="B130" i="21"/>
  <c r="A130" i="21"/>
  <c r="E129" i="21"/>
  <c r="D129" i="21"/>
  <c r="C129" i="21"/>
  <c r="B129" i="21"/>
  <c r="A129" i="21"/>
  <c r="E128" i="21"/>
  <c r="D128" i="21"/>
  <c r="C128" i="21"/>
  <c r="B128" i="21"/>
  <c r="A128" i="21"/>
  <c r="E127" i="21"/>
  <c r="D127" i="21"/>
  <c r="C127" i="21"/>
  <c r="B127" i="21"/>
  <c r="A127" i="21"/>
  <c r="E126" i="21"/>
  <c r="D126" i="21"/>
  <c r="C126" i="21"/>
  <c r="B126" i="21"/>
  <c r="A126" i="21"/>
  <c r="E125" i="21"/>
  <c r="D125" i="21"/>
  <c r="C125" i="21"/>
  <c r="B125" i="21"/>
  <c r="A125" i="21"/>
  <c r="E124" i="21"/>
  <c r="D124" i="21"/>
  <c r="C124" i="21"/>
  <c r="B124" i="21"/>
  <c r="A124" i="21"/>
  <c r="E123" i="21"/>
  <c r="D123" i="21"/>
  <c r="C123" i="21"/>
  <c r="B123" i="21"/>
  <c r="A123" i="21"/>
  <c r="E122" i="21"/>
  <c r="D122" i="21"/>
  <c r="C122" i="21"/>
  <c r="B122" i="21"/>
  <c r="A122" i="21"/>
  <c r="E121" i="21"/>
  <c r="D121" i="21"/>
  <c r="C121" i="21"/>
  <c r="B121" i="21"/>
  <c r="A121" i="21"/>
  <c r="E120" i="21"/>
  <c r="D120" i="21"/>
  <c r="C120" i="21"/>
  <c r="B120" i="21"/>
  <c r="A120" i="21"/>
  <c r="E119" i="21"/>
  <c r="D119" i="21"/>
  <c r="C119" i="21"/>
  <c r="B119" i="21"/>
  <c r="A119" i="21"/>
  <c r="E118" i="21"/>
  <c r="D118" i="21"/>
  <c r="C118" i="21"/>
  <c r="B118" i="21"/>
  <c r="A118" i="21"/>
  <c r="E117" i="21"/>
  <c r="D117" i="21"/>
  <c r="C117" i="21"/>
  <c r="B117" i="21"/>
  <c r="A117" i="21"/>
  <c r="E116" i="21"/>
  <c r="D116" i="21"/>
  <c r="C116" i="21"/>
  <c r="B116" i="21"/>
  <c r="A116" i="21"/>
  <c r="E115" i="21"/>
  <c r="D115" i="21"/>
  <c r="C115" i="21"/>
  <c r="B115" i="21"/>
  <c r="A115" i="21"/>
  <c r="E114" i="21"/>
  <c r="D114" i="21"/>
  <c r="C114" i="21"/>
  <c r="B114" i="21"/>
  <c r="A114" i="21"/>
  <c r="E113" i="21"/>
  <c r="D113" i="21"/>
  <c r="C113" i="21"/>
  <c r="B113" i="21"/>
  <c r="A113" i="21"/>
  <c r="E112" i="21"/>
  <c r="D112" i="21"/>
  <c r="C112" i="21"/>
  <c r="B112" i="21"/>
  <c r="A112" i="21"/>
  <c r="E111" i="21"/>
  <c r="D111" i="21"/>
  <c r="C111" i="21"/>
  <c r="B111" i="21"/>
  <c r="A111" i="21"/>
  <c r="E110" i="21"/>
  <c r="D110" i="21"/>
  <c r="C110" i="21"/>
  <c r="B110" i="21"/>
  <c r="A110" i="21"/>
  <c r="E109" i="21"/>
  <c r="D109" i="21"/>
  <c r="C109" i="21"/>
  <c r="B109" i="21"/>
  <c r="A109" i="21"/>
  <c r="E108" i="21"/>
  <c r="D108" i="21"/>
  <c r="C108" i="21"/>
  <c r="B108" i="21"/>
  <c r="A108" i="21"/>
  <c r="E107" i="21"/>
  <c r="D107" i="21"/>
  <c r="C107" i="21"/>
  <c r="B107" i="21"/>
  <c r="A107" i="21"/>
  <c r="E106" i="21"/>
  <c r="D106" i="21"/>
  <c r="C106" i="21"/>
  <c r="B106" i="21"/>
  <c r="A106" i="21"/>
  <c r="E105" i="21"/>
  <c r="D105" i="21"/>
  <c r="C105" i="21"/>
  <c r="B105" i="21"/>
  <c r="A105" i="21"/>
  <c r="G104" i="21"/>
  <c r="E104" i="21"/>
  <c r="D104" i="21"/>
  <c r="C104" i="21"/>
  <c r="B104" i="21"/>
  <c r="A104" i="21"/>
  <c r="C58" i="21"/>
  <c r="B58" i="21"/>
  <c r="A58" i="21"/>
  <c r="F57" i="21"/>
  <c r="G129" i="21" s="1"/>
  <c r="C57" i="21"/>
  <c r="B57" i="21"/>
  <c r="A57" i="21"/>
  <c r="C56" i="21"/>
  <c r="B56" i="21"/>
  <c r="A56" i="21"/>
  <c r="C55" i="21"/>
  <c r="B55" i="21"/>
  <c r="A55" i="21"/>
  <c r="C54" i="21"/>
  <c r="B54" i="21"/>
  <c r="A54" i="21"/>
  <c r="F53" i="21"/>
  <c r="G109" i="21" s="1"/>
  <c r="C53" i="21"/>
  <c r="B53" i="21"/>
  <c r="A53" i="21"/>
  <c r="D30" i="5"/>
  <c r="D29" i="5"/>
  <c r="D28" i="5"/>
  <c r="D27" i="5"/>
  <c r="D26" i="5"/>
  <c r="D25" i="5"/>
  <c r="D24" i="5"/>
  <c r="D23" i="5"/>
  <c r="D22" i="5"/>
  <c r="D21" i="5"/>
  <c r="D20" i="5"/>
  <c r="D19" i="5"/>
  <c r="E48" i="20"/>
  <c r="D17" i="5"/>
  <c r="D16" i="5"/>
  <c r="E45" i="20"/>
  <c r="F106" i="20" s="1"/>
  <c r="D14" i="5"/>
  <c r="D13" i="5"/>
  <c r="E42" i="20"/>
  <c r="D11" i="5"/>
  <c r="D10" i="5"/>
  <c r="E129" i="20"/>
  <c r="D129" i="20"/>
  <c r="C129" i="20"/>
  <c r="B129" i="20"/>
  <c r="A129" i="20"/>
  <c r="E128" i="20"/>
  <c r="D128" i="20"/>
  <c r="C128" i="20"/>
  <c r="B128" i="20"/>
  <c r="A128" i="20"/>
  <c r="E127" i="20"/>
  <c r="D127" i="20"/>
  <c r="C127" i="20"/>
  <c r="B127" i="20"/>
  <c r="A127" i="20"/>
  <c r="E126" i="20"/>
  <c r="D126" i="20"/>
  <c r="C126" i="20"/>
  <c r="B126" i="20"/>
  <c r="A126" i="20"/>
  <c r="E125" i="20"/>
  <c r="D125" i="20"/>
  <c r="C125" i="20"/>
  <c r="B125" i="20"/>
  <c r="A125" i="20"/>
  <c r="E124" i="20"/>
  <c r="D124" i="20"/>
  <c r="C124" i="20"/>
  <c r="B124" i="20"/>
  <c r="A124" i="20"/>
  <c r="E123" i="20"/>
  <c r="D123" i="20"/>
  <c r="C123" i="20"/>
  <c r="B123" i="20"/>
  <c r="A123" i="20"/>
  <c r="E122" i="20"/>
  <c r="D122" i="20"/>
  <c r="C122" i="20"/>
  <c r="B122" i="20"/>
  <c r="A122" i="20"/>
  <c r="E121" i="20"/>
  <c r="D121" i="20"/>
  <c r="C121" i="20"/>
  <c r="B121" i="20"/>
  <c r="A121" i="20"/>
  <c r="E120" i="20"/>
  <c r="D120" i="20"/>
  <c r="C120" i="20"/>
  <c r="B120" i="20"/>
  <c r="A120" i="20"/>
  <c r="E119" i="20"/>
  <c r="D119" i="20"/>
  <c r="C119" i="20"/>
  <c r="B119" i="20"/>
  <c r="A119" i="20"/>
  <c r="E118" i="20"/>
  <c r="D118" i="20"/>
  <c r="C118" i="20"/>
  <c r="B118" i="20"/>
  <c r="A118" i="20"/>
  <c r="E117" i="20"/>
  <c r="D117" i="20"/>
  <c r="C117" i="20"/>
  <c r="B117" i="20"/>
  <c r="A117" i="20"/>
  <c r="E116" i="20"/>
  <c r="D116" i="20"/>
  <c r="C116" i="20"/>
  <c r="B116" i="20"/>
  <c r="A116" i="20"/>
  <c r="E115" i="20"/>
  <c r="D115" i="20"/>
  <c r="C115" i="20"/>
  <c r="B115" i="20"/>
  <c r="A115" i="20"/>
  <c r="E114" i="20"/>
  <c r="D114" i="20"/>
  <c r="C114" i="20"/>
  <c r="B114" i="20"/>
  <c r="A114" i="20"/>
  <c r="E113" i="20"/>
  <c r="D113" i="20"/>
  <c r="C113" i="20"/>
  <c r="B113" i="20"/>
  <c r="A113" i="20"/>
  <c r="E112" i="20"/>
  <c r="D112" i="20"/>
  <c r="C112" i="20"/>
  <c r="B112" i="20"/>
  <c r="A112" i="20"/>
  <c r="E111" i="20"/>
  <c r="D111" i="20"/>
  <c r="C111" i="20"/>
  <c r="B111" i="20"/>
  <c r="A111" i="20"/>
  <c r="E110" i="20"/>
  <c r="D110" i="20"/>
  <c r="C110" i="20"/>
  <c r="B110" i="20"/>
  <c r="A110" i="20"/>
  <c r="E109" i="20"/>
  <c r="D109" i="20"/>
  <c r="C109" i="20"/>
  <c r="B109" i="20"/>
  <c r="A109" i="20"/>
  <c r="E108" i="20"/>
  <c r="D108" i="20"/>
  <c r="C108" i="20"/>
  <c r="B108" i="20"/>
  <c r="A108" i="20"/>
  <c r="E107" i="20"/>
  <c r="D107" i="20"/>
  <c r="C107" i="20"/>
  <c r="B107" i="20"/>
  <c r="A107" i="20"/>
  <c r="E106" i="20"/>
  <c r="D106" i="20"/>
  <c r="C106" i="20"/>
  <c r="B106" i="20"/>
  <c r="A106" i="20"/>
  <c r="E105" i="20"/>
  <c r="D105" i="20"/>
  <c r="C105" i="20"/>
  <c r="B105" i="20"/>
  <c r="A105" i="20"/>
  <c r="E104" i="20"/>
  <c r="D104" i="20"/>
  <c r="C104" i="20"/>
  <c r="B104" i="20"/>
  <c r="A104" i="20"/>
  <c r="C49" i="20"/>
  <c r="B49" i="20"/>
  <c r="A49" i="20"/>
  <c r="C48" i="20"/>
  <c r="B48" i="20"/>
  <c r="A48" i="20"/>
  <c r="C47" i="20"/>
  <c r="B47" i="20"/>
  <c r="A47" i="20"/>
  <c r="E46" i="20"/>
  <c r="F112" i="20" s="1"/>
  <c r="C46" i="20"/>
  <c r="B46" i="20"/>
  <c r="A46" i="20"/>
  <c r="C45" i="20"/>
  <c r="B45" i="20"/>
  <c r="A45" i="20"/>
  <c r="C44" i="20"/>
  <c r="B44" i="20"/>
  <c r="A44" i="20"/>
  <c r="E43" i="20"/>
  <c r="F113" i="20" s="1"/>
  <c r="C43" i="20"/>
  <c r="B43" i="20"/>
  <c r="A43" i="20"/>
  <c r="F42" i="20"/>
  <c r="G104" i="20" s="1"/>
  <c r="C42" i="20"/>
  <c r="B42" i="20"/>
  <c r="A42" i="20"/>
  <c r="D64" i="3"/>
  <c r="E64" i="3" s="1"/>
  <c r="B64" i="3"/>
  <c r="D63" i="3"/>
  <c r="E63" i="3" s="1"/>
  <c r="B63" i="3"/>
  <c r="E62" i="3"/>
  <c r="D62" i="3"/>
  <c r="B62" i="3"/>
  <c r="D61" i="3"/>
  <c r="E61" i="3" s="1"/>
  <c r="F61" i="3" s="1"/>
  <c r="B61" i="3"/>
  <c r="D60" i="3"/>
  <c r="E60" i="3" s="1"/>
  <c r="B60" i="3"/>
  <c r="E59" i="3"/>
  <c r="D59" i="3"/>
  <c r="B59" i="3"/>
  <c r="E58" i="3"/>
  <c r="D58" i="3"/>
  <c r="C58" i="3"/>
  <c r="F58" i="3" s="1"/>
  <c r="B58" i="3"/>
  <c r="E57" i="3"/>
  <c r="D57" i="3"/>
  <c r="C57" i="3"/>
  <c r="F57" i="3" s="1"/>
  <c r="B57" i="3"/>
  <c r="D56" i="3"/>
  <c r="E56" i="3" s="1"/>
  <c r="B56" i="3"/>
  <c r="E55" i="3"/>
  <c r="D55" i="3"/>
  <c r="B55" i="3"/>
  <c r="D54" i="3"/>
  <c r="E54" i="3" s="1"/>
  <c r="B54" i="3"/>
  <c r="D53" i="3"/>
  <c r="E53" i="3" s="1"/>
  <c r="B53" i="3"/>
  <c r="D52" i="3"/>
  <c r="E52" i="3" s="1"/>
  <c r="B52" i="3"/>
  <c r="E51" i="3"/>
  <c r="D51" i="3"/>
  <c r="B51" i="3"/>
  <c r="D50" i="3"/>
  <c r="E50" i="3" s="1"/>
  <c r="B50" i="3"/>
  <c r="E49" i="3"/>
  <c r="D49" i="3"/>
  <c r="B49" i="3"/>
  <c r="D48" i="3"/>
  <c r="E48" i="3" s="1"/>
  <c r="B48" i="3"/>
  <c r="E47" i="3"/>
  <c r="D47" i="3"/>
  <c r="B47" i="3"/>
  <c r="D46" i="3"/>
  <c r="E46" i="3" s="1"/>
  <c r="B46" i="3"/>
  <c r="D45" i="3"/>
  <c r="E45" i="3" s="1"/>
  <c r="C45" i="3"/>
  <c r="B45" i="3"/>
  <c r="D44" i="3"/>
  <c r="E44" i="3" s="1"/>
  <c r="B44" i="3"/>
  <c r="D43" i="3"/>
  <c r="E43" i="3" s="1"/>
  <c r="B43" i="3"/>
  <c r="C35" i="3"/>
  <c r="B35" i="3"/>
  <c r="C34" i="3"/>
  <c r="B34" i="3"/>
  <c r="B33" i="3"/>
  <c r="C33" i="3" s="1"/>
  <c r="B32" i="3"/>
  <c r="C32" i="3" s="1"/>
  <c r="I27" i="3"/>
  <c r="C64" i="3" s="1"/>
  <c r="I26" i="3"/>
  <c r="C63" i="3" s="1"/>
  <c r="I25" i="3"/>
  <c r="C62" i="3" s="1"/>
  <c r="F62" i="3" s="1"/>
  <c r="I24" i="3"/>
  <c r="C61" i="3" s="1"/>
  <c r="I23" i="3"/>
  <c r="I22" i="3"/>
  <c r="C59" i="3" s="1"/>
  <c r="I21" i="3"/>
  <c r="I20" i="3"/>
  <c r="I19" i="3"/>
  <c r="I18" i="3"/>
  <c r="C55" i="3" s="1"/>
  <c r="F55" i="3" s="1"/>
  <c r="I17" i="3"/>
  <c r="C54" i="3" s="1"/>
  <c r="I16" i="3"/>
  <c r="I15" i="3"/>
  <c r="C52" i="3" s="1"/>
  <c r="I14" i="3"/>
  <c r="C51" i="3" s="1"/>
  <c r="I13" i="3"/>
  <c r="C50" i="3" s="1"/>
  <c r="I12" i="3"/>
  <c r="C49" i="3" s="1"/>
  <c r="I11" i="3"/>
  <c r="I10" i="3"/>
  <c r="C47" i="3" s="1"/>
  <c r="I9" i="3"/>
  <c r="C46" i="3" s="1"/>
  <c r="I8" i="3"/>
  <c r="I7" i="3"/>
  <c r="C44" i="3" s="1"/>
  <c r="I6" i="3"/>
  <c r="C43" i="3" s="1"/>
  <c r="H117" i="18" l="1"/>
  <c r="M117" i="18" s="1"/>
  <c r="J117" i="18"/>
  <c r="K117" i="18"/>
  <c r="O117" i="18"/>
  <c r="L82" i="18"/>
  <c r="N82" i="18" s="1"/>
  <c r="H105" i="18"/>
  <c r="M105" i="18" s="1"/>
  <c r="J105" i="18"/>
  <c r="K105" i="18"/>
  <c r="G127" i="18"/>
  <c r="H127" i="18" s="1"/>
  <c r="M127" i="18" s="1"/>
  <c r="G99" i="18"/>
  <c r="H77" i="18"/>
  <c r="M77" i="18" s="1"/>
  <c r="J77" i="18"/>
  <c r="K77" i="18"/>
  <c r="O77" i="18"/>
  <c r="L77" i="18"/>
  <c r="N77" i="18" s="1"/>
  <c r="H75" i="18"/>
  <c r="M75" i="18" s="1"/>
  <c r="J75" i="18"/>
  <c r="K75" i="18"/>
  <c r="O75" i="18"/>
  <c r="G97" i="18"/>
  <c r="H97" i="18" s="1"/>
  <c r="M97" i="18" s="1"/>
  <c r="H69" i="18"/>
  <c r="M69" i="18" s="1"/>
  <c r="J69" i="18"/>
  <c r="K69" i="18"/>
  <c r="O69" i="18"/>
  <c r="G91" i="18"/>
  <c r="H91" i="18" s="1"/>
  <c r="M91" i="18" s="1"/>
  <c r="H118" i="18"/>
  <c r="M118" i="18" s="1"/>
  <c r="J118" i="18"/>
  <c r="K118" i="18"/>
  <c r="J93" i="18"/>
  <c r="K93" i="18"/>
  <c r="G115" i="18"/>
  <c r="H115" i="18" s="1"/>
  <c r="M115" i="18" s="1"/>
  <c r="O91" i="18"/>
  <c r="H81" i="18"/>
  <c r="M81" i="18" s="1"/>
  <c r="J81" i="18"/>
  <c r="K81" i="18"/>
  <c r="G103" i="18"/>
  <c r="H103" i="18" s="1"/>
  <c r="M103" i="18" s="1"/>
  <c r="H123" i="18"/>
  <c r="M123" i="18" s="1"/>
  <c r="J123" i="18"/>
  <c r="K123" i="18"/>
  <c r="O123" i="18"/>
  <c r="O103" i="18"/>
  <c r="H131" i="18"/>
  <c r="H113" i="18"/>
  <c r="H129" i="18"/>
  <c r="M129" i="18" s="1"/>
  <c r="J129" i="18"/>
  <c r="K129" i="18"/>
  <c r="O129" i="18"/>
  <c r="O127" i="18"/>
  <c r="H111" i="18"/>
  <c r="M111" i="18" s="1"/>
  <c r="J111" i="18"/>
  <c r="K111" i="18"/>
  <c r="O111" i="18"/>
  <c r="O109" i="18"/>
  <c r="O96" i="18"/>
  <c r="H88" i="18"/>
  <c r="M88" i="18" s="1"/>
  <c r="J88" i="18"/>
  <c r="K88" i="18"/>
  <c r="G110" i="18"/>
  <c r="H110" i="18" s="1"/>
  <c r="O120" i="18"/>
  <c r="O83" i="18"/>
  <c r="M83" i="18"/>
  <c r="O114" i="18"/>
  <c r="J71" i="18"/>
  <c r="H71" i="18"/>
  <c r="M71" i="18" s="1"/>
  <c r="K71" i="18"/>
  <c r="L71" i="18"/>
  <c r="N71" i="18" s="1"/>
  <c r="G93" i="18"/>
  <c r="H93" i="18" s="1"/>
  <c r="H87" i="18"/>
  <c r="M87" i="18" s="1"/>
  <c r="J87" i="18"/>
  <c r="K87" i="18"/>
  <c r="O87" i="18"/>
  <c r="G109" i="18"/>
  <c r="H109" i="18" s="1"/>
  <c r="M109" i="18" s="1"/>
  <c r="H99" i="18"/>
  <c r="M99" i="18" s="1"/>
  <c r="J99" i="18"/>
  <c r="K99" i="18"/>
  <c r="G121" i="18"/>
  <c r="H121" i="18" s="1"/>
  <c r="M121" i="18" s="1"/>
  <c r="O97" i="18"/>
  <c r="L76" i="18"/>
  <c r="N76" i="18" s="1"/>
  <c r="H86" i="18"/>
  <c r="M86" i="18" s="1"/>
  <c r="H80" i="18"/>
  <c r="M80" i="18" s="1"/>
  <c r="H74" i="18"/>
  <c r="M74" i="18" s="1"/>
  <c r="H68" i="18"/>
  <c r="M68" i="18" s="1"/>
  <c r="G126" i="18"/>
  <c r="H126" i="18" s="1"/>
  <c r="M126" i="18" s="1"/>
  <c r="G120" i="18"/>
  <c r="H120" i="18" s="1"/>
  <c r="M120" i="18" s="1"/>
  <c r="G114" i="18"/>
  <c r="H114" i="18" s="1"/>
  <c r="M114" i="18" s="1"/>
  <c r="G108" i="18"/>
  <c r="H108" i="18" s="1"/>
  <c r="M108" i="18" s="1"/>
  <c r="G102" i="18"/>
  <c r="H102" i="18" s="1"/>
  <c r="M102" i="18" s="1"/>
  <c r="G96" i="18"/>
  <c r="H96" i="18" s="1"/>
  <c r="M96" i="18" s="1"/>
  <c r="G90" i="18"/>
  <c r="H90" i="18" s="1"/>
  <c r="M90" i="18" s="1"/>
  <c r="O86" i="18"/>
  <c r="O80" i="18"/>
  <c r="O74" i="18"/>
  <c r="L118" i="18"/>
  <c r="N118" i="18" s="1"/>
  <c r="L88" i="18"/>
  <c r="N88" i="18" s="1"/>
  <c r="L129" i="18"/>
  <c r="N129" i="18" s="1"/>
  <c r="L123" i="18"/>
  <c r="N123" i="18" s="1"/>
  <c r="L117" i="18"/>
  <c r="N117" i="18" s="1"/>
  <c r="L111" i="18"/>
  <c r="N111" i="18" s="1"/>
  <c r="L105" i="18"/>
  <c r="N105" i="18" s="1"/>
  <c r="L99" i="18"/>
  <c r="N99" i="18" s="1"/>
  <c r="L93" i="18"/>
  <c r="N93" i="18" s="1"/>
  <c r="L87" i="18"/>
  <c r="N87" i="18" s="1"/>
  <c r="L81" i="18"/>
  <c r="N81" i="18" s="1"/>
  <c r="L75" i="18"/>
  <c r="N75" i="18" s="1"/>
  <c r="L69" i="18"/>
  <c r="N69" i="18" s="1"/>
  <c r="G131" i="18"/>
  <c r="I130" i="18"/>
  <c r="G125" i="18"/>
  <c r="H125" i="18" s="1"/>
  <c r="I124" i="18"/>
  <c r="G119" i="18"/>
  <c r="H119" i="18" s="1"/>
  <c r="G113" i="18"/>
  <c r="I112" i="18"/>
  <c r="G107" i="18"/>
  <c r="H107" i="18" s="1"/>
  <c r="I106" i="18"/>
  <c r="L106" i="18" s="1"/>
  <c r="N106" i="18" s="1"/>
  <c r="G101" i="18"/>
  <c r="H101" i="18" s="1"/>
  <c r="I100" i="18"/>
  <c r="L100" i="18" s="1"/>
  <c r="N100" i="18" s="1"/>
  <c r="G95" i="18"/>
  <c r="H95" i="18" s="1"/>
  <c r="I94" i="18"/>
  <c r="L94" i="18" s="1"/>
  <c r="N94" i="18" s="1"/>
  <c r="G89" i="18"/>
  <c r="H89" i="18" s="1"/>
  <c r="I82" i="18"/>
  <c r="O79" i="18"/>
  <c r="I76" i="18"/>
  <c r="O73" i="18"/>
  <c r="I70" i="18"/>
  <c r="L70" i="18" s="1"/>
  <c r="N70" i="18" s="1"/>
  <c r="O67" i="18"/>
  <c r="G130" i="18"/>
  <c r="K128" i="18"/>
  <c r="G124" i="18"/>
  <c r="K122" i="18"/>
  <c r="G118" i="18"/>
  <c r="K116" i="18"/>
  <c r="G112" i="18"/>
  <c r="K110" i="18"/>
  <c r="G106" i="18"/>
  <c r="K104" i="18"/>
  <c r="G100" i="18"/>
  <c r="K98" i="18"/>
  <c r="G94" i="18"/>
  <c r="K92" i="18"/>
  <c r="G88" i="18"/>
  <c r="K86" i="18"/>
  <c r="K80" i="18"/>
  <c r="K74" i="18"/>
  <c r="K68" i="18"/>
  <c r="CI215" i="16"/>
  <c r="CJ215" i="16"/>
  <c r="AJ218" i="16"/>
  <c r="AW212" i="16"/>
  <c r="BH220" i="16"/>
  <c r="EH218" i="16"/>
  <c r="EZ217" i="16"/>
  <c r="T217" i="16"/>
  <c r="FA212" i="16"/>
  <c r="FA211" i="16"/>
  <c r="AC201" i="16"/>
  <c r="DV232" i="16"/>
  <c r="BZ232" i="16"/>
  <c r="DL231" i="16"/>
  <c r="CB231" i="16"/>
  <c r="AR231" i="16"/>
  <c r="H231" i="16"/>
  <c r="CZ228" i="16"/>
  <c r="R228" i="16"/>
  <c r="EQ227" i="16"/>
  <c r="CK227" i="16"/>
  <c r="AF227" i="16"/>
  <c r="DM226" i="16"/>
  <c r="BS226" i="16"/>
  <c r="Q226" i="16"/>
  <c r="EB225" i="16"/>
  <c r="BV225" i="16"/>
  <c r="L225" i="16"/>
  <c r="EI220" i="16"/>
  <c r="CW220" i="16"/>
  <c r="BO220" i="16"/>
  <c r="AE220" i="16"/>
  <c r="EA219" i="16"/>
  <c r="BY219" i="16"/>
  <c r="AD219" i="16"/>
  <c r="EK218" i="16"/>
  <c r="DP218" i="16"/>
  <c r="CB218" i="16"/>
  <c r="BH218" i="16"/>
  <c r="AK218" i="16"/>
  <c r="Q218" i="16"/>
  <c r="W217" i="16"/>
  <c r="EJ217" i="16"/>
  <c r="DN217" i="16"/>
  <c r="CI217" i="16"/>
  <c r="BM217" i="16"/>
  <c r="AS217" i="16"/>
  <c r="V217" i="16"/>
  <c r="EN215" i="16"/>
  <c r="CS215" i="16"/>
  <c r="AV215" i="16"/>
  <c r="DW214" i="16"/>
  <c r="BN214" i="16"/>
  <c r="O212" i="16"/>
  <c r="EM212" i="16"/>
  <c r="DU212" i="16"/>
  <c r="DC212" i="16"/>
  <c r="CK212" i="16"/>
  <c r="BR212" i="16"/>
  <c r="AZ212" i="16"/>
  <c r="AH212" i="16"/>
  <c r="P212" i="16"/>
  <c r="H211" i="16"/>
  <c r="DM211" i="16"/>
  <c r="BI211" i="16"/>
  <c r="M211" i="16"/>
  <c r="DO210" i="16"/>
  <c r="CF209" i="16"/>
  <c r="EC207" i="16"/>
  <c r="BO207" i="16"/>
  <c r="EU205" i="16"/>
  <c r="DW205" i="16"/>
  <c r="BU205" i="16"/>
  <c r="Y205" i="16"/>
  <c r="FD201" i="16"/>
  <c r="AN201" i="16" s="1"/>
  <c r="DH201" i="16"/>
  <c r="BH201" i="16"/>
  <c r="DP198" i="16"/>
  <c r="J193" i="16"/>
  <c r="AF193" i="16"/>
  <c r="DA193" i="16"/>
  <c r="AG193" i="16"/>
  <c r="DG193" i="16"/>
  <c r="BD193" i="16"/>
  <c r="DM193" i="16"/>
  <c r="BE193" i="16"/>
  <c r="DS193" i="16"/>
  <c r="BQ193" i="16"/>
  <c r="DX193" i="16"/>
  <c r="BW193" i="16"/>
  <c r="DY193" i="16"/>
  <c r="CB193" i="16"/>
  <c r="EE193" i="16"/>
  <c r="I193" i="16"/>
  <c r="ED190" i="16"/>
  <c r="BS190" i="16"/>
  <c r="EW187" i="16"/>
  <c r="DL184" i="16"/>
  <c r="EZ180" i="16"/>
  <c r="CN180" i="16"/>
  <c r="M178" i="16"/>
  <c r="CL178" i="16"/>
  <c r="CM178" i="16"/>
  <c r="DG178" i="16"/>
  <c r="DI178" i="16"/>
  <c r="EC178" i="16"/>
  <c r="ED178" i="16"/>
  <c r="AA178" i="16"/>
  <c r="EO178" i="16"/>
  <c r="BU178" i="16"/>
  <c r="N169" i="16"/>
  <c r="W169" i="16"/>
  <c r="AU169" i="16"/>
  <c r="BS169" i="16"/>
  <c r="DP169" i="16"/>
  <c r="EK169" i="16"/>
  <c r="X169" i="16"/>
  <c r="AV169" i="16"/>
  <c r="BT169" i="16"/>
  <c r="CY169" i="16"/>
  <c r="DT169" i="16"/>
  <c r="EM169" i="16"/>
  <c r="AC169" i="16"/>
  <c r="BA169" i="16"/>
  <c r="BY169" i="16"/>
  <c r="CZ169" i="16"/>
  <c r="DU169" i="16"/>
  <c r="EN169" i="16"/>
  <c r="AE169" i="16"/>
  <c r="BC169" i="16"/>
  <c r="CA169" i="16"/>
  <c r="DA169" i="16"/>
  <c r="DW169" i="16"/>
  <c r="ER169" i="16"/>
  <c r="H169" i="16"/>
  <c r="AF169" i="16"/>
  <c r="BD169" i="16"/>
  <c r="CB169" i="16"/>
  <c r="DC169" i="16"/>
  <c r="DX169" i="16"/>
  <c r="ES169" i="16"/>
  <c r="I169" i="16"/>
  <c r="AG169" i="16"/>
  <c r="BE169" i="16"/>
  <c r="CC169" i="16"/>
  <c r="DD169" i="16"/>
  <c r="DY169" i="16"/>
  <c r="EU169" i="16"/>
  <c r="K169" i="16"/>
  <c r="AI169" i="16"/>
  <c r="BG169" i="16"/>
  <c r="CE169" i="16"/>
  <c r="DH169" i="16"/>
  <c r="EA169" i="16"/>
  <c r="EV169" i="16"/>
  <c r="L169" i="16"/>
  <c r="AJ169" i="16"/>
  <c r="BH169" i="16"/>
  <c r="CF169" i="16"/>
  <c r="DI169" i="16"/>
  <c r="EB169" i="16"/>
  <c r="EW169" i="16"/>
  <c r="U169" i="16"/>
  <c r="AS169" i="16"/>
  <c r="BQ169" i="16"/>
  <c r="DO169" i="16"/>
  <c r="EJ169" i="16"/>
  <c r="Q169" i="16"/>
  <c r="DK169" i="16"/>
  <c r="S169" i="16"/>
  <c r="DL169" i="16"/>
  <c r="T169" i="16"/>
  <c r="DM169" i="16"/>
  <c r="AO169" i="16"/>
  <c r="EF169" i="16"/>
  <c r="AQ169" i="16"/>
  <c r="EG169" i="16"/>
  <c r="BO169" i="16"/>
  <c r="EZ169" i="16"/>
  <c r="BF168" i="16"/>
  <c r="BH168" i="16"/>
  <c r="DL168" i="16"/>
  <c r="DN168" i="16"/>
  <c r="DP168" i="16"/>
  <c r="BC218" i="16"/>
  <c r="DJ232" i="16"/>
  <c r="BN232" i="16"/>
  <c r="R232" i="16"/>
  <c r="CK228" i="16"/>
  <c r="EC227" i="16"/>
  <c r="BW227" i="16"/>
  <c r="Q227" i="16"/>
  <c r="DL225" i="16"/>
  <c r="BD225" i="16"/>
  <c r="DZ220" i="16"/>
  <c r="CL220" i="16"/>
  <c r="BF220" i="16"/>
  <c r="X220" i="16"/>
  <c r="DO219" i="16"/>
  <c r="BM219" i="16"/>
  <c r="W219" i="16"/>
  <c r="FA218" i="16"/>
  <c r="EG218" i="16"/>
  <c r="DK218" i="16"/>
  <c r="BV218" i="16"/>
  <c r="BB218" i="16"/>
  <c r="AE218" i="16"/>
  <c r="I218" i="16"/>
  <c r="EY217" i="16"/>
  <c r="EE217" i="16"/>
  <c r="DH217" i="16"/>
  <c r="CD217" i="16"/>
  <c r="BH217" i="16"/>
  <c r="AM217" i="16"/>
  <c r="Q217" i="16"/>
  <c r="EZ212" i="16"/>
  <c r="EH212" i="16"/>
  <c r="DP212" i="16"/>
  <c r="CX212" i="16"/>
  <c r="CE212" i="16"/>
  <c r="BM212" i="16"/>
  <c r="AU212" i="16"/>
  <c r="AC212" i="16"/>
  <c r="K212" i="16"/>
  <c r="ER211" i="16"/>
  <c r="CV211" i="16"/>
  <c r="AV211" i="16"/>
  <c r="AJ210" i="16"/>
  <c r="EO205" i="16"/>
  <c r="DQ205" i="16"/>
  <c r="BO205" i="16"/>
  <c r="S205" i="16"/>
  <c r="DQ202" i="16"/>
  <c r="FA201" i="16"/>
  <c r="CM201" i="16"/>
  <c r="DF190" i="16"/>
  <c r="DL187" i="16"/>
  <c r="CW184" i="16"/>
  <c r="EB180" i="16"/>
  <c r="AS180" i="16"/>
  <c r="K110" i="16"/>
  <c r="S110" i="16"/>
  <c r="W110" i="16"/>
  <c r="DM217" i="16"/>
  <c r="CR220" i="16"/>
  <c r="DL218" i="16"/>
  <c r="EK212" i="16"/>
  <c r="I201" i="16"/>
  <c r="H201" i="16"/>
  <c r="AF201" i="16"/>
  <c r="BP201" i="16"/>
  <c r="CN201" i="16"/>
  <c r="DL201" i="16"/>
  <c r="EJ201" i="16"/>
  <c r="L201" i="16"/>
  <c r="AJ201" i="16"/>
  <c r="BT201" i="16"/>
  <c r="CR201" i="16"/>
  <c r="DP201" i="16"/>
  <c r="EN201" i="16"/>
  <c r="M201" i="16"/>
  <c r="AK201" i="16"/>
  <c r="BU201" i="16"/>
  <c r="CS201" i="16"/>
  <c r="DQ201" i="16"/>
  <c r="EO201" i="16"/>
  <c r="P201" i="16"/>
  <c r="AZ201" i="16"/>
  <c r="BX201" i="16"/>
  <c r="CV201" i="16"/>
  <c r="DT201" i="16"/>
  <c r="ER201" i="16"/>
  <c r="Q201" i="16"/>
  <c r="BA201" i="16"/>
  <c r="BY201" i="16"/>
  <c r="CW201" i="16"/>
  <c r="DU201" i="16"/>
  <c r="ES201" i="16"/>
  <c r="S201" i="16"/>
  <c r="BC201" i="16"/>
  <c r="CA201" i="16"/>
  <c r="CY201" i="16"/>
  <c r="DW201" i="16"/>
  <c r="EU201" i="16"/>
  <c r="T201" i="16"/>
  <c r="BD201" i="16"/>
  <c r="CB201" i="16"/>
  <c r="CZ201" i="16"/>
  <c r="DX201" i="16"/>
  <c r="EV201" i="16"/>
  <c r="M171" i="16"/>
  <c r="AP171" i="16"/>
  <c r="CG171" i="16"/>
  <c r="DU171" i="16"/>
  <c r="AX171" i="16"/>
  <c r="EC171" i="16"/>
  <c r="AY171" i="16"/>
  <c r="ED171" i="16"/>
  <c r="BA171" i="16"/>
  <c r="EE171" i="16"/>
  <c r="N171" i="16"/>
  <c r="BG171" i="16"/>
  <c r="EL171" i="16"/>
  <c r="O171" i="16"/>
  <c r="BI171" i="16"/>
  <c r="EM171" i="16"/>
  <c r="R171" i="16"/>
  <c r="BK171" i="16"/>
  <c r="DB171" i="16"/>
  <c r="EP171" i="16"/>
  <c r="AA171" i="16"/>
  <c r="BS171" i="16"/>
  <c r="DG171" i="16"/>
  <c r="EX171" i="16"/>
  <c r="AM171" i="16"/>
  <c r="CD171" i="16"/>
  <c r="DR171" i="16"/>
  <c r="BU171" i="16"/>
  <c r="BV171" i="16"/>
  <c r="BZ171" i="16"/>
  <c r="DI171" i="16"/>
  <c r="DJ171" i="16"/>
  <c r="DQ171" i="16"/>
  <c r="EY171" i="16"/>
  <c r="AC171" i="16"/>
  <c r="AL171" i="16"/>
  <c r="DI232" i="16"/>
  <c r="BM232" i="16"/>
  <c r="Q232" i="16"/>
  <c r="BW228" i="16"/>
  <c r="FA220" i="16"/>
  <c r="DX220" i="16"/>
  <c r="CK220" i="16"/>
  <c r="BD220" i="16"/>
  <c r="W220" i="16"/>
  <c r="DJ219" i="16"/>
  <c r="BJ219" i="16"/>
  <c r="Q219" i="16"/>
  <c r="EZ218" i="16"/>
  <c r="ED218" i="16"/>
  <c r="DJ218" i="16"/>
  <c r="BU218" i="16"/>
  <c r="BA218" i="16"/>
  <c r="AD218" i="16"/>
  <c r="H218" i="16"/>
  <c r="EX217" i="16"/>
  <c r="EB217" i="16"/>
  <c r="DG217" i="16"/>
  <c r="CC217" i="16"/>
  <c r="BF217" i="16"/>
  <c r="AJ217" i="16"/>
  <c r="O217" i="16"/>
  <c r="EY212" i="16"/>
  <c r="EG212" i="16"/>
  <c r="DO212" i="16"/>
  <c r="CW212" i="16"/>
  <c r="CD212" i="16"/>
  <c r="BL212" i="16"/>
  <c r="AT212" i="16"/>
  <c r="AB212" i="16"/>
  <c r="J212" i="16"/>
  <c r="EQ211" i="16"/>
  <c r="CU211" i="16"/>
  <c r="AS211" i="16"/>
  <c r="CG202" i="16"/>
  <c r="EZ201" i="16"/>
  <c r="CK201" i="16"/>
  <c r="Y201" i="16"/>
  <c r="AD171" i="16"/>
  <c r="CR153" i="16"/>
  <c r="CA218" i="16"/>
  <c r="U217" i="16"/>
  <c r="CG212" i="16"/>
  <c r="DG211" i="16"/>
  <c r="DL217" i="16"/>
  <c r="BN212" i="16"/>
  <c r="H232" i="16"/>
  <c r="CY232" i="16"/>
  <c r="BC232" i="16"/>
  <c r="G234" i="16"/>
  <c r="EG231" i="16"/>
  <c r="CW231" i="16"/>
  <c r="BM231" i="16"/>
  <c r="AC231" i="16"/>
  <c r="BV228" i="16"/>
  <c r="DO227" i="16"/>
  <c r="BJ227" i="16"/>
  <c r="EH226" i="16"/>
  <c r="CQ226" i="16"/>
  <c r="AP226" i="16"/>
  <c r="DH225" i="16"/>
  <c r="AY225" i="16"/>
  <c r="EY220" i="16"/>
  <c r="DO220" i="16"/>
  <c r="CH220" i="16"/>
  <c r="BA220" i="16"/>
  <c r="O220" i="16"/>
  <c r="EY219" i="16"/>
  <c r="DI219" i="16"/>
  <c r="BG219" i="16"/>
  <c r="P219" i="16"/>
  <c r="EW218" i="16"/>
  <c r="EC218" i="16"/>
  <c r="DF218" i="16"/>
  <c r="BT218" i="16"/>
  <c r="AW218" i="16"/>
  <c r="AC218" i="16"/>
  <c r="EW217" i="16"/>
  <c r="DZ217" i="16"/>
  <c r="DD217" i="16"/>
  <c r="CB217" i="16"/>
  <c r="BE217" i="16"/>
  <c r="AI217" i="16"/>
  <c r="L217" i="16"/>
  <c r="DT215" i="16"/>
  <c r="BU215" i="16"/>
  <c r="Y215" i="16"/>
  <c r="S214" i="16"/>
  <c r="CY214" i="16"/>
  <c r="AD214" i="16"/>
  <c r="EX212" i="16"/>
  <c r="EF212" i="16"/>
  <c r="DN212" i="16"/>
  <c r="CV212" i="16"/>
  <c r="CC212" i="16"/>
  <c r="BI212" i="16"/>
  <c r="AS212" i="16"/>
  <c r="Y212" i="16"/>
  <c r="I212" i="16"/>
  <c r="EN211" i="16"/>
  <c r="CR211" i="16"/>
  <c r="AM211" i="16"/>
  <c r="DU209" i="16"/>
  <c r="AW209" i="16"/>
  <c r="DE207" i="16"/>
  <c r="AK207" i="16"/>
  <c r="Q206" i="16"/>
  <c r="EJ205" i="16"/>
  <c r="DD205" i="16"/>
  <c r="AZ205" i="16"/>
  <c r="N202" i="16"/>
  <c r="EI201" i="16"/>
  <c r="CJ201" i="16"/>
  <c r="X201" i="16"/>
  <c r="BZ198" i="16"/>
  <c r="CZ193" i="16"/>
  <c r="DC190" i="16"/>
  <c r="AL190" i="16"/>
  <c r="DA187" i="16"/>
  <c r="BM184" i="16"/>
  <c r="BV182" i="16"/>
  <c r="DZ180" i="16"/>
  <c r="AM180" i="16"/>
  <c r="AX178" i="16"/>
  <c r="AR169" i="16"/>
  <c r="BD218" i="16"/>
  <c r="DB212" i="16"/>
  <c r="AE201" i="16"/>
  <c r="AA220" i="16"/>
  <c r="BZ218" i="16"/>
  <c r="BK217" i="16"/>
  <c r="AD212" i="16"/>
  <c r="ET232" i="16"/>
  <c r="CX232" i="16"/>
  <c r="BB232" i="16"/>
  <c r="DZ231" i="16"/>
  <c r="CP231" i="16"/>
  <c r="BF231" i="16"/>
  <c r="V231" i="16"/>
  <c r="EQ228" i="16"/>
  <c r="BI228" i="16"/>
  <c r="DN227" i="16"/>
  <c r="BI227" i="16"/>
  <c r="EG226" i="16"/>
  <c r="CO226" i="16"/>
  <c r="AO226" i="16"/>
  <c r="DD225" i="16"/>
  <c r="AU225" i="16"/>
  <c r="EX220" i="16"/>
  <c r="DN220" i="16"/>
  <c r="CG220" i="16"/>
  <c r="AY220" i="16"/>
  <c r="M220" i="16"/>
  <c r="ET219" i="16"/>
  <c r="DC219" i="16"/>
  <c r="BA219" i="16"/>
  <c r="K219" i="16"/>
  <c r="EV218" i="16"/>
  <c r="EB218" i="16"/>
  <c r="DE218" i="16"/>
  <c r="BQ218" i="16"/>
  <c r="AV218" i="16"/>
  <c r="Z218" i="16"/>
  <c r="EV217" i="16"/>
  <c r="DY217" i="16"/>
  <c r="DC217" i="16"/>
  <c r="BX217" i="16"/>
  <c r="BD217" i="16"/>
  <c r="AG217" i="16"/>
  <c r="K217" i="16"/>
  <c r="DQ215" i="16"/>
  <c r="BT215" i="16"/>
  <c r="X215" i="16"/>
  <c r="CX214" i="16"/>
  <c r="AA214" i="16"/>
  <c r="EW212" i="16"/>
  <c r="EC212" i="16"/>
  <c r="DM212" i="16"/>
  <c r="CS212" i="16"/>
  <c r="BZ212" i="16"/>
  <c r="BH212" i="16"/>
  <c r="AP212" i="16"/>
  <c r="X212" i="16"/>
  <c r="EK211" i="16"/>
  <c r="CG211" i="16"/>
  <c r="AK211" i="16"/>
  <c r="DT209" i="16"/>
  <c r="AQ209" i="16"/>
  <c r="AM208" i="16"/>
  <c r="CX207" i="16"/>
  <c r="AE207" i="16"/>
  <c r="DU206" i="16"/>
  <c r="EI205" i="16"/>
  <c r="CZ205" i="16"/>
  <c r="AW205" i="16"/>
  <c r="EG201" i="16"/>
  <c r="CG201" i="16"/>
  <c r="R198" i="16"/>
  <c r="AL197" i="16"/>
  <c r="BG197" i="16"/>
  <c r="BJ197" i="16"/>
  <c r="CE197" i="16"/>
  <c r="CH197" i="16"/>
  <c r="DC197" i="16"/>
  <c r="DF197" i="16"/>
  <c r="AV194" i="16"/>
  <c r="CU193" i="16"/>
  <c r="DB190" i="16"/>
  <c r="T190" i="16"/>
  <c r="AV189" i="16"/>
  <c r="CI189" i="16"/>
  <c r="DY189" i="16"/>
  <c r="I189" i="16"/>
  <c r="CQ189" i="16"/>
  <c r="ED189" i="16"/>
  <c r="N189" i="16"/>
  <c r="CR189" i="16"/>
  <c r="EE189" i="16"/>
  <c r="O189" i="16"/>
  <c r="BE189" i="16"/>
  <c r="CT189" i="16"/>
  <c r="EM189" i="16"/>
  <c r="W189" i="16"/>
  <c r="BJ189" i="16"/>
  <c r="CU189" i="16"/>
  <c r="EN189" i="16"/>
  <c r="X189" i="16"/>
  <c r="BK189" i="16"/>
  <c r="DA189" i="16"/>
  <c r="EP189" i="16"/>
  <c r="Z189" i="16"/>
  <c r="BS189" i="16"/>
  <c r="DF189" i="16"/>
  <c r="EQ189" i="16"/>
  <c r="BW189" i="16"/>
  <c r="CZ187" i="16"/>
  <c r="BK184" i="16"/>
  <c r="DX180" i="16"/>
  <c r="L180" i="16"/>
  <c r="AD178" i="16"/>
  <c r="DD201" i="16"/>
  <c r="ES232" i="16"/>
  <c r="CW232" i="16"/>
  <c r="BA232" i="16"/>
  <c r="EP228" i="16"/>
  <c r="BH228" i="16"/>
  <c r="DB227" i="16"/>
  <c r="AW227" i="16"/>
  <c r="O225" i="16"/>
  <c r="CR225" i="16"/>
  <c r="AI225" i="16"/>
  <c r="EU220" i="16"/>
  <c r="DK220" i="16"/>
  <c r="CD220" i="16"/>
  <c r="AT220" i="16"/>
  <c r="L220" i="16"/>
  <c r="ES219" i="16"/>
  <c r="CT219" i="16"/>
  <c r="AZ219" i="16"/>
  <c r="EU218" i="16"/>
  <c r="DX218" i="16"/>
  <c r="DD218" i="16"/>
  <c r="BO218" i="16"/>
  <c r="AS218" i="16"/>
  <c r="Y218" i="16"/>
  <c r="ER217" i="16"/>
  <c r="DX217" i="16"/>
  <c r="DA217" i="16"/>
  <c r="BW217" i="16"/>
  <c r="BA217" i="16"/>
  <c r="AF217" i="16"/>
  <c r="J217" i="16"/>
  <c r="DP215" i="16"/>
  <c r="BL215" i="16"/>
  <c r="P215" i="16"/>
  <c r="ET212" i="16"/>
  <c r="EB212" i="16"/>
  <c r="DJ212" i="16"/>
  <c r="CR212" i="16"/>
  <c r="BY212" i="16"/>
  <c r="BG212" i="16"/>
  <c r="AO212" i="16"/>
  <c r="W212" i="16"/>
  <c r="EE211" i="16"/>
  <c r="BX211" i="16"/>
  <c r="AB211" i="16"/>
  <c r="Y210" i="16"/>
  <c r="CH207" i="16"/>
  <c r="AD207" i="16"/>
  <c r="DT206" i="16"/>
  <c r="O205" i="16"/>
  <c r="EG205" i="16"/>
  <c r="CY205" i="16"/>
  <c r="EF201" i="16"/>
  <c r="CF201" i="16"/>
  <c r="BA198" i="16"/>
  <c r="CQ198" i="16"/>
  <c r="EF198" i="16"/>
  <c r="BG198" i="16"/>
  <c r="CV198" i="16"/>
  <c r="EJ198" i="16"/>
  <c r="BH198" i="16"/>
  <c r="CW198" i="16"/>
  <c r="EM198" i="16"/>
  <c r="BL198" i="16"/>
  <c r="CZ198" i="16"/>
  <c r="EQ198" i="16"/>
  <c r="BM198" i="16"/>
  <c r="DC198" i="16"/>
  <c r="ER198" i="16"/>
  <c r="H198" i="16"/>
  <c r="BT198" i="16"/>
  <c r="DI198" i="16"/>
  <c r="EY198" i="16"/>
  <c r="P198" i="16"/>
  <c r="BW198" i="16"/>
  <c r="DJ198" i="16"/>
  <c r="EZ198" i="16"/>
  <c r="AD198" i="16"/>
  <c r="AU194" i="16"/>
  <c r="FD190" i="16"/>
  <c r="CX190" i="16"/>
  <c r="BE187" i="16"/>
  <c r="FD184" i="16"/>
  <c r="BZ184" i="16" s="1"/>
  <c r="N182" i="16"/>
  <c r="AA182" i="16"/>
  <c r="CS182" i="16"/>
  <c r="EF182" i="16"/>
  <c r="AN182" i="16"/>
  <c r="CV182" i="16"/>
  <c r="EI182" i="16"/>
  <c r="AP182" i="16"/>
  <c r="CX182" i="16"/>
  <c r="EL182" i="16"/>
  <c r="AQ182" i="16"/>
  <c r="CY182" i="16"/>
  <c r="EM182" i="16"/>
  <c r="BE182" i="16"/>
  <c r="DF182" i="16"/>
  <c r="ES182" i="16"/>
  <c r="BJ182" i="16"/>
  <c r="DI182" i="16"/>
  <c r="EW182" i="16"/>
  <c r="BK182" i="16"/>
  <c r="DK182" i="16"/>
  <c r="EY182" i="16"/>
  <c r="Z182" i="16"/>
  <c r="DP180" i="16"/>
  <c r="J180" i="16"/>
  <c r="DT212" i="16"/>
  <c r="CE217" i="16"/>
  <c r="CF212" i="16"/>
  <c r="AY211" i="16"/>
  <c r="EI232" i="16"/>
  <c r="CM232" i="16"/>
  <c r="AQ232" i="16"/>
  <c r="EC228" i="16"/>
  <c r="AU228" i="16"/>
  <c r="DA227" i="16"/>
  <c r="AU227" i="16"/>
  <c r="CQ225" i="16"/>
  <c r="AG225" i="16"/>
  <c r="EP220" i="16"/>
  <c r="DJ220" i="16"/>
  <c r="CB220" i="16"/>
  <c r="AQ220" i="16"/>
  <c r="EM219" i="16"/>
  <c r="CQ219" i="16"/>
  <c r="AU219" i="16"/>
  <c r="ET218" i="16"/>
  <c r="DW218" i="16"/>
  <c r="DA218" i="16"/>
  <c r="BN218" i="16"/>
  <c r="AR218" i="16"/>
  <c r="X218" i="16"/>
  <c r="EQ217" i="16"/>
  <c r="DU217" i="16"/>
  <c r="BT217" i="16"/>
  <c r="AY217" i="16"/>
  <c r="AC217" i="16"/>
  <c r="I217" i="16"/>
  <c r="ES212" i="16"/>
  <c r="EA212" i="16"/>
  <c r="DI212" i="16"/>
  <c r="CQ212" i="16"/>
  <c r="BX212" i="16"/>
  <c r="BF212" i="16"/>
  <c r="AN212" i="16"/>
  <c r="V212" i="16"/>
  <c r="EC211" i="16"/>
  <c r="BW211" i="16"/>
  <c r="AA211" i="16"/>
  <c r="BY206" i="16"/>
  <c r="I205" i="16"/>
  <c r="AC205" i="16"/>
  <c r="BA205" i="16"/>
  <c r="BY205" i="16"/>
  <c r="DE205" i="16"/>
  <c r="AE205" i="16"/>
  <c r="BC205" i="16"/>
  <c r="CA205" i="16"/>
  <c r="DH205" i="16"/>
  <c r="H205" i="16"/>
  <c r="AF205" i="16"/>
  <c r="BD205" i="16"/>
  <c r="CB205" i="16"/>
  <c r="DI205" i="16"/>
  <c r="L205" i="16"/>
  <c r="AJ205" i="16"/>
  <c r="BH205" i="16"/>
  <c r="CF205" i="16"/>
  <c r="DK205" i="16"/>
  <c r="P205" i="16"/>
  <c r="AN205" i="16"/>
  <c r="BL205" i="16"/>
  <c r="CR205" i="16"/>
  <c r="DP205" i="16"/>
  <c r="Q205" i="16"/>
  <c r="AO205" i="16"/>
  <c r="BM205" i="16"/>
  <c r="CS205" i="16"/>
  <c r="EF205" i="16"/>
  <c r="CW205" i="16"/>
  <c r="AR205" i="16"/>
  <c r="EC201" i="16"/>
  <c r="BO201" i="16"/>
  <c r="U190" i="16"/>
  <c r="BB190" i="16"/>
  <c r="CE190" i="16"/>
  <c r="DJ190" i="16"/>
  <c r="EL190" i="16"/>
  <c r="W190" i="16"/>
  <c r="BD190" i="16"/>
  <c r="CK190" i="16"/>
  <c r="DM190" i="16"/>
  <c r="EM190" i="16"/>
  <c r="AC190" i="16"/>
  <c r="BE190" i="16"/>
  <c r="CL190" i="16"/>
  <c r="DN190" i="16"/>
  <c r="EN190" i="16"/>
  <c r="AD190" i="16"/>
  <c r="BG190" i="16"/>
  <c r="CN190" i="16"/>
  <c r="DO190" i="16"/>
  <c r="EP190" i="16"/>
  <c r="AH190" i="16"/>
  <c r="BM190" i="16"/>
  <c r="CO190" i="16"/>
  <c r="DU190" i="16"/>
  <c r="ET190" i="16"/>
  <c r="AI190" i="16"/>
  <c r="BN190" i="16"/>
  <c r="CQ190" i="16"/>
  <c r="DV190" i="16"/>
  <c r="EW190" i="16"/>
  <c r="AJ190" i="16"/>
  <c r="BR190" i="16"/>
  <c r="CW190" i="16"/>
  <c r="DX190" i="16"/>
  <c r="EX190" i="16"/>
  <c r="CD190" i="16"/>
  <c r="Q190" i="16"/>
  <c r="S184" i="16"/>
  <c r="O184" i="16"/>
  <c r="BN184" i="16"/>
  <c r="DP184" i="16"/>
  <c r="T184" i="16"/>
  <c r="BT184" i="16"/>
  <c r="DS184" i="16"/>
  <c r="X184" i="16"/>
  <c r="DU184" i="16"/>
  <c r="AF184" i="16"/>
  <c r="CB184" i="16"/>
  <c r="DX184" i="16"/>
  <c r="AJ184" i="16"/>
  <c r="CK184" i="16"/>
  <c r="EG184" i="16"/>
  <c r="AM184" i="16"/>
  <c r="CL184" i="16"/>
  <c r="EH184" i="16"/>
  <c r="AP184" i="16"/>
  <c r="CN184" i="16"/>
  <c r="EQ184" i="16"/>
  <c r="BA184" i="16"/>
  <c r="EI218" i="16"/>
  <c r="CF217" i="16"/>
  <c r="AG212" i="16"/>
  <c r="AG218" i="16"/>
  <c r="DA212" i="16"/>
  <c r="DE211" i="16"/>
  <c r="EH232" i="16"/>
  <c r="CL232" i="16"/>
  <c r="AP232" i="16"/>
  <c r="EB228" i="16"/>
  <c r="AT228" i="16"/>
  <c r="CZ227" i="16"/>
  <c r="AT227" i="16"/>
  <c r="AF225" i="16"/>
  <c r="EO220" i="16"/>
  <c r="DF220" i="16"/>
  <c r="BV220" i="16"/>
  <c r="AP220" i="16"/>
  <c r="EH219" i="16"/>
  <c r="CJ219" i="16"/>
  <c r="AP219" i="16"/>
  <c r="EP218" i="16"/>
  <c r="DV218" i="16"/>
  <c r="CG218" i="16"/>
  <c r="BM218" i="16"/>
  <c r="AQ218" i="16"/>
  <c r="T218" i="16"/>
  <c r="EN217" i="16"/>
  <c r="DS217" i="16"/>
  <c r="BS217" i="16"/>
  <c r="AV217" i="16"/>
  <c r="AB217" i="16"/>
  <c r="H217" i="16"/>
  <c r="ER212" i="16"/>
  <c r="DZ212" i="16"/>
  <c r="DH212" i="16"/>
  <c r="BU212" i="16"/>
  <c r="BE212" i="16"/>
  <c r="AK212" i="16"/>
  <c r="U212" i="16"/>
  <c r="DT211" i="16"/>
  <c r="BT211" i="16"/>
  <c r="X211" i="16"/>
  <c r="BX206" i="16"/>
  <c r="EC205" i="16"/>
  <c r="CV205" i="16"/>
  <c r="AQ205" i="16"/>
  <c r="EB201" i="16"/>
  <c r="BM201" i="16"/>
  <c r="EY190" i="16"/>
  <c r="BZ190" i="16"/>
  <c r="K190" i="16"/>
  <c r="EV184" i="16"/>
  <c r="AY184" i="16"/>
  <c r="M218" i="16"/>
  <c r="AR217" i="16"/>
  <c r="EL212" i="16"/>
  <c r="M212" i="16"/>
  <c r="L218" i="16"/>
  <c r="AN217" i="16"/>
  <c r="AV212" i="16"/>
  <c r="DR202" i="16"/>
  <c r="EG232" i="16"/>
  <c r="CK232" i="16"/>
  <c r="DO228" i="16"/>
  <c r="AF228" i="16"/>
  <c r="ES227" i="16"/>
  <c r="CN227" i="16"/>
  <c r="AH227" i="16"/>
  <c r="EN225" i="16"/>
  <c r="CI225" i="16"/>
  <c r="Z225" i="16"/>
  <c r="EM220" i="16"/>
  <c r="DE220" i="16"/>
  <c r="BT220" i="16"/>
  <c r="AL220" i="16"/>
  <c r="EG219" i="16"/>
  <c r="CE219" i="16"/>
  <c r="AO219" i="16"/>
  <c r="EO218" i="16"/>
  <c r="DU218" i="16"/>
  <c r="CF218" i="16"/>
  <c r="BJ218" i="16"/>
  <c r="AP218" i="16"/>
  <c r="S218" i="16"/>
  <c r="EM217" i="16"/>
  <c r="DP217" i="16"/>
  <c r="BQ217" i="16"/>
  <c r="AU217" i="16"/>
  <c r="AA217" i="16"/>
  <c r="EO212" i="16"/>
  <c r="DY212" i="16"/>
  <c r="DE212" i="16"/>
  <c r="BT212" i="16"/>
  <c r="BB212" i="16"/>
  <c r="AJ212" i="16"/>
  <c r="R212" i="16"/>
  <c r="DS211" i="16"/>
  <c r="BQ211" i="16"/>
  <c r="U211" i="16"/>
  <c r="EM210" i="16"/>
  <c r="EZ205" i="16"/>
  <c r="EB205" i="16"/>
  <c r="CG205" i="16"/>
  <c r="AK205" i="16"/>
  <c r="DK201" i="16"/>
  <c r="BL201" i="16"/>
  <c r="EH190" i="16"/>
  <c r="BV190" i="16"/>
  <c r="J190" i="16"/>
  <c r="ET184" i="16"/>
  <c r="H184" i="16"/>
  <c r="CQ180" i="16"/>
  <c r="BL217" i="16"/>
  <c r="BQ212" i="16"/>
  <c r="AZ211" i="16"/>
  <c r="DE201" i="16"/>
  <c r="EF217" i="16"/>
  <c r="DQ212" i="16"/>
  <c r="L212" i="16"/>
  <c r="DW232" i="16"/>
  <c r="CA232" i="16"/>
  <c r="AE232" i="16"/>
  <c r="DM231" i="16"/>
  <c r="CC231" i="16"/>
  <c r="AS231" i="16"/>
  <c r="I231" i="16"/>
  <c r="DN228" i="16"/>
  <c r="ER227" i="16"/>
  <c r="CL227" i="16"/>
  <c r="AG227" i="16"/>
  <c r="DQ226" i="16"/>
  <c r="BX226" i="16"/>
  <c r="U226" i="16"/>
  <c r="ED225" i="16"/>
  <c r="BW225" i="16"/>
  <c r="N225" i="16"/>
  <c r="EL220" i="16"/>
  <c r="CY220" i="16"/>
  <c r="BS220" i="16"/>
  <c r="ED219" i="16"/>
  <c r="BZ219" i="16"/>
  <c r="EN218" i="16"/>
  <c r="DQ218" i="16"/>
  <c r="CC218" i="16"/>
  <c r="BI218" i="16"/>
  <c r="AL218" i="16"/>
  <c r="FD217" i="16"/>
  <c r="CZ217" i="16" s="1"/>
  <c r="EK217" i="16"/>
  <c r="DO217" i="16"/>
  <c r="BP217" i="16"/>
  <c r="AT217" i="16"/>
  <c r="X217" i="16"/>
  <c r="EP215" i="16"/>
  <c r="CV215" i="16"/>
  <c r="AW215" i="16"/>
  <c r="EH214" i="16"/>
  <c r="FD212" i="16"/>
  <c r="CJ212" i="16" s="1"/>
  <c r="EN212" i="16"/>
  <c r="DV212" i="16"/>
  <c r="DD212" i="16"/>
  <c r="BS212" i="16"/>
  <c r="BA212" i="16"/>
  <c r="AI212" i="16"/>
  <c r="Q212" i="16"/>
  <c r="DP211" i="16"/>
  <c r="BK211" i="16"/>
  <c r="O211" i="16"/>
  <c r="AV209" i="16"/>
  <c r="CG209" i="16"/>
  <c r="O209" i="16"/>
  <c r="ED207" i="16"/>
  <c r="BR207" i="16"/>
  <c r="AB206" i="16"/>
  <c r="EV205" i="16"/>
  <c r="DX205" i="16"/>
  <c r="BX205" i="16"/>
  <c r="AB205" i="16"/>
  <c r="CM204" i="16"/>
  <c r="DI201" i="16"/>
  <c r="BI201" i="16"/>
  <c r="DS198" i="16"/>
  <c r="U193" i="16"/>
  <c r="EG190" i="16"/>
  <c r="BT190" i="16"/>
  <c r="DS189" i="16"/>
  <c r="AL189" i="16"/>
  <c r="O187" i="16"/>
  <c r="BN187" i="16"/>
  <c r="DS187" i="16"/>
  <c r="R187" i="16"/>
  <c r="BP187" i="16"/>
  <c r="DX187" i="16"/>
  <c r="T187" i="16"/>
  <c r="BQ187" i="16"/>
  <c r="DY187" i="16"/>
  <c r="W187" i="16"/>
  <c r="CL187" i="16"/>
  <c r="EH187" i="16"/>
  <c r="AF187" i="16"/>
  <c r="CN187" i="16"/>
  <c r="EJ187" i="16"/>
  <c r="AG187" i="16"/>
  <c r="CO187" i="16"/>
  <c r="EK187" i="16"/>
  <c r="AP187" i="16"/>
  <c r="CU187" i="16"/>
  <c r="EQ187" i="16"/>
  <c r="AR187" i="16"/>
  <c r="ES184" i="16"/>
  <c r="DV182" i="16"/>
  <c r="T180" i="16"/>
  <c r="BD180" i="16"/>
  <c r="CZ180" i="16"/>
  <c r="EC180" i="16"/>
  <c r="V180" i="16"/>
  <c r="BF180" i="16"/>
  <c r="DD180" i="16"/>
  <c r="EE180" i="16"/>
  <c r="W180" i="16"/>
  <c r="BG180" i="16"/>
  <c r="DG180" i="16"/>
  <c r="EJ180" i="16"/>
  <c r="Y180" i="16"/>
  <c r="BI180" i="16"/>
  <c r="DK180" i="16"/>
  <c r="EN180" i="16"/>
  <c r="AA180" i="16"/>
  <c r="BK180" i="16"/>
  <c r="DL180" i="16"/>
  <c r="EQ180" i="16"/>
  <c r="AF180" i="16"/>
  <c r="BP180" i="16"/>
  <c r="DM180" i="16"/>
  <c r="EU180" i="16"/>
  <c r="AJ180" i="16"/>
  <c r="BT180" i="16"/>
  <c r="DN180" i="16"/>
  <c r="EV180" i="16"/>
  <c r="CP180" i="16"/>
  <c r="CK170" i="16"/>
  <c r="CV170" i="16"/>
  <c r="R130" i="16"/>
  <c r="P130" i="16"/>
  <c r="AM130" i="16"/>
  <c r="BL130" i="16"/>
  <c r="CI130" i="16"/>
  <c r="DD130" i="16"/>
  <c r="S130" i="16"/>
  <c r="AN130" i="16"/>
  <c r="BO130" i="16"/>
  <c r="CJ130" i="16"/>
  <c r="DE130" i="16"/>
  <c r="EE130" i="16"/>
  <c r="U130" i="16"/>
  <c r="AQ130" i="16"/>
  <c r="BQ130" i="16"/>
  <c r="CL130" i="16"/>
  <c r="DH130" i="16"/>
  <c r="V130" i="16"/>
  <c r="AS130" i="16"/>
  <c r="BR130" i="16"/>
  <c r="CM130" i="16"/>
  <c r="DK130" i="16"/>
  <c r="EU130" i="16"/>
  <c r="X130" i="16"/>
  <c r="AW130" i="16"/>
  <c r="BT130" i="16"/>
  <c r="CO130" i="16"/>
  <c r="DM130" i="16"/>
  <c r="EW130" i="16"/>
  <c r="Y130" i="16"/>
  <c r="AY130" i="16"/>
  <c r="BU130" i="16"/>
  <c r="CS130" i="16"/>
  <c r="DN130" i="16"/>
  <c r="EX130" i="16"/>
  <c r="AA130" i="16"/>
  <c r="AZ130" i="16"/>
  <c r="BW130" i="16"/>
  <c r="CU130" i="16"/>
  <c r="DP130" i="16"/>
  <c r="EZ130" i="16"/>
  <c r="AB130" i="16"/>
  <c r="BB130" i="16"/>
  <c r="BX130" i="16"/>
  <c r="CV130" i="16"/>
  <c r="DQ130" i="16"/>
  <c r="FA130" i="16"/>
  <c r="AJ130" i="16"/>
  <c r="CY130" i="16"/>
  <c r="AK130" i="16"/>
  <c r="DA130" i="16"/>
  <c r="AL130" i="16"/>
  <c r="DB130" i="16"/>
  <c r="BC130" i="16"/>
  <c r="DR130" i="16"/>
  <c r="BE130" i="16"/>
  <c r="DS130" i="16"/>
  <c r="BH130" i="16"/>
  <c r="DT130" i="16"/>
  <c r="BI130" i="16"/>
  <c r="DY130" i="16"/>
  <c r="L130" i="16"/>
  <c r="CG130" i="16"/>
  <c r="I130" i="16"/>
  <c r="M130" i="16"/>
  <c r="AG130" i="16"/>
  <c r="CC130" i="16"/>
  <c r="CF130" i="16"/>
  <c r="CH130" i="16"/>
  <c r="CX130" i="16"/>
  <c r="DA153" i="16"/>
  <c r="DD153" i="16"/>
  <c r="DG153" i="16"/>
  <c r="X153" i="16"/>
  <c r="EB153" i="16"/>
  <c r="AG153" i="16"/>
  <c r="EK153" i="16"/>
  <c r="AJ153" i="16"/>
  <c r="EN153" i="16"/>
  <c r="AM153" i="16"/>
  <c r="EQ153" i="16"/>
  <c r="BT153" i="16"/>
  <c r="BH153" i="16"/>
  <c r="BQ153" i="16"/>
  <c r="BW153" i="16"/>
  <c r="DK204" i="16"/>
  <c r="BG204" i="16"/>
  <c r="DV203" i="16"/>
  <c r="BG203" i="16"/>
  <c r="CO200" i="16"/>
  <c r="BE199" i="16"/>
  <c r="EL196" i="16"/>
  <c r="DJ196" i="16"/>
  <c r="CK196" i="16"/>
  <c r="BH196" i="16"/>
  <c r="W196" i="16"/>
  <c r="BD195" i="16"/>
  <c r="EG194" i="16"/>
  <c r="DI194" i="16"/>
  <c r="CK194" i="16"/>
  <c r="BM194" i="16"/>
  <c r="AD194" i="16"/>
  <c r="EH192" i="16"/>
  <c r="CL192" i="16"/>
  <c r="AD192" i="16"/>
  <c r="Z188" i="16"/>
  <c r="L185" i="16"/>
  <c r="AP183" i="16"/>
  <c r="ER181" i="16"/>
  <c r="DX181" i="16"/>
  <c r="DH181" i="16"/>
  <c r="CN181" i="16"/>
  <c r="BL181" i="16"/>
  <c r="AR181" i="16"/>
  <c r="AB181" i="16"/>
  <c r="H181" i="16"/>
  <c r="DQ179" i="16"/>
  <c r="L179" i="16"/>
  <c r="Q170" i="16"/>
  <c r="Z168" i="16"/>
  <c r="O168" i="16"/>
  <c r="BV168" i="16"/>
  <c r="EA168" i="16"/>
  <c r="T168" i="16"/>
  <c r="BW168" i="16"/>
  <c r="EB168" i="16"/>
  <c r="V168" i="16"/>
  <c r="CB168" i="16"/>
  <c r="EJ168" i="16"/>
  <c r="AA168" i="16"/>
  <c r="CH168" i="16"/>
  <c r="EL168" i="16"/>
  <c r="AF168" i="16"/>
  <c r="CI168" i="16"/>
  <c r="EN168" i="16"/>
  <c r="AJ168" i="16"/>
  <c r="CZ168" i="16"/>
  <c r="EX168" i="16"/>
  <c r="AT168" i="16"/>
  <c r="DB168" i="16"/>
  <c r="EY168" i="16"/>
  <c r="AV168" i="16"/>
  <c r="DD168" i="16"/>
  <c r="EZ168" i="16"/>
  <c r="H168" i="16"/>
  <c r="BK168" i="16"/>
  <c r="DZ168" i="16"/>
  <c r="FD166" i="16"/>
  <c r="CL166" i="16" s="1"/>
  <c r="FD162" i="16"/>
  <c r="AO158" i="16"/>
  <c r="AG154" i="16"/>
  <c r="DG204" i="16"/>
  <c r="AY204" i="16"/>
  <c r="DN203" i="16"/>
  <c r="BF203" i="16"/>
  <c r="V200" i="16"/>
  <c r="BX200" i="16"/>
  <c r="Q199" i="16"/>
  <c r="EH196" i="16"/>
  <c r="DI196" i="16"/>
  <c r="CF196" i="16"/>
  <c r="BG196" i="16"/>
  <c r="V196" i="16"/>
  <c r="FD195" i="16"/>
  <c r="AG195" i="16"/>
  <c r="EF194" i="16"/>
  <c r="DH194" i="16"/>
  <c r="CJ194" i="16"/>
  <c r="BL194" i="16"/>
  <c r="AC194" i="16"/>
  <c r="EB192" i="16"/>
  <c r="CF192" i="16"/>
  <c r="X192" i="16"/>
  <c r="X188" i="16"/>
  <c r="AI183" i="16"/>
  <c r="EN181" i="16"/>
  <c r="DW181" i="16"/>
  <c r="DD181" i="16"/>
  <c r="CM181" i="16"/>
  <c r="BH181" i="16"/>
  <c r="AQ181" i="16"/>
  <c r="DP179" i="16"/>
  <c r="K179" i="16"/>
  <c r="J166" i="16"/>
  <c r="AP166" i="16"/>
  <c r="BZ166" i="16"/>
  <c r="DX166" i="16"/>
  <c r="H166" i="16"/>
  <c r="AR166" i="16"/>
  <c r="CB166" i="16"/>
  <c r="DY166" i="16"/>
  <c r="I166" i="16"/>
  <c r="AS166" i="16"/>
  <c r="CC166" i="16"/>
  <c r="EF166" i="16"/>
  <c r="P166" i="16"/>
  <c r="AZ166" i="16"/>
  <c r="CJ166" i="16"/>
  <c r="EH166" i="16"/>
  <c r="R166" i="16"/>
  <c r="BB166" i="16"/>
  <c r="CZ166" i="16"/>
  <c r="EJ166" i="16"/>
  <c r="T166" i="16"/>
  <c r="BD166" i="16"/>
  <c r="DA166" i="16"/>
  <c r="EK166" i="16"/>
  <c r="U166" i="16"/>
  <c r="BE166" i="16"/>
  <c r="DH166" i="16"/>
  <c r="ER166" i="16"/>
  <c r="AB166" i="16"/>
  <c r="BL166" i="16"/>
  <c r="DJ166" i="16"/>
  <c r="ET166" i="16"/>
  <c r="AN166" i="16"/>
  <c r="BX166" i="16"/>
  <c r="DV166" i="16"/>
  <c r="M162" i="16"/>
  <c r="P162" i="16"/>
  <c r="AI162" i="16"/>
  <c r="BD162" i="16"/>
  <c r="BZ162" i="16"/>
  <c r="DD162" i="16"/>
  <c r="DW162" i="16"/>
  <c r="EN162" i="16"/>
  <c r="R162" i="16"/>
  <c r="AJ162" i="16"/>
  <c r="BE162" i="16"/>
  <c r="CA162" i="16"/>
  <c r="DH162" i="16"/>
  <c r="DX162" i="16"/>
  <c r="ER162" i="16"/>
  <c r="S162" i="16"/>
  <c r="AN162" i="16"/>
  <c r="BG162" i="16"/>
  <c r="CB162" i="16"/>
  <c r="DI162" i="16"/>
  <c r="DY162" i="16"/>
  <c r="ES162" i="16"/>
  <c r="T162" i="16"/>
  <c r="AP162" i="16"/>
  <c r="BH162" i="16"/>
  <c r="CC162" i="16"/>
  <c r="DJ162" i="16"/>
  <c r="EA162" i="16"/>
  <c r="ET162" i="16"/>
  <c r="U162" i="16"/>
  <c r="AQ162" i="16"/>
  <c r="BL162" i="16"/>
  <c r="CE162" i="16"/>
  <c r="DK162" i="16"/>
  <c r="EB162" i="16"/>
  <c r="EU162" i="16"/>
  <c r="W162" i="16"/>
  <c r="AR162" i="16"/>
  <c r="BN162" i="16"/>
  <c r="CF162" i="16"/>
  <c r="DL162" i="16"/>
  <c r="EF162" i="16"/>
  <c r="EV162" i="16"/>
  <c r="X162" i="16"/>
  <c r="AS162" i="16"/>
  <c r="BO162" i="16"/>
  <c r="CJ162" i="16"/>
  <c r="DM162" i="16"/>
  <c r="EG162" i="16"/>
  <c r="EW162" i="16"/>
  <c r="AB162" i="16"/>
  <c r="AU162" i="16"/>
  <c r="BP162" i="16"/>
  <c r="CL162" i="16"/>
  <c r="DO162" i="16"/>
  <c r="EH162" i="16"/>
  <c r="EY162" i="16"/>
  <c r="L162" i="16"/>
  <c r="AG162" i="16"/>
  <c r="BC162" i="16"/>
  <c r="BX162" i="16"/>
  <c r="DC162" i="16"/>
  <c r="DV162" i="16"/>
  <c r="EM162" i="16"/>
  <c r="BS162" i="16"/>
  <c r="BV200" i="16"/>
  <c r="EG196" i="16"/>
  <c r="DD196" i="16"/>
  <c r="CE196" i="16"/>
  <c r="BF196" i="16"/>
  <c r="AF195" i="16"/>
  <c r="U183" i="16"/>
  <c r="EU204" i="16"/>
  <c r="CY204" i="16"/>
  <c r="AI204" i="16"/>
  <c r="DF203" i="16"/>
  <c r="AT203" i="16"/>
  <c r="EV200" i="16"/>
  <c r="BF200" i="16"/>
  <c r="EB196" i="16"/>
  <c r="DC196" i="16"/>
  <c r="CD196" i="16"/>
  <c r="BB196" i="16"/>
  <c r="Q196" i="16"/>
  <c r="EW195" i="16"/>
  <c r="I195" i="16"/>
  <c r="EY194" i="16"/>
  <c r="EA194" i="16"/>
  <c r="DC194" i="16"/>
  <c r="CE194" i="16"/>
  <c r="BG194" i="16"/>
  <c r="X194" i="16"/>
  <c r="DV192" i="16"/>
  <c r="BZ192" i="16"/>
  <c r="R192" i="16"/>
  <c r="EN188" i="16"/>
  <c r="EB186" i="16"/>
  <c r="EK181" i="16"/>
  <c r="DU181" i="16"/>
  <c r="DA181" i="16"/>
  <c r="CK181" i="16"/>
  <c r="BE181" i="16"/>
  <c r="AO181" i="16"/>
  <c r="U181" i="16"/>
  <c r="ER204" i="16"/>
  <c r="CV204" i="16"/>
  <c r="AF204" i="16"/>
  <c r="CX203" i="16"/>
  <c r="AP203" i="16"/>
  <c r="EU200" i="16"/>
  <c r="BE200" i="16"/>
  <c r="EZ196" i="16"/>
  <c r="EA196" i="16"/>
  <c r="DB196" i="16"/>
  <c r="BZ196" i="16"/>
  <c r="BA196" i="16"/>
  <c r="L196" i="16"/>
  <c r="EV195" i="16"/>
  <c r="H195" i="16"/>
  <c r="EV194" i="16"/>
  <c r="DX194" i="16"/>
  <c r="CZ194" i="16"/>
  <c r="CB194" i="16"/>
  <c r="BD194" i="16"/>
  <c r="W194" i="16"/>
  <c r="DP192" i="16"/>
  <c r="BT192" i="16"/>
  <c r="L192" i="16"/>
  <c r="DR188" i="16"/>
  <c r="EA186" i="16"/>
  <c r="ET183" i="16"/>
  <c r="K181" i="16"/>
  <c r="EJ181" i="16"/>
  <c r="DT181" i="16"/>
  <c r="CZ181" i="16"/>
  <c r="CJ181" i="16"/>
  <c r="BD181" i="16"/>
  <c r="AN181" i="16"/>
  <c r="T181" i="16"/>
  <c r="O179" i="16"/>
  <c r="CV179" i="16"/>
  <c r="J159" i="16"/>
  <c r="AB159" i="16"/>
  <c r="BX159" i="16"/>
  <c r="DX159" i="16"/>
  <c r="AD159" i="16"/>
  <c r="BZ159" i="16"/>
  <c r="EE159" i="16"/>
  <c r="AM159" i="16"/>
  <c r="CI159" i="16"/>
  <c r="EF159" i="16"/>
  <c r="AN159" i="16"/>
  <c r="CJ159" i="16"/>
  <c r="EH159" i="16"/>
  <c r="AP159" i="16"/>
  <c r="CZ159" i="16"/>
  <c r="AY159" i="16"/>
  <c r="DA159" i="16"/>
  <c r="AZ159" i="16"/>
  <c r="DG159" i="16"/>
  <c r="P159" i="16"/>
  <c r="BL159" i="16"/>
  <c r="DM159" i="16"/>
  <c r="BW159" i="16"/>
  <c r="FD159" i="16"/>
  <c r="CL159" i="16" s="1"/>
  <c r="DJ159" i="16"/>
  <c r="DL159" i="16"/>
  <c r="DT159" i="16"/>
  <c r="DV159" i="16"/>
  <c r="EK159" i="16"/>
  <c r="O159" i="16"/>
  <c r="EQ159" i="16"/>
  <c r="R159" i="16"/>
  <c r="ER159" i="16"/>
  <c r="BN159" i="16"/>
  <c r="EJ204" i="16"/>
  <c r="CI204" i="16"/>
  <c r="AA204" i="16"/>
  <c r="EX203" i="16"/>
  <c r="CT203" i="16"/>
  <c r="AL203" i="16"/>
  <c r="EJ200" i="16"/>
  <c r="AL200" i="16"/>
  <c r="EK199" i="16"/>
  <c r="EY196" i="16"/>
  <c r="DZ196" i="16"/>
  <c r="CX196" i="16"/>
  <c r="BY196" i="16"/>
  <c r="AJ196" i="16"/>
  <c r="K196" i="16"/>
  <c r="DY195" i="16"/>
  <c r="ET194" i="16"/>
  <c r="DV194" i="16"/>
  <c r="CX194" i="16"/>
  <c r="BZ194" i="16"/>
  <c r="BB194" i="16"/>
  <c r="T194" i="16"/>
  <c r="DO192" i="16"/>
  <c r="BS192" i="16"/>
  <c r="DP188" i="16"/>
  <c r="CX186" i="16"/>
  <c r="EP183" i="16"/>
  <c r="EZ181" i="16"/>
  <c r="EI181" i="16"/>
  <c r="DP181" i="16"/>
  <c r="CY181" i="16"/>
  <c r="BT181" i="16"/>
  <c r="BC181" i="16"/>
  <c r="S181" i="16"/>
  <c r="CQ179" i="16"/>
  <c r="BE170" i="16"/>
  <c r="EG170" i="16"/>
  <c r="DU163" i="16"/>
  <c r="EE163" i="16"/>
  <c r="M158" i="16"/>
  <c r="X158" i="16"/>
  <c r="AQ158" i="16"/>
  <c r="BH158" i="16"/>
  <c r="CA158" i="16"/>
  <c r="DA158" i="16"/>
  <c r="DU158" i="16"/>
  <c r="EK158" i="16"/>
  <c r="H158" i="16"/>
  <c r="AB158" i="16"/>
  <c r="AR158" i="16"/>
  <c r="BL158" i="16"/>
  <c r="CB158" i="16"/>
  <c r="DC158" i="16"/>
  <c r="DV158" i="16"/>
  <c r="EM158" i="16"/>
  <c r="I158" i="16"/>
  <c r="AC158" i="16"/>
  <c r="AS158" i="16"/>
  <c r="BM158" i="16"/>
  <c r="CC158" i="16"/>
  <c r="DD158" i="16"/>
  <c r="DW158" i="16"/>
  <c r="EN158" i="16"/>
  <c r="K158" i="16"/>
  <c r="AD158" i="16"/>
  <c r="AU158" i="16"/>
  <c r="BN158" i="16"/>
  <c r="CE158" i="16"/>
  <c r="DH158" i="16"/>
  <c r="DX158" i="16"/>
  <c r="ER158" i="16"/>
  <c r="L158" i="16"/>
  <c r="AE158" i="16"/>
  <c r="AV158" i="16"/>
  <c r="BO158" i="16"/>
  <c r="CF158" i="16"/>
  <c r="DI158" i="16"/>
  <c r="DY158" i="16"/>
  <c r="ES158" i="16"/>
  <c r="P158" i="16"/>
  <c r="AF158" i="16"/>
  <c r="AZ158" i="16"/>
  <c r="BP158" i="16"/>
  <c r="CJ158" i="16"/>
  <c r="DJ158" i="16"/>
  <c r="EA158" i="16"/>
  <c r="ET158" i="16"/>
  <c r="Q158" i="16"/>
  <c r="AG158" i="16"/>
  <c r="BA158" i="16"/>
  <c r="BQ158" i="16"/>
  <c r="DK158" i="16"/>
  <c r="EB158" i="16"/>
  <c r="EU158" i="16"/>
  <c r="T158" i="16"/>
  <c r="AN158" i="16"/>
  <c r="BD158" i="16"/>
  <c r="BX158" i="16"/>
  <c r="CX158" i="16"/>
  <c r="DO158" i="16"/>
  <c r="EH158" i="16"/>
  <c r="EY158" i="16"/>
  <c r="BC158" i="16"/>
  <c r="DM158" i="16"/>
  <c r="BE158" i="16"/>
  <c r="DP158" i="16"/>
  <c r="BG158" i="16"/>
  <c r="DT158" i="16"/>
  <c r="R158" i="16"/>
  <c r="BS158" i="16"/>
  <c r="EF158" i="16"/>
  <c r="S158" i="16"/>
  <c r="BT158" i="16"/>
  <c r="EG158" i="16"/>
  <c r="U158" i="16"/>
  <c r="BY158" i="16"/>
  <c r="EI158" i="16"/>
  <c r="W158" i="16"/>
  <c r="BZ158" i="16"/>
  <c r="EJ158" i="16"/>
  <c r="AI158" i="16"/>
  <c r="EV158" i="16"/>
  <c r="BB158" i="16"/>
  <c r="DL158" i="16"/>
  <c r="M154" i="16"/>
  <c r="W154" i="16"/>
  <c r="AP154" i="16"/>
  <c r="BG154" i="16"/>
  <c r="BZ154" i="16"/>
  <c r="DH154" i="16"/>
  <c r="DX154" i="16"/>
  <c r="ER154" i="16"/>
  <c r="X154" i="16"/>
  <c r="AQ154" i="16"/>
  <c r="BH154" i="16"/>
  <c r="CA154" i="16"/>
  <c r="DI154" i="16"/>
  <c r="DY154" i="16"/>
  <c r="ES154" i="16"/>
  <c r="AB154" i="16"/>
  <c r="AR154" i="16"/>
  <c r="BL154" i="16"/>
  <c r="CB154" i="16"/>
  <c r="DJ154" i="16"/>
  <c r="EA154" i="16"/>
  <c r="ET154" i="16"/>
  <c r="H154" i="16"/>
  <c r="AC154" i="16"/>
  <c r="AS154" i="16"/>
  <c r="BM154" i="16"/>
  <c r="CC154" i="16"/>
  <c r="DK154" i="16"/>
  <c r="EB154" i="16"/>
  <c r="EU154" i="16"/>
  <c r="I154" i="16"/>
  <c r="AD154" i="16"/>
  <c r="AU154" i="16"/>
  <c r="BN154" i="16"/>
  <c r="CE154" i="16"/>
  <c r="DL154" i="16"/>
  <c r="EF154" i="16"/>
  <c r="EV154" i="16"/>
  <c r="K154" i="16"/>
  <c r="AE154" i="16"/>
  <c r="AV154" i="16"/>
  <c r="BO154" i="16"/>
  <c r="CF154" i="16"/>
  <c r="DM154" i="16"/>
  <c r="EG154" i="16"/>
  <c r="EW154" i="16"/>
  <c r="L154" i="16"/>
  <c r="AF154" i="16"/>
  <c r="AZ154" i="16"/>
  <c r="BP154" i="16"/>
  <c r="CJ154" i="16"/>
  <c r="DO154" i="16"/>
  <c r="EH154" i="16"/>
  <c r="EY154" i="16"/>
  <c r="S154" i="16"/>
  <c r="AJ154" i="16"/>
  <c r="BC154" i="16"/>
  <c r="BT154" i="16"/>
  <c r="DA154" i="16"/>
  <c r="DU154" i="16"/>
  <c r="EK154" i="16"/>
  <c r="AO154" i="16"/>
  <c r="DD154" i="16"/>
  <c r="FD154" i="16"/>
  <c r="BA154" i="16"/>
  <c r="DP154" i="16"/>
  <c r="BB154" i="16"/>
  <c r="DT154" i="16"/>
  <c r="BD154" i="16"/>
  <c r="DV154" i="16"/>
  <c r="BE154" i="16"/>
  <c r="DW154" i="16"/>
  <c r="P154" i="16"/>
  <c r="BQ154" i="16"/>
  <c r="EI154" i="16"/>
  <c r="R154" i="16"/>
  <c r="BS154" i="16"/>
  <c r="EJ154" i="16"/>
  <c r="T154" i="16"/>
  <c r="BX154" i="16"/>
  <c r="EM154" i="16"/>
  <c r="AN154" i="16"/>
  <c r="DC154" i="16"/>
  <c r="EI204" i="16"/>
  <c r="CE204" i="16"/>
  <c r="W204" i="16"/>
  <c r="ET203" i="16"/>
  <c r="CQ203" i="16"/>
  <c r="EI200" i="16"/>
  <c r="AJ200" i="16"/>
  <c r="EX196" i="16"/>
  <c r="DV196" i="16"/>
  <c r="CW196" i="16"/>
  <c r="BV196" i="16"/>
  <c r="AI196" i="16"/>
  <c r="DX195" i="16"/>
  <c r="ES194" i="16"/>
  <c r="DU194" i="16"/>
  <c r="CW194" i="16"/>
  <c r="BY194" i="16"/>
  <c r="BA194" i="16"/>
  <c r="R194" i="16"/>
  <c r="M192" i="16"/>
  <c r="DJ192" i="16"/>
  <c r="BN192" i="16"/>
  <c r="FD189" i="16"/>
  <c r="AX189" i="16" s="1"/>
  <c r="CT188" i="16"/>
  <c r="BV186" i="16"/>
  <c r="EX181" i="16"/>
  <c r="EH181" i="16"/>
  <c r="DN181" i="16"/>
  <c r="CX181" i="16"/>
  <c r="BR181" i="16"/>
  <c r="BB181" i="16"/>
  <c r="AH181" i="16"/>
  <c r="R181" i="16"/>
  <c r="FA179" i="16"/>
  <c r="BN179" i="16"/>
  <c r="AG170" i="16"/>
  <c r="AX168" i="16"/>
  <c r="DL166" i="16"/>
  <c r="DU162" i="16"/>
  <c r="AF162" i="16"/>
  <c r="EV159" i="16"/>
  <c r="EZ158" i="16"/>
  <c r="EZ154" i="16"/>
  <c r="T152" i="16"/>
  <c r="AE152" i="16"/>
  <c r="DS152" i="16"/>
  <c r="AH152" i="16"/>
  <c r="EB152" i="16"/>
  <c r="AT152" i="16"/>
  <c r="EC152" i="16"/>
  <c r="AU152" i="16"/>
  <c r="EE152" i="16"/>
  <c r="AW152" i="16"/>
  <c r="EN152" i="16"/>
  <c r="BI152" i="16"/>
  <c r="EO152" i="16"/>
  <c r="BJ152" i="16"/>
  <c r="EZ152" i="16"/>
  <c r="DD152" i="16"/>
  <c r="M152" i="16"/>
  <c r="N152" i="16"/>
  <c r="CA152" i="16"/>
  <c r="CD152" i="16"/>
  <c r="DE152" i="16"/>
  <c r="O130" i="16"/>
  <c r="FD130" i="16"/>
  <c r="ED130" i="16" s="1"/>
  <c r="EV177" i="16"/>
  <c r="EF177" i="16"/>
  <c r="DL177" i="16"/>
  <c r="CV177" i="16"/>
  <c r="BY177" i="16"/>
  <c r="BE177" i="16"/>
  <c r="AO177" i="16"/>
  <c r="U177" i="16"/>
  <c r="DW176" i="16"/>
  <c r="BI176" i="16"/>
  <c r="EN175" i="16"/>
  <c r="DN175" i="16"/>
  <c r="CI175" i="16"/>
  <c r="AV175" i="16"/>
  <c r="R175" i="16"/>
  <c r="FA174" i="16"/>
  <c r="CS174" i="16"/>
  <c r="AA174" i="16"/>
  <c r="EJ173" i="16"/>
  <c r="DT173" i="16"/>
  <c r="CY173" i="16"/>
  <c r="BK173" i="16"/>
  <c r="AO173" i="16"/>
  <c r="O173" i="16"/>
  <c r="EW172" i="16"/>
  <c r="DB172" i="16"/>
  <c r="AG172" i="16"/>
  <c r="FD171" i="16"/>
  <c r="CL171" i="16" s="1"/>
  <c r="DI170" i="16"/>
  <c r="M169" i="16"/>
  <c r="DC167" i="16"/>
  <c r="ES165" i="16"/>
  <c r="DU165" i="16"/>
  <c r="CF165" i="16"/>
  <c r="BH165" i="16"/>
  <c r="AJ165" i="16"/>
  <c r="L165" i="16"/>
  <c r="EQ164" i="16"/>
  <c r="BR164" i="16"/>
  <c r="EW161" i="16"/>
  <c r="CC161" i="16"/>
  <c r="I161" i="16"/>
  <c r="EG160" i="16"/>
  <c r="AY160" i="16"/>
  <c r="I159" i="16"/>
  <c r="FD158" i="16"/>
  <c r="CO158" i="16" s="1"/>
  <c r="BN156" i="16"/>
  <c r="DJ150" i="16"/>
  <c r="AG145" i="16"/>
  <c r="AH145" i="16"/>
  <c r="BX145" i="16"/>
  <c r="EB145" i="16"/>
  <c r="AP145" i="16"/>
  <c r="BY145" i="16"/>
  <c r="EC145" i="16"/>
  <c r="AS145" i="16"/>
  <c r="CH145" i="16"/>
  <c r="ED145" i="16"/>
  <c r="AT145" i="16"/>
  <c r="CN145" i="16"/>
  <c r="EN145" i="16"/>
  <c r="AV145" i="16"/>
  <c r="CX145" i="16"/>
  <c r="EP145" i="16"/>
  <c r="N145" i="16"/>
  <c r="BE145" i="16"/>
  <c r="DA145" i="16"/>
  <c r="EQ145" i="16"/>
  <c r="P145" i="16"/>
  <c r="BH145" i="16"/>
  <c r="DB145" i="16"/>
  <c r="ER145" i="16"/>
  <c r="AB145" i="16"/>
  <c r="BK145" i="16"/>
  <c r="DN145" i="16"/>
  <c r="T145" i="16"/>
  <c r="EA144" i="16"/>
  <c r="H144" i="16"/>
  <c r="CK141" i="16"/>
  <c r="EN140" i="16"/>
  <c r="T140" i="16"/>
  <c r="DA131" i="16"/>
  <c r="DX177" i="16"/>
  <c r="DH177" i="16"/>
  <c r="CN177" i="16"/>
  <c r="BQ177" i="16"/>
  <c r="BA177" i="16"/>
  <c r="AG177" i="16"/>
  <c r="Q177" i="16"/>
  <c r="T176" i="16"/>
  <c r="DE176" i="16"/>
  <c r="AR176" i="16"/>
  <c r="FD175" i="16"/>
  <c r="EE175" i="16"/>
  <c r="DC175" i="16"/>
  <c r="BS175" i="16"/>
  <c r="AM175" i="16"/>
  <c r="EH174" i="16"/>
  <c r="BW174" i="16"/>
  <c r="EV173" i="16"/>
  <c r="EF173" i="16"/>
  <c r="DL173" i="16"/>
  <c r="CA173" i="16"/>
  <c r="BD173" i="16"/>
  <c r="AE173" i="16"/>
  <c r="EI172" i="16"/>
  <c r="BZ172" i="16"/>
  <c r="O172" i="16"/>
  <c r="P170" i="16"/>
  <c r="CC170" i="16"/>
  <c r="I170" i="16"/>
  <c r="Q167" i="16"/>
  <c r="EJ165" i="16"/>
  <c r="DL165" i="16"/>
  <c r="CA165" i="16"/>
  <c r="BC165" i="16"/>
  <c r="AE165" i="16"/>
  <c r="CM162" i="16"/>
  <c r="BE161" i="16"/>
  <c r="DE160" i="16"/>
  <c r="X160" i="16"/>
  <c r="CV150" i="16"/>
  <c r="CB144" i="16"/>
  <c r="DY140" i="16"/>
  <c r="AK131" i="16"/>
  <c r="O324" i="16"/>
  <c r="O322" i="16"/>
  <c r="O334" i="16"/>
  <c r="O326" i="16"/>
  <c r="O314" i="16"/>
  <c r="O333" i="16"/>
  <c r="O328" i="16"/>
  <c r="O321" i="16"/>
  <c r="DW177" i="16"/>
  <c r="DD177" i="16"/>
  <c r="CM177" i="16"/>
  <c r="BP177" i="16"/>
  <c r="AZ177" i="16"/>
  <c r="AF177" i="16"/>
  <c r="P177" i="16"/>
  <c r="CY176" i="16"/>
  <c r="AK176" i="16"/>
  <c r="EB175" i="16"/>
  <c r="CX175" i="16"/>
  <c r="BR175" i="16"/>
  <c r="AJ175" i="16"/>
  <c r="EC174" i="16"/>
  <c r="BU174" i="16"/>
  <c r="EU173" i="16"/>
  <c r="EB173" i="16"/>
  <c r="DK173" i="16"/>
  <c r="BY173" i="16"/>
  <c r="BC173" i="16"/>
  <c r="AC173" i="16"/>
  <c r="EF172" i="16"/>
  <c r="BV172" i="16"/>
  <c r="J172" i="16"/>
  <c r="EW170" i="16"/>
  <c r="BY170" i="16"/>
  <c r="EI165" i="16"/>
  <c r="DK165" i="16"/>
  <c r="BY165" i="16"/>
  <c r="BA165" i="16"/>
  <c r="AC165" i="16"/>
  <c r="DG164" i="16"/>
  <c r="AH164" i="16"/>
  <c r="DS161" i="16"/>
  <c r="AY161" i="16"/>
  <c r="J150" i="16"/>
  <c r="I150" i="16"/>
  <c r="AG150" i="16"/>
  <c r="BE150" i="16"/>
  <c r="CC150" i="16"/>
  <c r="DL150" i="16"/>
  <c r="EJ150" i="16"/>
  <c r="P150" i="16"/>
  <c r="AN150" i="16"/>
  <c r="BL150" i="16"/>
  <c r="CJ150" i="16"/>
  <c r="DM150" i="16"/>
  <c r="EK150" i="16"/>
  <c r="Q150" i="16"/>
  <c r="AO150" i="16"/>
  <c r="BM150" i="16"/>
  <c r="CM150" i="16"/>
  <c r="DT150" i="16"/>
  <c r="ER150" i="16"/>
  <c r="R150" i="16"/>
  <c r="AP150" i="16"/>
  <c r="BN150" i="16"/>
  <c r="CO150" i="16"/>
  <c r="DU150" i="16"/>
  <c r="ES150" i="16"/>
  <c r="S150" i="16"/>
  <c r="AQ150" i="16"/>
  <c r="BO150" i="16"/>
  <c r="CX150" i="16"/>
  <c r="DV150" i="16"/>
  <c r="ET150" i="16"/>
  <c r="T150" i="16"/>
  <c r="AR150" i="16"/>
  <c r="BP150" i="16"/>
  <c r="CY150" i="16"/>
  <c r="DW150" i="16"/>
  <c r="EU150" i="16"/>
  <c r="U150" i="16"/>
  <c r="AS150" i="16"/>
  <c r="BQ150" i="16"/>
  <c r="CZ150" i="16"/>
  <c r="DX150" i="16"/>
  <c r="EV150" i="16"/>
  <c r="AD150" i="16"/>
  <c r="BB150" i="16"/>
  <c r="BZ150" i="16"/>
  <c r="DI150" i="16"/>
  <c r="EG150" i="16"/>
  <c r="BY150" i="16"/>
  <c r="CA144" i="16"/>
  <c r="DP140" i="16"/>
  <c r="AJ131" i="16"/>
  <c r="EL177" i="16"/>
  <c r="DV177" i="16"/>
  <c r="DB177" i="16"/>
  <c r="CL177" i="16"/>
  <c r="BO177" i="16"/>
  <c r="AV177" i="16"/>
  <c r="AE177" i="16"/>
  <c r="L177" i="16"/>
  <c r="FA176" i="16"/>
  <c r="CS176" i="16"/>
  <c r="AE176" i="16"/>
  <c r="EA175" i="16"/>
  <c r="CV175" i="16"/>
  <c r="BN175" i="16"/>
  <c r="AI175" i="16"/>
  <c r="DS174" i="16"/>
  <c r="BQ174" i="16"/>
  <c r="ET173" i="16"/>
  <c r="DZ173" i="16"/>
  <c r="DJ173" i="16"/>
  <c r="BX173" i="16"/>
  <c r="AY173" i="16"/>
  <c r="AB173" i="16"/>
  <c r="EA172" i="16"/>
  <c r="BT172" i="16"/>
  <c r="ES170" i="16"/>
  <c r="BX170" i="16"/>
  <c r="EG165" i="16"/>
  <c r="DI165" i="16"/>
  <c r="BT165" i="16"/>
  <c r="AV165" i="16"/>
  <c r="X165" i="16"/>
  <c r="DD164" i="16"/>
  <c r="X164" i="16"/>
  <c r="DP161" i="16"/>
  <c r="AV161" i="16"/>
  <c r="EW150" i="16"/>
  <c r="BX150" i="16"/>
  <c r="BW145" i="16"/>
  <c r="BX144" i="16"/>
  <c r="DN140" i="16"/>
  <c r="AH131" i="16"/>
  <c r="EK177" i="16"/>
  <c r="DU177" i="16"/>
  <c r="DA177" i="16"/>
  <c r="CK177" i="16"/>
  <c r="BN177" i="16"/>
  <c r="AT177" i="16"/>
  <c r="AD177" i="16"/>
  <c r="J177" i="16"/>
  <c r="EU176" i="16"/>
  <c r="CR176" i="16"/>
  <c r="Y176" i="16"/>
  <c r="EZ175" i="16"/>
  <c r="DV175" i="16"/>
  <c r="CU175" i="16"/>
  <c r="BK175" i="16"/>
  <c r="AD175" i="16"/>
  <c r="DQ174" i="16"/>
  <c r="BI174" i="16"/>
  <c r="ES173" i="16"/>
  <c r="DY173" i="16"/>
  <c r="DI173" i="16"/>
  <c r="BW173" i="16"/>
  <c r="AV173" i="16"/>
  <c r="AA173" i="16"/>
  <c r="DZ172" i="16"/>
  <c r="BO172" i="16"/>
  <c r="ER170" i="16"/>
  <c r="BM170" i="16"/>
  <c r="BY167" i="16"/>
  <c r="FD160" i="16"/>
  <c r="CK160" i="16" s="1"/>
  <c r="CG160" i="16"/>
  <c r="FD131" i="16"/>
  <c r="S131" i="16"/>
  <c r="T335" i="16"/>
  <c r="G335" i="16"/>
  <c r="U335" i="16" s="1"/>
  <c r="S335" i="16"/>
  <c r="EJ177" i="16"/>
  <c r="DT177" i="16"/>
  <c r="CZ177" i="16"/>
  <c r="CJ177" i="16"/>
  <c r="BM177" i="16"/>
  <c r="AS177" i="16"/>
  <c r="AC177" i="16"/>
  <c r="I177" i="16"/>
  <c r="EO176" i="16"/>
  <c r="CN176" i="16"/>
  <c r="X176" i="16"/>
  <c r="EY175" i="16"/>
  <c r="DT175" i="16"/>
  <c r="CR175" i="16"/>
  <c r="BH175" i="16"/>
  <c r="AA175" i="16"/>
  <c r="DM174" i="16"/>
  <c r="AY174" i="16"/>
  <c r="ER173" i="16"/>
  <c r="DX173" i="16"/>
  <c r="DH173" i="16"/>
  <c r="BT173" i="16"/>
  <c r="AU173" i="16"/>
  <c r="U173" i="16"/>
  <c r="DP172" i="16"/>
  <c r="BK172" i="16"/>
  <c r="BZ160" i="16"/>
  <c r="CE140" i="16"/>
  <c r="FD140" i="16"/>
  <c r="BU140" i="16"/>
  <c r="AE88" i="16"/>
  <c r="AK88" i="16"/>
  <c r="EZ177" i="16"/>
  <c r="EI177" i="16"/>
  <c r="DP177" i="16"/>
  <c r="CY177" i="16"/>
  <c r="CF177" i="16"/>
  <c r="BL177" i="16"/>
  <c r="AR177" i="16"/>
  <c r="AB177" i="16"/>
  <c r="H177" i="16"/>
  <c r="EN176" i="16"/>
  <c r="BU176" i="16"/>
  <c r="M176" i="16"/>
  <c r="ET175" i="16"/>
  <c r="DS175" i="16"/>
  <c r="CQ175" i="16"/>
  <c r="BG175" i="16"/>
  <c r="X175" i="16"/>
  <c r="DJ174" i="16"/>
  <c r="AW174" i="16"/>
  <c r="EN173" i="16"/>
  <c r="DW173" i="16"/>
  <c r="DD173" i="16"/>
  <c r="BS173" i="16"/>
  <c r="AS173" i="16"/>
  <c r="S173" i="16"/>
  <c r="FD172" i="16"/>
  <c r="DL172" i="16"/>
  <c r="BF172" i="16"/>
  <c r="DY170" i="16"/>
  <c r="BA170" i="16"/>
  <c r="EM167" i="16"/>
  <c r="EW165" i="16"/>
  <c r="DY165" i="16"/>
  <c r="DA165" i="16"/>
  <c r="BP165" i="16"/>
  <c r="AR165" i="16"/>
  <c r="T165" i="16"/>
  <c r="CP164" i="16"/>
  <c r="CU161" i="16"/>
  <c r="ES160" i="16"/>
  <c r="BK160" i="16"/>
  <c r="EF150" i="16"/>
  <c r="BA150" i="16"/>
  <c r="BI145" i="16"/>
  <c r="N140" i="16"/>
  <c r="H140" i="16"/>
  <c r="Y140" i="16"/>
  <c r="AR140" i="16"/>
  <c r="BI140" i="16"/>
  <c r="CB140" i="16"/>
  <c r="DB140" i="16"/>
  <c r="DQ140" i="16"/>
  <c r="I140" i="16"/>
  <c r="AB140" i="16"/>
  <c r="AS140" i="16"/>
  <c r="BL140" i="16"/>
  <c r="CC140" i="16"/>
  <c r="DC140" i="16"/>
  <c r="DT140" i="16"/>
  <c r="J140" i="16"/>
  <c r="AD140" i="16"/>
  <c r="AT140" i="16"/>
  <c r="BN140" i="16"/>
  <c r="CD140" i="16"/>
  <c r="DD140" i="16"/>
  <c r="DV140" i="16"/>
  <c r="L140" i="16"/>
  <c r="AE140" i="16"/>
  <c r="AV140" i="16"/>
  <c r="BO140" i="16"/>
  <c r="CF140" i="16"/>
  <c r="DE140" i="16"/>
  <c r="DW140" i="16"/>
  <c r="M140" i="16"/>
  <c r="AF140" i="16"/>
  <c r="AW140" i="16"/>
  <c r="BP140" i="16"/>
  <c r="CG140" i="16"/>
  <c r="DH140" i="16"/>
  <c r="DX140" i="16"/>
  <c r="P140" i="16"/>
  <c r="AG140" i="16"/>
  <c r="AZ140" i="16"/>
  <c r="BQ140" i="16"/>
  <c r="CJ140" i="16"/>
  <c r="DJ140" i="16"/>
  <c r="R140" i="16"/>
  <c r="AH140" i="16"/>
  <c r="BB140" i="16"/>
  <c r="BR140" i="16"/>
  <c r="CL140" i="16"/>
  <c r="DK140" i="16"/>
  <c r="S140" i="16"/>
  <c r="AJ140" i="16"/>
  <c r="BC140" i="16"/>
  <c r="BT140" i="16"/>
  <c r="CM140" i="16"/>
  <c r="DL140" i="16"/>
  <c r="U140" i="16"/>
  <c r="BX140" i="16"/>
  <c r="DZ140" i="16"/>
  <c r="EO140" i="16"/>
  <c r="V140" i="16"/>
  <c r="BZ140" i="16"/>
  <c r="EA140" i="16"/>
  <c r="ER140" i="16"/>
  <c r="X140" i="16"/>
  <c r="CA140" i="16"/>
  <c r="EB140" i="16"/>
  <c r="ET140" i="16"/>
  <c r="AK140" i="16"/>
  <c r="CN140" i="16"/>
  <c r="EC140" i="16"/>
  <c r="EU140" i="16"/>
  <c r="AN140" i="16"/>
  <c r="CO140" i="16"/>
  <c r="EF140" i="16"/>
  <c r="EV140" i="16"/>
  <c r="AP140" i="16"/>
  <c r="CZ140" i="16"/>
  <c r="EH140" i="16"/>
  <c r="EW140" i="16"/>
  <c r="AQ140" i="16"/>
  <c r="DA140" i="16"/>
  <c r="EI140" i="16"/>
  <c r="EX140" i="16"/>
  <c r="BF140" i="16"/>
  <c r="DO140" i="16"/>
  <c r="EL140" i="16"/>
  <c r="FA140" i="16"/>
  <c r="BH140" i="16"/>
  <c r="EX116" i="16"/>
  <c r="EX177" i="16"/>
  <c r="EH177" i="16"/>
  <c r="DN177" i="16"/>
  <c r="CX177" i="16"/>
  <c r="CC177" i="16"/>
  <c r="BH177" i="16"/>
  <c r="AQ177" i="16"/>
  <c r="X177" i="16"/>
  <c r="EJ176" i="16"/>
  <c r="BT176" i="16"/>
  <c r="ER175" i="16"/>
  <c r="DP175" i="16"/>
  <c r="CP175" i="16"/>
  <c r="BB175" i="16"/>
  <c r="W175" i="16"/>
  <c r="DE174" i="16"/>
  <c r="AS174" i="16"/>
  <c r="EL173" i="16"/>
  <c r="DV173" i="16"/>
  <c r="DA173" i="16"/>
  <c r="BQ173" i="16"/>
  <c r="AQ173" i="16"/>
  <c r="R173" i="16"/>
  <c r="DF172" i="16"/>
  <c r="AZ172" i="16"/>
  <c r="DU170" i="16"/>
  <c r="AZ170" i="16"/>
  <c r="EC167" i="16"/>
  <c r="EV165" i="16"/>
  <c r="DX165" i="16"/>
  <c r="CZ165" i="16"/>
  <c r="BO165" i="16"/>
  <c r="AQ165" i="16"/>
  <c r="S165" i="16"/>
  <c r="BW164" i="16"/>
  <c r="CR161" i="16"/>
  <c r="X161" i="16"/>
  <c r="EQ160" i="16"/>
  <c r="BI160" i="16"/>
  <c r="S144" i="16"/>
  <c r="BC144" i="16"/>
  <c r="CO144" i="16"/>
  <c r="EC144" i="16"/>
  <c r="T144" i="16"/>
  <c r="BD144" i="16"/>
  <c r="CS144" i="16"/>
  <c r="EE144" i="16"/>
  <c r="U144" i="16"/>
  <c r="BE144" i="16"/>
  <c r="DE144" i="16"/>
  <c r="EO144" i="16"/>
  <c r="W144" i="16"/>
  <c r="BG144" i="16"/>
  <c r="DG144" i="16"/>
  <c r="EQ144" i="16"/>
  <c r="Y144" i="16"/>
  <c r="BI144" i="16"/>
  <c r="DH144" i="16"/>
  <c r="ER144" i="16"/>
  <c r="AA144" i="16"/>
  <c r="BK144" i="16"/>
  <c r="DJ144" i="16"/>
  <c r="ET144" i="16"/>
  <c r="AK144" i="16"/>
  <c r="BU144" i="16"/>
  <c r="DK144" i="16"/>
  <c r="EU144" i="16"/>
  <c r="AP144" i="16"/>
  <c r="BZ144" i="16"/>
  <c r="DX144" i="16"/>
  <c r="AN144" i="16"/>
  <c r="EZ140" i="16"/>
  <c r="BE140" i="16"/>
  <c r="FA131" i="16"/>
  <c r="EW177" i="16"/>
  <c r="EG177" i="16"/>
  <c r="DM177" i="16"/>
  <c r="CW177" i="16"/>
  <c r="BZ177" i="16"/>
  <c r="BF177" i="16"/>
  <c r="AP177" i="16"/>
  <c r="V177" i="16"/>
  <c r="EC176" i="16"/>
  <c r="EQ175" i="16"/>
  <c r="DO175" i="16"/>
  <c r="CL175" i="16"/>
  <c r="AY175" i="16"/>
  <c r="V175" i="16"/>
  <c r="CU174" i="16"/>
  <c r="EK173" i="16"/>
  <c r="DU173" i="16"/>
  <c r="CZ173" i="16"/>
  <c r="BM173" i="16"/>
  <c r="AP173" i="16"/>
  <c r="Q173" i="16"/>
  <c r="DC172" i="16"/>
  <c r="DT170" i="16"/>
  <c r="AO170" i="16"/>
  <c r="FD169" i="16"/>
  <c r="CM169" i="16" s="1"/>
  <c r="EU165" i="16"/>
  <c r="DW165" i="16"/>
  <c r="CY165" i="16"/>
  <c r="BM165" i="16"/>
  <c r="AO165" i="16"/>
  <c r="Q165" i="16"/>
  <c r="U161" i="16"/>
  <c r="CP161" i="16"/>
  <c r="V161" i="16"/>
  <c r="EN160" i="16"/>
  <c r="DK150" i="16"/>
  <c r="AF150" i="16"/>
  <c r="EV144" i="16"/>
  <c r="AM144" i="16"/>
  <c r="CX141" i="16"/>
  <c r="EY140" i="16"/>
  <c r="BD140" i="16"/>
  <c r="EM131" i="16"/>
  <c r="EF130" i="16"/>
  <c r="BE155" i="16"/>
  <c r="EQ151" i="16"/>
  <c r="DJ151" i="16"/>
  <c r="BT151" i="16"/>
  <c r="AC151" i="16"/>
  <c r="EV149" i="16"/>
  <c r="EG149" i="16"/>
  <c r="DO149" i="16"/>
  <c r="CZ149" i="16"/>
  <c r="BS149" i="16"/>
  <c r="AU149" i="16"/>
  <c r="W149" i="16"/>
  <c r="DQ148" i="16"/>
  <c r="BI148" i="16"/>
  <c r="N131" i="16"/>
  <c r="U131" i="16"/>
  <c r="AM131" i="16"/>
  <c r="BF131" i="16"/>
  <c r="BZ131" i="16"/>
  <c r="DB131" i="16"/>
  <c r="DV131" i="16"/>
  <c r="EO131" i="16"/>
  <c r="V131" i="16"/>
  <c r="AN131" i="16"/>
  <c r="BG131" i="16"/>
  <c r="CA131" i="16"/>
  <c r="DC131" i="16"/>
  <c r="DW131" i="16"/>
  <c r="EQ131" i="16"/>
  <c r="W131" i="16"/>
  <c r="AP131" i="16"/>
  <c r="BI131" i="16"/>
  <c r="CD131" i="16"/>
  <c r="DE131" i="16"/>
  <c r="DZ131" i="16"/>
  <c r="ER131" i="16"/>
  <c r="X131" i="16"/>
  <c r="AQ131" i="16"/>
  <c r="BK131" i="16"/>
  <c r="CE131" i="16"/>
  <c r="DG131" i="16"/>
  <c r="EA131" i="16"/>
  <c r="ET131" i="16"/>
  <c r="Y131" i="16"/>
  <c r="AT131" i="16"/>
  <c r="BN131" i="16"/>
  <c r="CF131" i="16"/>
  <c r="DJ131" i="16"/>
  <c r="EB131" i="16"/>
  <c r="EU131" i="16"/>
  <c r="I131" i="16"/>
  <c r="AA131" i="16"/>
  <c r="AU131" i="16"/>
  <c r="BO131" i="16"/>
  <c r="CG131" i="16"/>
  <c r="DK131" i="16"/>
  <c r="EC131" i="16"/>
  <c r="EW131" i="16"/>
  <c r="J131" i="16"/>
  <c r="AD131" i="16"/>
  <c r="AW131" i="16"/>
  <c r="BQ131" i="16"/>
  <c r="CI131" i="16"/>
  <c r="DM131" i="16"/>
  <c r="EE131" i="16"/>
  <c r="EX131" i="16"/>
  <c r="K131" i="16"/>
  <c r="AE131" i="16"/>
  <c r="AY131" i="16"/>
  <c r="BR131" i="16"/>
  <c r="CJ131" i="16"/>
  <c r="DN131" i="16"/>
  <c r="EF131" i="16"/>
  <c r="EY131" i="16"/>
  <c r="CX131" i="16"/>
  <c r="AI131" i="16"/>
  <c r="DS127" i="16"/>
  <c r="M116" i="16"/>
  <c r="H116" i="16"/>
  <c r="AB116" i="16"/>
  <c r="AU116" i="16"/>
  <c r="BQ116" i="16"/>
  <c r="CY116" i="16"/>
  <c r="DP116" i="16"/>
  <c r="EL116" i="16"/>
  <c r="I116" i="16"/>
  <c r="AE116" i="16"/>
  <c r="AV116" i="16"/>
  <c r="BR116" i="16"/>
  <c r="CZ116" i="16"/>
  <c r="DT116" i="16"/>
  <c r="EM116" i="16"/>
  <c r="J116" i="16"/>
  <c r="AF116" i="16"/>
  <c r="AZ116" i="16"/>
  <c r="BS116" i="16"/>
  <c r="DA116" i="16"/>
  <c r="DW116" i="16"/>
  <c r="EN116" i="16"/>
  <c r="K116" i="16"/>
  <c r="AG116" i="16"/>
  <c r="BC116" i="16"/>
  <c r="BT116" i="16"/>
  <c r="DB116" i="16"/>
  <c r="DX116" i="16"/>
  <c r="ER116" i="16"/>
  <c r="L116" i="16"/>
  <c r="AH116" i="16"/>
  <c r="BD116" i="16"/>
  <c r="BX116" i="16"/>
  <c r="DC116" i="16"/>
  <c r="DY116" i="16"/>
  <c r="EU116" i="16"/>
  <c r="P116" i="16"/>
  <c r="AI116" i="16"/>
  <c r="BE116" i="16"/>
  <c r="CM116" i="16"/>
  <c r="DD116" i="16"/>
  <c r="DZ116" i="16"/>
  <c r="EV116" i="16"/>
  <c r="V116" i="16"/>
  <c r="AR116" i="16"/>
  <c r="BL116" i="16"/>
  <c r="CQ116" i="16"/>
  <c r="DM116" i="16"/>
  <c r="EI116" i="16"/>
  <c r="EZ116" i="16"/>
  <c r="BG116" i="16"/>
  <c r="DN116" i="16"/>
  <c r="S116" i="16"/>
  <c r="BH116" i="16"/>
  <c r="DO116" i="16"/>
  <c r="T116" i="16"/>
  <c r="BO116" i="16"/>
  <c r="EA116" i="16"/>
  <c r="U116" i="16"/>
  <c r="BP116" i="16"/>
  <c r="EB116" i="16"/>
  <c r="W116" i="16"/>
  <c r="CN116" i="16"/>
  <c r="EF116" i="16"/>
  <c r="X116" i="16"/>
  <c r="CO116" i="16"/>
  <c r="EJ116" i="16"/>
  <c r="AJ116" i="16"/>
  <c r="CP116" i="16"/>
  <c r="EK116" i="16"/>
  <c r="AN116" i="16"/>
  <c r="CR116" i="16"/>
  <c r="EW116" i="16"/>
  <c r="O109" i="16"/>
  <c r="CT109" i="16"/>
  <c r="Q109" i="16"/>
  <c r="DF109" i="16"/>
  <c r="Y109" i="16"/>
  <c r="DP109" i="16"/>
  <c r="AA109" i="16"/>
  <c r="DQ109" i="16"/>
  <c r="AL109" i="16"/>
  <c r="DR109" i="16"/>
  <c r="AW109" i="16"/>
  <c r="EB109" i="16"/>
  <c r="CH109" i="16"/>
  <c r="FA109" i="16"/>
  <c r="M109" i="16"/>
  <c r="AY109" i="16"/>
  <c r="BA109" i="16"/>
  <c r="CE109" i="16"/>
  <c r="CK109" i="16"/>
  <c r="CR109" i="16"/>
  <c r="ED109" i="16"/>
  <c r="J105" i="16"/>
  <c r="I105" i="16"/>
  <c r="AO105" i="16"/>
  <c r="BH105" i="16"/>
  <c r="CC105" i="16"/>
  <c r="CZ105" i="16"/>
  <c r="DV105" i="16"/>
  <c r="O105" i="16"/>
  <c r="AQ105" i="16"/>
  <c r="BM105" i="16"/>
  <c r="CI105" i="16"/>
  <c r="DD105" i="16"/>
  <c r="DX105" i="16"/>
  <c r="R105" i="16"/>
  <c r="AR105" i="16"/>
  <c r="BO105" i="16"/>
  <c r="CL105" i="16"/>
  <c r="DG105" i="16"/>
  <c r="DY105" i="16"/>
  <c r="S105" i="16"/>
  <c r="AS105" i="16"/>
  <c r="BP105" i="16"/>
  <c r="CM105" i="16"/>
  <c r="DI105" i="16"/>
  <c r="EA105" i="16"/>
  <c r="T105" i="16"/>
  <c r="AV105" i="16"/>
  <c r="BS105" i="16"/>
  <c r="CN105" i="16"/>
  <c r="DJ105" i="16"/>
  <c r="EB105" i="16"/>
  <c r="U105" i="16"/>
  <c r="AY105" i="16"/>
  <c r="AA105" i="16"/>
  <c r="BD105" i="16"/>
  <c r="BZ105" i="16"/>
  <c r="CU105" i="16"/>
  <c r="DO105" i="16"/>
  <c r="EI105" i="16"/>
  <c r="BG105" i="16"/>
  <c r="CY105" i="16"/>
  <c r="EM105" i="16"/>
  <c r="BK105" i="16"/>
  <c r="DC105" i="16"/>
  <c r="EN105" i="16"/>
  <c r="H105" i="16"/>
  <c r="BT105" i="16"/>
  <c r="DK105" i="16"/>
  <c r="EQ105" i="16"/>
  <c r="L105" i="16"/>
  <c r="BW105" i="16"/>
  <c r="DL105" i="16"/>
  <c r="ES105" i="16"/>
  <c r="W105" i="16"/>
  <c r="BY105" i="16"/>
  <c r="DM105" i="16"/>
  <c r="ET105" i="16"/>
  <c r="X105" i="16"/>
  <c r="CA105" i="16"/>
  <c r="DP105" i="16"/>
  <c r="EU105" i="16"/>
  <c r="BB105" i="16"/>
  <c r="CQ105" i="16"/>
  <c r="EG105" i="16"/>
  <c r="EZ105" i="16"/>
  <c r="CO105" i="16"/>
  <c r="CR105" i="16"/>
  <c r="CW105" i="16"/>
  <c r="DS105" i="16"/>
  <c r="DW105" i="16"/>
  <c r="AC105" i="16"/>
  <c r="EE105" i="16"/>
  <c r="AM105" i="16"/>
  <c r="EH105" i="16"/>
  <c r="AP105" i="16"/>
  <c r="EJ105" i="16"/>
  <c r="S156" i="16"/>
  <c r="AY156" i="16"/>
  <c r="U155" i="16"/>
  <c r="EF151" i="16"/>
  <c r="DB151" i="16"/>
  <c r="BL151" i="16"/>
  <c r="Y151" i="16"/>
  <c r="ES149" i="16"/>
  <c r="EA149" i="16"/>
  <c r="DL149" i="16"/>
  <c r="CO149" i="16"/>
  <c r="BP149" i="16"/>
  <c r="AR149" i="16"/>
  <c r="T149" i="16"/>
  <c r="DF148" i="16"/>
  <c r="AX148" i="16"/>
  <c r="CX146" i="16"/>
  <c r="AD146" i="16"/>
  <c r="EN143" i="16"/>
  <c r="DT143" i="16"/>
  <c r="CJ143" i="16"/>
  <c r="BL143" i="16"/>
  <c r="AQ143" i="16"/>
  <c r="V143" i="16"/>
  <c r="ED142" i="16"/>
  <c r="DE142" i="16"/>
  <c r="BV142" i="16"/>
  <c r="AL142" i="16"/>
  <c r="EO141" i="16"/>
  <c r="DQ141" i="16"/>
  <c r="BZ141" i="16"/>
  <c r="AP141" i="16"/>
  <c r="EL131" i="16"/>
  <c r="BU131" i="16"/>
  <c r="R131" i="16"/>
  <c r="EF129" i="16"/>
  <c r="CJ127" i="16"/>
  <c r="DL116" i="16"/>
  <c r="EV105" i="16"/>
  <c r="EZ156" i="16"/>
  <c r="AV156" i="16"/>
  <c r="I155" i="16"/>
  <c r="EE151" i="16"/>
  <c r="CT151" i="16"/>
  <c r="BK151" i="16"/>
  <c r="R151" i="16"/>
  <c r="ER149" i="16"/>
  <c r="DZ149" i="16"/>
  <c r="DK149" i="16"/>
  <c r="CN149" i="16"/>
  <c r="BO149" i="16"/>
  <c r="AQ149" i="16"/>
  <c r="S149" i="16"/>
  <c r="DE148" i="16"/>
  <c r="AW148" i="16"/>
  <c r="CW146" i="16"/>
  <c r="AC146" i="16"/>
  <c r="EM143" i="16"/>
  <c r="DP143" i="16"/>
  <c r="CF143" i="16"/>
  <c r="BJ143" i="16"/>
  <c r="AP143" i="16"/>
  <c r="U143" i="16"/>
  <c r="EC142" i="16"/>
  <c r="CU142" i="16"/>
  <c r="BK142" i="16"/>
  <c r="AA142" i="16"/>
  <c r="EN141" i="16"/>
  <c r="DL141" i="16"/>
  <c r="BX141" i="16"/>
  <c r="AO141" i="16"/>
  <c r="EI131" i="16"/>
  <c r="BT131" i="16"/>
  <c r="O131" i="16"/>
  <c r="EE129" i="16"/>
  <c r="BK127" i="16"/>
  <c r="DK116" i="16"/>
  <c r="CF105" i="16"/>
  <c r="EL157" i="16"/>
  <c r="EH156" i="16"/>
  <c r="AD156" i="16"/>
  <c r="EC151" i="16"/>
  <c r="CJ151" i="16"/>
  <c r="BA151" i="16"/>
  <c r="EN149" i="16"/>
  <c r="DY149" i="16"/>
  <c r="DJ149" i="16"/>
  <c r="CF149" i="16"/>
  <c r="BH149" i="16"/>
  <c r="AJ149" i="16"/>
  <c r="L149" i="16"/>
  <c r="DD148" i="16"/>
  <c r="AJ148" i="16"/>
  <c r="CT146" i="16"/>
  <c r="EL143" i="16"/>
  <c r="DN143" i="16"/>
  <c r="CD143" i="16"/>
  <c r="BH143" i="16"/>
  <c r="AN143" i="16"/>
  <c r="S143" i="16"/>
  <c r="EB142" i="16"/>
  <c r="CT142" i="16"/>
  <c r="BJ142" i="16"/>
  <c r="Z142" i="16"/>
  <c r="EJ141" i="16"/>
  <c r="DI141" i="16"/>
  <c r="BW141" i="16"/>
  <c r="AN141" i="16"/>
  <c r="EH131" i="16"/>
  <c r="BS131" i="16"/>
  <c r="M131" i="16"/>
  <c r="BI127" i="16"/>
  <c r="DH116" i="16"/>
  <c r="CB105" i="16"/>
  <c r="EK157" i="16"/>
  <c r="EE156" i="16"/>
  <c r="AA156" i="16"/>
  <c r="EW155" i="16"/>
  <c r="EB151" i="16"/>
  <c r="CI151" i="16"/>
  <c r="AZ151" i="16"/>
  <c r="EM149" i="16"/>
  <c r="DX149" i="16"/>
  <c r="DI149" i="16"/>
  <c r="CE149" i="16"/>
  <c r="BG149" i="16"/>
  <c r="AI149" i="16"/>
  <c r="K149" i="16"/>
  <c r="EQ148" i="16"/>
  <c r="CI148" i="16"/>
  <c r="AH148" i="16"/>
  <c r="CL146" i="16"/>
  <c r="EI143" i="16"/>
  <c r="DM143" i="16"/>
  <c r="CC143" i="16"/>
  <c r="BG143" i="16"/>
  <c r="AL143" i="16"/>
  <c r="R143" i="16"/>
  <c r="DZ142" i="16"/>
  <c r="CS142" i="16"/>
  <c r="BI142" i="16"/>
  <c r="Y142" i="16"/>
  <c r="EG141" i="16"/>
  <c r="DH141" i="16"/>
  <c r="BU141" i="16"/>
  <c r="AD141" i="16"/>
  <c r="DS131" i="16"/>
  <c r="BE131" i="16"/>
  <c r="AY127" i="16"/>
  <c r="CV116" i="16"/>
  <c r="BE105" i="16"/>
  <c r="EB156" i="16"/>
  <c r="X156" i="16"/>
  <c r="EE155" i="16"/>
  <c r="EA151" i="16"/>
  <c r="CG151" i="16"/>
  <c r="AX151" i="16"/>
  <c r="EL149" i="16"/>
  <c r="DW149" i="16"/>
  <c r="DH149" i="16"/>
  <c r="CD149" i="16"/>
  <c r="BF149" i="16"/>
  <c r="AH149" i="16"/>
  <c r="J149" i="16"/>
  <c r="EP148" i="16"/>
  <c r="CG148" i="16"/>
  <c r="Z148" i="16"/>
  <c r="BV146" i="16"/>
  <c r="EF143" i="16"/>
  <c r="DK143" i="16"/>
  <c r="CA143" i="16"/>
  <c r="BF143" i="16"/>
  <c r="AJ143" i="16"/>
  <c r="P143" i="16"/>
  <c r="EX142" i="16"/>
  <c r="DY142" i="16"/>
  <c r="CR142" i="16"/>
  <c r="BH142" i="16"/>
  <c r="X142" i="16"/>
  <c r="EE141" i="16"/>
  <c r="DG141" i="16"/>
  <c r="BR141" i="16"/>
  <c r="AA141" i="16"/>
  <c r="DQ131" i="16"/>
  <c r="BC131" i="16"/>
  <c r="BF116" i="16"/>
  <c r="BC105" i="16"/>
  <c r="DS156" i="16"/>
  <c r="O156" i="16"/>
  <c r="DY155" i="16"/>
  <c r="DZ151" i="16"/>
  <c r="CF151" i="16"/>
  <c r="AW151" i="16"/>
  <c r="EZ149" i="16"/>
  <c r="EK149" i="16"/>
  <c r="DV149" i="16"/>
  <c r="DD149" i="16"/>
  <c r="CC149" i="16"/>
  <c r="BE149" i="16"/>
  <c r="AG149" i="16"/>
  <c r="I149" i="16"/>
  <c r="EN148" i="16"/>
  <c r="CF148" i="16"/>
  <c r="Y148" i="16"/>
  <c r="EO146" i="16"/>
  <c r="BU146" i="16"/>
  <c r="BZ143" i="16"/>
  <c r="BE143" i="16"/>
  <c r="AI143" i="16"/>
  <c r="L143" i="16"/>
  <c r="EC141" i="16"/>
  <c r="DE141" i="16"/>
  <c r="BK141" i="16"/>
  <c r="Y141" i="16"/>
  <c r="DP131" i="16"/>
  <c r="BB131" i="16"/>
  <c r="EO129" i="16"/>
  <c r="EK129" i="16"/>
  <c r="EL129" i="16"/>
  <c r="X127" i="16"/>
  <c r="BL127" i="16"/>
  <c r="DT127" i="16"/>
  <c r="Y127" i="16"/>
  <c r="BN127" i="16"/>
  <c r="DV127" i="16"/>
  <c r="AA127" i="16"/>
  <c r="BO127" i="16"/>
  <c r="DW127" i="16"/>
  <c r="AD127" i="16"/>
  <c r="BT127" i="16"/>
  <c r="EA127" i="16"/>
  <c r="AN127" i="16"/>
  <c r="CE127" i="16"/>
  <c r="EC127" i="16"/>
  <c r="AP127" i="16"/>
  <c r="CF127" i="16"/>
  <c r="EN127" i="16"/>
  <c r="AQ127" i="16"/>
  <c r="CG127" i="16"/>
  <c r="EO127" i="16"/>
  <c r="AU127" i="16"/>
  <c r="CI127" i="16"/>
  <c r="EQ127" i="16"/>
  <c r="W127" i="16"/>
  <c r="AT116" i="16"/>
  <c r="CR158" i="16"/>
  <c r="DP156" i="16"/>
  <c r="L156" i="16"/>
  <c r="EX151" i="16"/>
  <c r="DQ151" i="16"/>
  <c r="CE151" i="16"/>
  <c r="AU151" i="16"/>
  <c r="EY149" i="16"/>
  <c r="EJ149" i="16"/>
  <c r="DU149" i="16"/>
  <c r="DC149" i="16"/>
  <c r="CB149" i="16"/>
  <c r="BD149" i="16"/>
  <c r="AF149" i="16"/>
  <c r="H149" i="16"/>
  <c r="EL148" i="16"/>
  <c r="CD148" i="16"/>
  <c r="X148" i="16"/>
  <c r="EN146" i="16"/>
  <c r="BR146" i="16"/>
  <c r="EX143" i="16"/>
  <c r="EB143" i="16"/>
  <c r="DH143" i="16"/>
  <c r="BX143" i="16"/>
  <c r="BC143" i="16"/>
  <c r="AH143" i="16"/>
  <c r="EU142" i="16"/>
  <c r="DN142" i="16"/>
  <c r="CO142" i="16"/>
  <c r="BE142" i="16"/>
  <c r="EZ141" i="16"/>
  <c r="EB141" i="16"/>
  <c r="CZ141" i="16"/>
  <c r="BE141" i="16"/>
  <c r="V141" i="16"/>
  <c r="DO131" i="16"/>
  <c r="AZ131" i="16"/>
  <c r="EY127" i="16"/>
  <c r="S127" i="16"/>
  <c r="AS116" i="16"/>
  <c r="BG139" i="16"/>
  <c r="EF138" i="16"/>
  <c r="DE138" i="16"/>
  <c r="BU138" i="16"/>
  <c r="AK138" i="16"/>
  <c r="EO137" i="16"/>
  <c r="DS137" i="16"/>
  <c r="BU137" i="16"/>
  <c r="AY137" i="16"/>
  <c r="AC137" i="16"/>
  <c r="EW136" i="16"/>
  <c r="EH136" i="16"/>
  <c r="DP136" i="16"/>
  <c r="BZ136" i="16"/>
  <c r="BF136" i="16"/>
  <c r="AP136" i="16"/>
  <c r="V136" i="16"/>
  <c r="AM135" i="16"/>
  <c r="X134" i="16"/>
  <c r="DA133" i="16"/>
  <c r="EB132" i="16"/>
  <c r="AZ132" i="16"/>
  <c r="R132" i="16"/>
  <c r="EU129" i="16"/>
  <c r="DY129" i="16"/>
  <c r="DD129" i="16"/>
  <c r="CF129" i="16"/>
  <c r="BH129" i="16"/>
  <c r="AJ129" i="16"/>
  <c r="CZ128" i="16"/>
  <c r="U128" i="16"/>
  <c r="EK126" i="16"/>
  <c r="CV126" i="16"/>
  <c r="AN126" i="16"/>
  <c r="AR119" i="16"/>
  <c r="CW118" i="16"/>
  <c r="I117" i="16"/>
  <c r="AE111" i="16"/>
  <c r="H106" i="16"/>
  <c r="N322" i="16"/>
  <c r="N334" i="16"/>
  <c r="N324" i="16"/>
  <c r="N331" i="16"/>
  <c r="N316" i="16"/>
  <c r="N326" i="16"/>
  <c r="N333" i="16"/>
  <c r="N314" i="16"/>
  <c r="N321" i="16"/>
  <c r="BF139" i="16"/>
  <c r="ED138" i="16"/>
  <c r="CV138" i="16"/>
  <c r="BL138" i="16"/>
  <c r="AB138" i="16"/>
  <c r="EL137" i="16"/>
  <c r="DQ137" i="16"/>
  <c r="BR137" i="16"/>
  <c r="AW137" i="16"/>
  <c r="AA137" i="16"/>
  <c r="EV136" i="16"/>
  <c r="EF136" i="16"/>
  <c r="DO136" i="16"/>
  <c r="BX136" i="16"/>
  <c r="BE136" i="16"/>
  <c r="AN136" i="16"/>
  <c r="U136" i="16"/>
  <c r="AK135" i="16"/>
  <c r="EH134" i="16"/>
  <c r="DZ132" i="16"/>
  <c r="CI132" i="16"/>
  <c r="AY132" i="16"/>
  <c r="O132" i="16"/>
  <c r="ET129" i="16"/>
  <c r="DV129" i="16"/>
  <c r="DB129" i="16"/>
  <c r="CD129" i="16"/>
  <c r="BF129" i="16"/>
  <c r="AG129" i="16"/>
  <c r="CG128" i="16"/>
  <c r="DZ126" i="16"/>
  <c r="CL126" i="16"/>
  <c r="AM126" i="16"/>
  <c r="DW125" i="16"/>
  <c r="BQ125" i="16"/>
  <c r="M125" i="16"/>
  <c r="DI121" i="16"/>
  <c r="DL119" i="16"/>
  <c r="CP118" i="16"/>
  <c r="FD117" i="16"/>
  <c r="BY117" i="16" s="1"/>
  <c r="DK117" i="16"/>
  <c r="BC117" i="16"/>
  <c r="BC114" i="16"/>
  <c r="BP112" i="16"/>
  <c r="S111" i="16"/>
  <c r="T106" i="16"/>
  <c r="BE106" i="16"/>
  <c r="DY106" i="16"/>
  <c r="BH106" i="16"/>
  <c r="EB106" i="16"/>
  <c r="BL106" i="16"/>
  <c r="EF106" i="16"/>
  <c r="BN106" i="16"/>
  <c r="EH106" i="16"/>
  <c r="BW106" i="16"/>
  <c r="EQ106" i="16"/>
  <c r="CB106" i="16"/>
  <c r="ER106" i="16"/>
  <c r="AB106" i="16"/>
  <c r="CX106" i="16"/>
  <c r="AZ139" i="16"/>
  <c r="EC138" i="16"/>
  <c r="CT138" i="16"/>
  <c r="BJ138" i="16"/>
  <c r="Z138" i="16"/>
  <c r="FD137" i="16"/>
  <c r="CP137" i="16" s="1"/>
  <c r="EI137" i="16"/>
  <c r="DN137" i="16"/>
  <c r="CO137" i="16"/>
  <c r="BO137" i="16"/>
  <c r="AT137" i="16"/>
  <c r="Y137" i="16"/>
  <c r="EU136" i="16"/>
  <c r="EC136" i="16"/>
  <c r="DN136" i="16"/>
  <c r="BU136" i="16"/>
  <c r="BD136" i="16"/>
  <c r="AK136" i="16"/>
  <c r="T136" i="16"/>
  <c r="W135" i="16"/>
  <c r="CS134" i="16"/>
  <c r="CI133" i="16"/>
  <c r="DY132" i="16"/>
  <c r="CF132" i="16"/>
  <c r="AW132" i="16"/>
  <c r="ES129" i="16"/>
  <c r="DU129" i="16"/>
  <c r="DA129" i="16"/>
  <c r="CC129" i="16"/>
  <c r="BE129" i="16"/>
  <c r="AC129" i="16"/>
  <c r="CF128" i="16"/>
  <c r="DW126" i="16"/>
  <c r="BQ126" i="16"/>
  <c r="AB126" i="16"/>
  <c r="DU125" i="16"/>
  <c r="BO125" i="16"/>
  <c r="CX119" i="16"/>
  <c r="AO119" i="16"/>
  <c r="BA118" i="16"/>
  <c r="J117" i="16"/>
  <c r="R117" i="16"/>
  <c r="AN117" i="16"/>
  <c r="BE117" i="16"/>
  <c r="CC117" i="16"/>
  <c r="CZ117" i="16"/>
  <c r="DV117" i="16"/>
  <c r="ER117" i="16"/>
  <c r="S117" i="16"/>
  <c r="AO117" i="16"/>
  <c r="BI117" i="16"/>
  <c r="CG117" i="16"/>
  <c r="DA117" i="16"/>
  <c r="DW117" i="16"/>
  <c r="ES117" i="16"/>
  <c r="T117" i="16"/>
  <c r="AP117" i="16"/>
  <c r="BL117" i="16"/>
  <c r="CK117" i="16"/>
  <c r="DE117" i="16"/>
  <c r="DX117" i="16"/>
  <c r="ET117" i="16"/>
  <c r="U117" i="16"/>
  <c r="AQ117" i="16"/>
  <c r="BM117" i="16"/>
  <c r="CL117" i="16"/>
  <c r="DH117" i="16"/>
  <c r="DY117" i="16"/>
  <c r="EU117" i="16"/>
  <c r="Y117" i="16"/>
  <c r="AR117" i="16"/>
  <c r="BN117" i="16"/>
  <c r="CM117" i="16"/>
  <c r="DI117" i="16"/>
  <c r="EC117" i="16"/>
  <c r="EV117" i="16"/>
  <c r="AB117" i="16"/>
  <c r="AS117" i="16"/>
  <c r="BO117" i="16"/>
  <c r="CN117" i="16"/>
  <c r="DJ117" i="16"/>
  <c r="EF117" i="16"/>
  <c r="EW117" i="16"/>
  <c r="M117" i="16"/>
  <c r="AF117" i="16"/>
  <c r="BB117" i="16"/>
  <c r="BX117" i="16"/>
  <c r="CW117" i="16"/>
  <c r="DQ117" i="16"/>
  <c r="EJ117" i="16"/>
  <c r="CY117" i="16"/>
  <c r="BA117" i="16"/>
  <c r="BZ117" i="16"/>
  <c r="FD114" i="16"/>
  <c r="BB114" i="16"/>
  <c r="U332" i="16"/>
  <c r="G316" i="16"/>
  <c r="M316" i="16" s="1"/>
  <c r="L322" i="16"/>
  <c r="L334" i="16"/>
  <c r="L319" i="16"/>
  <c r="L326" i="16"/>
  <c r="L333" i="16"/>
  <c r="L324" i="16"/>
  <c r="L314" i="16"/>
  <c r="L321" i="16"/>
  <c r="AA139" i="16"/>
  <c r="EB138" i="16"/>
  <c r="CS138" i="16"/>
  <c r="BI138" i="16"/>
  <c r="Y138" i="16"/>
  <c r="EH137" i="16"/>
  <c r="DK137" i="16"/>
  <c r="CL137" i="16"/>
  <c r="BN137" i="16"/>
  <c r="AQ137" i="16"/>
  <c r="V137" i="16"/>
  <c r="ET136" i="16"/>
  <c r="EB136" i="16"/>
  <c r="DM136" i="16"/>
  <c r="BT136" i="16"/>
  <c r="BC136" i="16"/>
  <c r="AJ136" i="16"/>
  <c r="S136" i="16"/>
  <c r="O135" i="16"/>
  <c r="CL134" i="16"/>
  <c r="FD133" i="16"/>
  <c r="CY133" i="16" s="1"/>
  <c r="BY133" i="16"/>
  <c r="FD132" i="16"/>
  <c r="CS132" i="16" s="1"/>
  <c r="DW132" i="16"/>
  <c r="CD132" i="16"/>
  <c r="AT132" i="16"/>
  <c r="CL131" i="16"/>
  <c r="EQ129" i="16"/>
  <c r="DT129" i="16"/>
  <c r="CY129" i="16"/>
  <c r="CA129" i="16"/>
  <c r="BB129" i="16"/>
  <c r="Y129" i="16"/>
  <c r="CD128" i="16"/>
  <c r="DV126" i="16"/>
  <c r="BN126" i="16"/>
  <c r="H125" i="16"/>
  <c r="Q125" i="16"/>
  <c r="AJ125" i="16"/>
  <c r="BE125" i="16"/>
  <c r="CL125" i="16"/>
  <c r="DE125" i="16"/>
  <c r="DZ125" i="16"/>
  <c r="EU125" i="16"/>
  <c r="R125" i="16"/>
  <c r="AK125" i="16"/>
  <c r="BF125" i="16"/>
  <c r="CM125" i="16"/>
  <c r="DI125" i="16"/>
  <c r="EB125" i="16"/>
  <c r="EW125" i="16"/>
  <c r="S125" i="16"/>
  <c r="AO125" i="16"/>
  <c r="BH125" i="16"/>
  <c r="CO125" i="16"/>
  <c r="DJ125" i="16"/>
  <c r="EC125" i="16"/>
  <c r="U125" i="16"/>
  <c r="AP125" i="16"/>
  <c r="BI125" i="16"/>
  <c r="CP125" i="16"/>
  <c r="DK125" i="16"/>
  <c r="EG125" i="16"/>
  <c r="V125" i="16"/>
  <c r="AQ125" i="16"/>
  <c r="BM125" i="16"/>
  <c r="CR125" i="16"/>
  <c r="DM125" i="16"/>
  <c r="EH125" i="16"/>
  <c r="X125" i="16"/>
  <c r="AS125" i="16"/>
  <c r="BN125" i="16"/>
  <c r="CS125" i="16"/>
  <c r="DN125" i="16"/>
  <c r="EI125" i="16"/>
  <c r="J125" i="16"/>
  <c r="AE125" i="16"/>
  <c r="BA125" i="16"/>
  <c r="BT125" i="16"/>
  <c r="DA125" i="16"/>
  <c r="DV125" i="16"/>
  <c r="EO125" i="16"/>
  <c r="DQ125" i="16"/>
  <c r="BC125" i="16"/>
  <c r="I125" i="16"/>
  <c r="CW119" i="16"/>
  <c r="AM119" i="16"/>
  <c r="FA117" i="16"/>
  <c r="CX117" i="16"/>
  <c r="AZ117" i="16"/>
  <c r="AT114" i="16"/>
  <c r="DL106" i="16"/>
  <c r="AL97" i="16"/>
  <c r="EI97" i="16"/>
  <c r="Y97" i="16"/>
  <c r="EE139" i="16"/>
  <c r="X139" i="16"/>
  <c r="DZ138" i="16"/>
  <c r="CR138" i="16"/>
  <c r="BH138" i="16"/>
  <c r="X138" i="16"/>
  <c r="EG137" i="16"/>
  <c r="DJ137" i="16"/>
  <c r="CI137" i="16"/>
  <c r="BM137" i="16"/>
  <c r="AP137" i="16"/>
  <c r="U137" i="16"/>
  <c r="ER136" i="16"/>
  <c r="EA136" i="16"/>
  <c r="DL136" i="16"/>
  <c r="CM136" i="16"/>
  <c r="BR136" i="16"/>
  <c r="BB136" i="16"/>
  <c r="AH136" i="16"/>
  <c r="R136" i="16"/>
  <c r="CI134" i="16"/>
  <c r="AY133" i="16"/>
  <c r="DN132" i="16"/>
  <c r="CC132" i="16"/>
  <c r="AM132" i="16"/>
  <c r="BB118" i="16"/>
  <c r="DV118" i="16"/>
  <c r="BN118" i="16"/>
  <c r="DZ118" i="16"/>
  <c r="BV118" i="16"/>
  <c r="ED118" i="16"/>
  <c r="BW118" i="16"/>
  <c r="EE118" i="16"/>
  <c r="O118" i="16"/>
  <c r="CJ118" i="16"/>
  <c r="EK118" i="16"/>
  <c r="R118" i="16"/>
  <c r="CL118" i="16"/>
  <c r="EL118" i="16"/>
  <c r="AN118" i="16"/>
  <c r="DH118" i="16"/>
  <c r="EX118" i="16"/>
  <c r="AK118" i="16"/>
  <c r="U320" i="16"/>
  <c r="EB139" i="16"/>
  <c r="W139" i="16"/>
  <c r="EZ138" i="16"/>
  <c r="DV138" i="16"/>
  <c r="CP138" i="16"/>
  <c r="BF138" i="16"/>
  <c r="V138" i="16"/>
  <c r="FA137" i="16"/>
  <c r="EE137" i="16"/>
  <c r="DI137" i="16"/>
  <c r="CG137" i="16"/>
  <c r="BK137" i="16"/>
  <c r="AO137" i="16"/>
  <c r="S137" i="16"/>
  <c r="FD136" i="16"/>
  <c r="CO136" i="16" s="1"/>
  <c r="EO136" i="16"/>
  <c r="DZ136" i="16"/>
  <c r="DK136" i="16"/>
  <c r="CJ136" i="16"/>
  <c r="BQ136" i="16"/>
  <c r="AZ136" i="16"/>
  <c r="AG136" i="16"/>
  <c r="P136" i="16"/>
  <c r="BN134" i="16"/>
  <c r="AV133" i="16"/>
  <c r="DL132" i="16"/>
  <c r="CA132" i="16"/>
  <c r="AJ132" i="16"/>
  <c r="CW129" i="16"/>
  <c r="BU129" i="16"/>
  <c r="AV129" i="16"/>
  <c r="V129" i="16"/>
  <c r="BK128" i="16"/>
  <c r="DS126" i="16"/>
  <c r="BK126" i="16"/>
  <c r="U126" i="16"/>
  <c r="EY118" i="16"/>
  <c r="AD118" i="16"/>
  <c r="P111" i="16"/>
  <c r="CN111" i="16"/>
  <c r="CT111" i="16"/>
  <c r="CV111" i="16"/>
  <c r="DL111" i="16"/>
  <c r="DO111" i="16"/>
  <c r="Q111" i="16"/>
  <c r="DS111" i="16"/>
  <c r="BA111" i="16"/>
  <c r="EO111" i="16"/>
  <c r="R320" i="16"/>
  <c r="EA139" i="16"/>
  <c r="V139" i="16"/>
  <c r="EU138" i="16"/>
  <c r="DT138" i="16"/>
  <c r="CL138" i="16"/>
  <c r="BB138" i="16"/>
  <c r="R138" i="16"/>
  <c r="EX137" i="16"/>
  <c r="EC137" i="16"/>
  <c r="DH137" i="16"/>
  <c r="CD137" i="16"/>
  <c r="BI137" i="16"/>
  <c r="AN137" i="16"/>
  <c r="R137" i="16"/>
  <c r="EN136" i="16"/>
  <c r="DY136" i="16"/>
  <c r="DJ136" i="16"/>
  <c r="CG136" i="16"/>
  <c r="BP136" i="16"/>
  <c r="AW136" i="16"/>
  <c r="AF136" i="16"/>
  <c r="M136" i="16"/>
  <c r="Y134" i="16"/>
  <c r="EI133" i="16"/>
  <c r="AS133" i="16"/>
  <c r="EU132" i="16"/>
  <c r="DK132" i="16"/>
  <c r="BR132" i="16"/>
  <c r="AH132" i="16"/>
  <c r="EH129" i="16"/>
  <c r="DP129" i="16"/>
  <c r="CS129" i="16"/>
  <c r="BT129" i="16"/>
  <c r="AT129" i="16"/>
  <c r="U129" i="16"/>
  <c r="BI128" i="16"/>
  <c r="P126" i="16"/>
  <c r="DR126" i="16"/>
  <c r="BJ126" i="16"/>
  <c r="S126" i="16"/>
  <c r="CL119" i="16"/>
  <c r="EV118" i="16"/>
  <c r="V118" i="16"/>
  <c r="FA111" i="16"/>
  <c r="FD91" i="16"/>
  <c r="J91" i="16" s="1"/>
  <c r="AD91" i="16"/>
  <c r="CJ91" i="16"/>
  <c r="EH91" i="16"/>
  <c r="AE91" i="16"/>
  <c r="CK91" i="16"/>
  <c r="EM91" i="16"/>
  <c r="AP91" i="16"/>
  <c r="CL91" i="16"/>
  <c r="EN91" i="16"/>
  <c r="AU91" i="16"/>
  <c r="CM91" i="16"/>
  <c r="ET91" i="16"/>
  <c r="BC91" i="16"/>
  <c r="CY91" i="16"/>
  <c r="EU91" i="16"/>
  <c r="BF91" i="16"/>
  <c r="DD91" i="16"/>
  <c r="EX91" i="16"/>
  <c r="BG91" i="16"/>
  <c r="DH91" i="16"/>
  <c r="X91" i="16"/>
  <c r="BV91" i="16"/>
  <c r="DR91" i="16"/>
  <c r="CI91" i="16"/>
  <c r="DO91" i="16"/>
  <c r="DP91" i="16"/>
  <c r="DS91" i="16"/>
  <c r="EE91" i="16"/>
  <c r="L91" i="16"/>
  <c r="BH91" i="16"/>
  <c r="Q320" i="16"/>
  <c r="DZ139" i="16"/>
  <c r="ET138" i="16"/>
  <c r="DP138" i="16"/>
  <c r="CF138" i="16"/>
  <c r="AV138" i="16"/>
  <c r="L138" i="16"/>
  <c r="EU137" i="16"/>
  <c r="DZ137" i="16"/>
  <c r="DG137" i="16"/>
  <c r="CA137" i="16"/>
  <c r="BF137" i="16"/>
  <c r="AM137" i="16"/>
  <c r="Q137" i="16"/>
  <c r="EM136" i="16"/>
  <c r="DX136" i="16"/>
  <c r="DH136" i="16"/>
  <c r="CF136" i="16"/>
  <c r="BO136" i="16"/>
  <c r="AV136" i="16"/>
  <c r="AE136" i="16"/>
  <c r="L136" i="16"/>
  <c r="DM135" i="16"/>
  <c r="R134" i="16"/>
  <c r="EG133" i="16"/>
  <c r="ER132" i="16"/>
  <c r="DJ132" i="16"/>
  <c r="BP132" i="16"/>
  <c r="AG132" i="16"/>
  <c r="EG129" i="16"/>
  <c r="DN129" i="16"/>
  <c r="CP129" i="16"/>
  <c r="BQ129" i="16"/>
  <c r="AS129" i="16"/>
  <c r="S129" i="16"/>
  <c r="EQ128" i="16"/>
  <c r="R127" i="16"/>
  <c r="EU126" i="16"/>
  <c r="DG126" i="16"/>
  <c r="BF126" i="16"/>
  <c r="R126" i="16"/>
  <c r="ET125" i="16"/>
  <c r="CY125" i="16"/>
  <c r="AT125" i="16"/>
  <c r="I119" i="16"/>
  <c r="T119" i="16"/>
  <c r="AV119" i="16"/>
  <c r="BY119" i="16"/>
  <c r="CY119" i="16"/>
  <c r="EM119" i="16"/>
  <c r="W119" i="16"/>
  <c r="AY119" i="16"/>
  <c r="CA119" i="16"/>
  <c r="CZ119" i="16"/>
  <c r="EN119" i="16"/>
  <c r="X119" i="16"/>
  <c r="BB119" i="16"/>
  <c r="CB119" i="16"/>
  <c r="DC119" i="16"/>
  <c r="EQ119" i="16"/>
  <c r="AC119" i="16"/>
  <c r="BC119" i="16"/>
  <c r="CE119" i="16"/>
  <c r="DG119" i="16"/>
  <c r="ES119" i="16"/>
  <c r="AD119" i="16"/>
  <c r="BG119" i="16"/>
  <c r="CF119" i="16"/>
  <c r="DI119" i="16"/>
  <c r="EU119" i="16"/>
  <c r="AF119" i="16"/>
  <c r="BH119" i="16"/>
  <c r="CI119" i="16"/>
  <c r="DK119" i="16"/>
  <c r="EV119" i="16"/>
  <c r="O119" i="16"/>
  <c r="AP119" i="16"/>
  <c r="BP119" i="16"/>
  <c r="CR119" i="16"/>
  <c r="EG119" i="16"/>
  <c r="BW119" i="16"/>
  <c r="L119" i="16"/>
  <c r="EP118" i="16"/>
  <c r="EH117" i="16"/>
  <c r="CB117" i="16"/>
  <c r="AE117" i="16"/>
  <c r="EH111" i="16"/>
  <c r="CO106" i="16"/>
  <c r="S316" i="16"/>
  <c r="S321" i="16"/>
  <c r="S333" i="16"/>
  <c r="S314" i="16"/>
  <c r="S326" i="16"/>
  <c r="S324" i="16"/>
  <c r="S334" i="16"/>
  <c r="S315" i="16"/>
  <c r="S325" i="16"/>
  <c r="S322" i="16"/>
  <c r="S327" i="16"/>
  <c r="EW124" i="16"/>
  <c r="DM124" i="16"/>
  <c r="BQ124" i="16"/>
  <c r="AG124" i="16"/>
  <c r="EM122" i="16"/>
  <c r="DF122" i="16"/>
  <c r="CB122" i="16"/>
  <c r="AU122" i="16"/>
  <c r="T122" i="16"/>
  <c r="P121" i="16"/>
  <c r="DH121" i="16"/>
  <c r="BN121" i="16"/>
  <c r="U121" i="16"/>
  <c r="ER120" i="16"/>
  <c r="CO120" i="16"/>
  <c r="AN120" i="16"/>
  <c r="BU115" i="16"/>
  <c r="DC114" i="16"/>
  <c r="AZ114" i="16"/>
  <c r="EG113" i="16"/>
  <c r="CR113" i="16"/>
  <c r="AX113" i="16"/>
  <c r="J113" i="16"/>
  <c r="ES112" i="16"/>
  <c r="DE112" i="16"/>
  <c r="BD112" i="16"/>
  <c r="O112" i="16"/>
  <c r="ES107" i="16"/>
  <c r="DW107" i="16"/>
  <c r="CU107" i="16"/>
  <c r="BV107" i="16"/>
  <c r="Y107" i="16"/>
  <c r="N103" i="16"/>
  <c r="S103" i="16"/>
  <c r="AH103" i="16"/>
  <c r="AW103" i="16"/>
  <c r="BZ103" i="16"/>
  <c r="CN103" i="16"/>
  <c r="DB103" i="16"/>
  <c r="DP103" i="16"/>
  <c r="EF103" i="16"/>
  <c r="ET103" i="16"/>
  <c r="U103" i="16"/>
  <c r="AJ103" i="16"/>
  <c r="BB103" i="16"/>
  <c r="CB103" i="16"/>
  <c r="CP103" i="16"/>
  <c r="DD103" i="16"/>
  <c r="DT103" i="16"/>
  <c r="EH103" i="16"/>
  <c r="EV103" i="16"/>
  <c r="V103" i="16"/>
  <c r="AK103" i="16"/>
  <c r="BC103" i="16"/>
  <c r="CC103" i="16"/>
  <c r="CQ103" i="16"/>
  <c r="DE103" i="16"/>
  <c r="DU103" i="16"/>
  <c r="EI103" i="16"/>
  <c r="EW103" i="16"/>
  <c r="H103" i="16"/>
  <c r="W103" i="16"/>
  <c r="AO103" i="16"/>
  <c r="BD103" i="16"/>
  <c r="CD103" i="16"/>
  <c r="CR103" i="16"/>
  <c r="DH103" i="16"/>
  <c r="DV103" i="16"/>
  <c r="EJ103" i="16"/>
  <c r="EX103" i="16"/>
  <c r="I103" i="16"/>
  <c r="X103" i="16"/>
  <c r="AP103" i="16"/>
  <c r="BF103" i="16"/>
  <c r="CE103" i="16"/>
  <c r="CS103" i="16"/>
  <c r="DI103" i="16"/>
  <c r="DW103" i="16"/>
  <c r="EK103" i="16"/>
  <c r="EY103" i="16"/>
  <c r="J103" i="16"/>
  <c r="Y103" i="16"/>
  <c r="AQ103" i="16"/>
  <c r="BQ103" i="16"/>
  <c r="CF103" i="16"/>
  <c r="CV103" i="16"/>
  <c r="DJ103" i="16"/>
  <c r="DX103" i="16"/>
  <c r="EL103" i="16"/>
  <c r="EZ103" i="16"/>
  <c r="M103" i="16"/>
  <c r="AE103" i="16"/>
  <c r="AT103" i="16"/>
  <c r="BT103" i="16"/>
  <c r="CK103" i="16"/>
  <c r="CY103" i="16"/>
  <c r="DM103" i="16"/>
  <c r="EA103" i="16"/>
  <c r="EO103" i="16"/>
  <c r="DQ103" i="16"/>
  <c r="CL103" i="16"/>
  <c r="AR103" i="16"/>
  <c r="N96" i="16"/>
  <c r="AY96" i="16"/>
  <c r="CG96" i="16"/>
  <c r="DI96" i="16"/>
  <c r="EH96" i="16"/>
  <c r="AZ96" i="16"/>
  <c r="CH96" i="16"/>
  <c r="DJ96" i="16"/>
  <c r="EL96" i="16"/>
  <c r="P96" i="16"/>
  <c r="BA96" i="16"/>
  <c r="CI96" i="16"/>
  <c r="DL96" i="16"/>
  <c r="EM96" i="16"/>
  <c r="Q96" i="16"/>
  <c r="BB96" i="16"/>
  <c r="CK96" i="16"/>
  <c r="DS96" i="16"/>
  <c r="EO96" i="16"/>
  <c r="R96" i="16"/>
  <c r="BE96" i="16"/>
  <c r="CL96" i="16"/>
  <c r="DU96" i="16"/>
  <c r="EP96" i="16"/>
  <c r="BF96" i="16"/>
  <c r="CU96" i="16"/>
  <c r="DV96" i="16"/>
  <c r="ES96" i="16"/>
  <c r="BM96" i="16"/>
  <c r="CV96" i="16"/>
  <c r="DX96" i="16"/>
  <c r="EV96" i="16"/>
  <c r="AG96" i="16"/>
  <c r="BW96" i="16"/>
  <c r="DA96" i="16"/>
  <c r="EB96" i="16"/>
  <c r="EY96" i="16"/>
  <c r="CD96" i="16"/>
  <c r="V90" i="16"/>
  <c r="BZ90" i="16"/>
  <c r="EE90" i="16"/>
  <c r="O90" i="16"/>
  <c r="CA90" i="16"/>
  <c r="EG90" i="16"/>
  <c r="AD90" i="16"/>
  <c r="CK90" i="16"/>
  <c r="EK90" i="16"/>
  <c r="AE90" i="16"/>
  <c r="CX90" i="16"/>
  <c r="AQ90" i="16"/>
  <c r="CY90" i="16"/>
  <c r="EX90" i="16"/>
  <c r="BW90" i="16"/>
  <c r="ED90" i="16"/>
  <c r="BB90" i="16"/>
  <c r="BC90" i="16"/>
  <c r="BE90" i="16"/>
  <c r="CI90" i="16"/>
  <c r="CZ90" i="16"/>
  <c r="DA90" i="16"/>
  <c r="DM90" i="16"/>
  <c r="Z90" i="16"/>
  <c r="EI90" i="16"/>
  <c r="U316" i="16"/>
  <c r="U321" i="16"/>
  <c r="U333" i="16"/>
  <c r="U314" i="16"/>
  <c r="U326" i="16"/>
  <c r="U334" i="16"/>
  <c r="U322" i="16"/>
  <c r="EK124" i="16"/>
  <c r="DA124" i="16"/>
  <c r="BE124" i="16"/>
  <c r="U124" i="16"/>
  <c r="T123" i="16"/>
  <c r="EA122" i="16"/>
  <c r="CU122" i="16"/>
  <c r="BS122" i="16"/>
  <c r="AL122" i="16"/>
  <c r="H122" i="16"/>
  <c r="ER121" i="16"/>
  <c r="CR121" i="16"/>
  <c r="BE121" i="16"/>
  <c r="DY120" i="16"/>
  <c r="BX120" i="16"/>
  <c r="U120" i="16"/>
  <c r="EH114" i="16"/>
  <c r="CJ114" i="16"/>
  <c r="AG114" i="16"/>
  <c r="BV113" i="16"/>
  <c r="DQ113" i="16"/>
  <c r="CC113" i="16"/>
  <c r="AH113" i="16"/>
  <c r="EF112" i="16"/>
  <c r="CR112" i="16"/>
  <c r="AN112" i="16"/>
  <c r="AK99" i="16"/>
  <c r="T88" i="16"/>
  <c r="CB88" i="16"/>
  <c r="DY88" i="16"/>
  <c r="AG88" i="16"/>
  <c r="CC88" i="16"/>
  <c r="EJ88" i="16"/>
  <c r="AQ88" i="16"/>
  <c r="CN88" i="16"/>
  <c r="EO88" i="16"/>
  <c r="AR88" i="16"/>
  <c r="CO88" i="16"/>
  <c r="EQ88" i="16"/>
  <c r="AS88" i="16"/>
  <c r="DA88" i="16"/>
  <c r="EU88" i="16"/>
  <c r="S88" i="16"/>
  <c r="CA88" i="16"/>
  <c r="DX88" i="16"/>
  <c r="BU88" i="16"/>
  <c r="CG88" i="16"/>
  <c r="DE88" i="16"/>
  <c r="DK88" i="16"/>
  <c r="DL88" i="16"/>
  <c r="DM88" i="16"/>
  <c r="DQ88" i="16"/>
  <c r="BD88" i="16"/>
  <c r="FA88" i="16"/>
  <c r="T327" i="16"/>
  <c r="J327" i="16"/>
  <c r="Y322" i="16"/>
  <c r="Y334" i="16"/>
  <c r="Y314" i="16"/>
  <c r="Y321" i="16"/>
  <c r="Y328" i="16"/>
  <c r="Y324" i="16"/>
  <c r="Y316" i="16"/>
  <c r="Y326" i="16"/>
  <c r="K316" i="16"/>
  <c r="K314" i="16"/>
  <c r="K334" i="16"/>
  <c r="K326" i="16"/>
  <c r="K322" i="16"/>
  <c r="K329" i="16"/>
  <c r="K331" i="16"/>
  <c r="EJ124" i="16"/>
  <c r="CZ124" i="16"/>
  <c r="BD124" i="16"/>
  <c r="T124" i="16"/>
  <c r="DY122" i="16"/>
  <c r="CS122" i="16"/>
  <c r="BN122" i="16"/>
  <c r="AK122" i="16"/>
  <c r="EP121" i="16"/>
  <c r="CQ121" i="16"/>
  <c r="AS121" i="16"/>
  <c r="DX120" i="16"/>
  <c r="BW120" i="16"/>
  <c r="T120" i="16"/>
  <c r="EF114" i="16"/>
  <c r="CC114" i="16"/>
  <c r="AE114" i="16"/>
  <c r="DP113" i="16"/>
  <c r="CA113" i="16"/>
  <c r="AG113" i="16"/>
  <c r="EE112" i="16"/>
  <c r="CP112" i="16"/>
  <c r="AM112" i="16"/>
  <c r="EQ107" i="16"/>
  <c r="EI107" i="16"/>
  <c r="DL107" i="16"/>
  <c r="CO107" i="16"/>
  <c r="AP107" i="16"/>
  <c r="K107" i="16"/>
  <c r="EN103" i="16"/>
  <c r="DC103" i="16"/>
  <c r="BU103" i="16"/>
  <c r="AC103" i="16"/>
  <c r="Q99" i="16"/>
  <c r="K99" i="16"/>
  <c r="AS99" i="16"/>
  <c r="BV99" i="16"/>
  <c r="CY99" i="16"/>
  <c r="EA99" i="16"/>
  <c r="O99" i="16"/>
  <c r="AY99" i="16"/>
  <c r="CB99" i="16"/>
  <c r="DE99" i="16"/>
  <c r="EG99" i="16"/>
  <c r="V99" i="16"/>
  <c r="AZ99" i="16"/>
  <c r="CC99" i="16"/>
  <c r="DF99" i="16"/>
  <c r="EJ99" i="16"/>
  <c r="W99" i="16"/>
  <c r="BA99" i="16"/>
  <c r="CD99" i="16"/>
  <c r="DG99" i="16"/>
  <c r="EL99" i="16"/>
  <c r="Y99" i="16"/>
  <c r="BC99" i="16"/>
  <c r="CE99" i="16"/>
  <c r="DI99" i="16"/>
  <c r="EO99" i="16"/>
  <c r="Z99" i="16"/>
  <c r="BD99" i="16"/>
  <c r="CG99" i="16"/>
  <c r="DM99" i="16"/>
  <c r="EP99" i="16"/>
  <c r="AA99" i="16"/>
  <c r="BF99" i="16"/>
  <c r="CJ99" i="16"/>
  <c r="DS99" i="16"/>
  <c r="EV99" i="16"/>
  <c r="H99" i="16"/>
  <c r="AL99" i="16"/>
  <c r="BQ99" i="16"/>
  <c r="CT99" i="16"/>
  <c r="DW99" i="16"/>
  <c r="EY99" i="16"/>
  <c r="BU99" i="16"/>
  <c r="EC96" i="16"/>
  <c r="AK96" i="16"/>
  <c r="AS90" i="16"/>
  <c r="EV88" i="16"/>
  <c r="H322" i="16"/>
  <c r="J322" i="16"/>
  <c r="T322" i="16"/>
  <c r="R321" i="16"/>
  <c r="R333" i="16"/>
  <c r="R314" i="16"/>
  <c r="R326" i="16"/>
  <c r="R324" i="16"/>
  <c r="R322" i="16"/>
  <c r="R334" i="16"/>
  <c r="R316" i="16"/>
  <c r="R328" i="16"/>
  <c r="EB124" i="16"/>
  <c r="CR124" i="16"/>
  <c r="AV124" i="16"/>
  <c r="L124" i="16"/>
  <c r="EB123" i="16"/>
  <c r="EY122" i="16"/>
  <c r="DX122" i="16"/>
  <c r="CQ122" i="16"/>
  <c r="BK122" i="16"/>
  <c r="AI122" i="16"/>
  <c r="EH121" i="16"/>
  <c r="CO121" i="16"/>
  <c r="AO121" i="16"/>
  <c r="DL120" i="16"/>
  <c r="BK120" i="16"/>
  <c r="H120" i="16"/>
  <c r="EY115" i="16"/>
  <c r="ED114" i="16"/>
  <c r="CA114" i="16"/>
  <c r="Z114" i="16"/>
  <c r="FA113" i="16"/>
  <c r="DM113" i="16"/>
  <c r="BU113" i="16"/>
  <c r="AE113" i="16"/>
  <c r="DZ112" i="16"/>
  <c r="CJ112" i="16"/>
  <c r="AJ112" i="16"/>
  <c r="EH107" i="16"/>
  <c r="DK107" i="16"/>
  <c r="CG107" i="16"/>
  <c r="AO107" i="16"/>
  <c r="I107" i="16"/>
  <c r="BS103" i="16"/>
  <c r="T103" i="16"/>
  <c r="I102" i="16"/>
  <c r="DG102" i="16"/>
  <c r="AL102" i="16"/>
  <c r="EA102" i="16"/>
  <c r="AM102" i="16"/>
  <c r="EB102" i="16"/>
  <c r="AS102" i="16"/>
  <c r="EL102" i="16"/>
  <c r="BD102" i="16"/>
  <c r="EN102" i="16"/>
  <c r="CN102" i="16"/>
  <c r="EO102" i="16"/>
  <c r="CR102" i="16"/>
  <c r="DZ96" i="16"/>
  <c r="AF96" i="16"/>
  <c r="EK88" i="16"/>
  <c r="T334" i="16"/>
  <c r="V334" i="16"/>
  <c r="W334" i="16"/>
  <c r="H334" i="16"/>
  <c r="X332" i="16"/>
  <c r="M332" i="16"/>
  <c r="N332" i="16"/>
  <c r="P332" i="16"/>
  <c r="V332" i="16"/>
  <c r="G332" i="16"/>
  <c r="AC332" i="16" s="1"/>
  <c r="H332" i="16"/>
  <c r="I332" i="16"/>
  <c r="R332" i="16"/>
  <c r="T332" i="16"/>
  <c r="AC314" i="16"/>
  <c r="AC326" i="16"/>
  <c r="AC324" i="16"/>
  <c r="AC322" i="16"/>
  <c r="AC334" i="16"/>
  <c r="AC321" i="16"/>
  <c r="AC333" i="16"/>
  <c r="DZ124" i="16"/>
  <c r="CP124" i="16"/>
  <c r="AT124" i="16"/>
  <c r="J124" i="16"/>
  <c r="EA123" i="16"/>
  <c r="EX122" i="16"/>
  <c r="DV122" i="16"/>
  <c r="CO122" i="16"/>
  <c r="BI122" i="16"/>
  <c r="AD122" i="16"/>
  <c r="ED121" i="16"/>
  <c r="CG121" i="16"/>
  <c r="AN121" i="16"/>
  <c r="DI120" i="16"/>
  <c r="BH120" i="16"/>
  <c r="EV115" i="16"/>
  <c r="DY114" i="16"/>
  <c r="BV114" i="16"/>
  <c r="N114" i="16"/>
  <c r="EZ113" i="16"/>
  <c r="DK113" i="16"/>
  <c r="BT113" i="16"/>
  <c r="Y113" i="16"/>
  <c r="DS112" i="16"/>
  <c r="CD112" i="16"/>
  <c r="AH112" i="16"/>
  <c r="DQ108" i="16"/>
  <c r="EY107" i="16"/>
  <c r="EG107" i="16"/>
  <c r="DJ107" i="16"/>
  <c r="CE107" i="16"/>
  <c r="AM107" i="16"/>
  <c r="EG103" i="16"/>
  <c r="CZ103" i="16"/>
  <c r="BR103" i="16"/>
  <c r="R103" i="16"/>
  <c r="EQ102" i="16"/>
  <c r="DY96" i="16"/>
  <c r="AD96" i="16"/>
  <c r="BQ88" i="16"/>
  <c r="G328" i="16"/>
  <c r="AC328" i="16" s="1"/>
  <c r="P328" i="16"/>
  <c r="Z328" i="16"/>
  <c r="AA328" i="16"/>
  <c r="AB328" i="16"/>
  <c r="M328" i="16"/>
  <c r="U324" i="16"/>
  <c r="G318" i="16"/>
  <c r="N318" i="16" s="1"/>
  <c r="DY124" i="16"/>
  <c r="CO124" i="16"/>
  <c r="AS124" i="16"/>
  <c r="I124" i="16"/>
  <c r="AJ123" i="16"/>
  <c r="EV122" i="16"/>
  <c r="DO122" i="16"/>
  <c r="CN122" i="16"/>
  <c r="BG122" i="16"/>
  <c r="AA122" i="16"/>
  <c r="EB121" i="16"/>
  <c r="CC121" i="16"/>
  <c r="AL121" i="16"/>
  <c r="DH120" i="16"/>
  <c r="BE120" i="16"/>
  <c r="DQ115" i="16"/>
  <c r="DR114" i="16"/>
  <c r="BS114" i="16"/>
  <c r="K114" i="16"/>
  <c r="EX113" i="16"/>
  <c r="DI113" i="16"/>
  <c r="BO113" i="16"/>
  <c r="S113" i="16"/>
  <c r="DQ112" i="16"/>
  <c r="CB112" i="16"/>
  <c r="AF112" i="16"/>
  <c r="DJ108" i="16"/>
  <c r="EW107" i="16"/>
  <c r="EF107" i="16"/>
  <c r="DI107" i="16"/>
  <c r="CC107" i="16"/>
  <c r="AL107" i="16"/>
  <c r="EC103" i="16"/>
  <c r="CX103" i="16"/>
  <c r="BA103" i="16"/>
  <c r="Q103" i="16"/>
  <c r="DZ102" i="16"/>
  <c r="EW99" i="16"/>
  <c r="BG99" i="16"/>
  <c r="DH96" i="16"/>
  <c r="BE88" i="16"/>
  <c r="I316" i="16"/>
  <c r="I328" i="16"/>
  <c r="I314" i="16"/>
  <c r="I326" i="16"/>
  <c r="I322" i="16"/>
  <c r="I324" i="16"/>
  <c r="DX124" i="16"/>
  <c r="CN124" i="16"/>
  <c r="AR124" i="16"/>
  <c r="H124" i="16"/>
  <c r="ET122" i="16"/>
  <c r="DN122" i="16"/>
  <c r="CL122" i="16"/>
  <c r="BE122" i="16"/>
  <c r="Y122" i="16"/>
  <c r="EA121" i="16"/>
  <c r="BY121" i="16"/>
  <c r="Z121" i="16"/>
  <c r="DG120" i="16"/>
  <c r="BD120" i="16"/>
  <c r="FD118" i="16"/>
  <c r="DF118" i="16" s="1"/>
  <c r="DO114" i="16"/>
  <c r="BO114" i="16"/>
  <c r="ES113" i="16"/>
  <c r="DD113" i="16"/>
  <c r="BH113" i="16"/>
  <c r="DN112" i="16"/>
  <c r="BX112" i="16"/>
  <c r="AA112" i="16"/>
  <c r="CB108" i="16"/>
  <c r="EV107" i="16"/>
  <c r="EA107" i="16"/>
  <c r="DG107" i="16"/>
  <c r="BZ107" i="16"/>
  <c r="AD107" i="16"/>
  <c r="EB103" i="16"/>
  <c r="CW103" i="16"/>
  <c r="AV103" i="16"/>
  <c r="L103" i="16"/>
  <c r="DD102" i="16"/>
  <c r="DZ99" i="16"/>
  <c r="AR99" i="16"/>
  <c r="DG96" i="16"/>
  <c r="AW88" i="16"/>
  <c r="EP104" i="16"/>
  <c r="DD104" i="16"/>
  <c r="BS104" i="16"/>
  <c r="T104" i="16"/>
  <c r="Y102" i="16"/>
  <c r="EC101" i="16"/>
  <c r="CB101" i="16"/>
  <c r="EU100" i="16"/>
  <c r="DD100" i="16"/>
  <c r="BM100" i="16"/>
  <c r="J100" i="16"/>
  <c r="ES98" i="16"/>
  <c r="DP98" i="16"/>
  <c r="CM98" i="16"/>
  <c r="BI98" i="16"/>
  <c r="R98" i="16"/>
  <c r="BQ93" i="16"/>
  <c r="AJ93" i="16"/>
  <c r="BI92" i="16"/>
  <c r="J325" i="16"/>
  <c r="V325" i="16"/>
  <c r="K325" i="16"/>
  <c r="W325" i="16"/>
  <c r="L325" i="16"/>
  <c r="X325" i="16"/>
  <c r="M325" i="16"/>
  <c r="Y325" i="16"/>
  <c r="N325" i="16"/>
  <c r="Z325" i="16"/>
  <c r="O325" i="16"/>
  <c r="AA325" i="16"/>
  <c r="I325" i="16"/>
  <c r="U325" i="16"/>
  <c r="S320" i="16"/>
  <c r="L315" i="16"/>
  <c r="X315" i="16"/>
  <c r="M315" i="16"/>
  <c r="Y315" i="16"/>
  <c r="N315" i="16"/>
  <c r="Z315" i="16"/>
  <c r="O315" i="16"/>
  <c r="AA315" i="16"/>
  <c r="P315" i="16"/>
  <c r="AB315" i="16"/>
  <c r="Q315" i="16"/>
  <c r="AC315" i="16"/>
  <c r="K315" i="16"/>
  <c r="W315" i="16"/>
  <c r="V328" i="16"/>
  <c r="V321" i="16"/>
  <c r="V333" i="16"/>
  <c r="V314" i="16"/>
  <c r="V326" i="16"/>
  <c r="DT101" i="16"/>
  <c r="AY101" i="16"/>
  <c r="EH100" i="16"/>
  <c r="CV100" i="16"/>
  <c r="BB100" i="16"/>
  <c r="EN98" i="16"/>
  <c r="DK98" i="16"/>
  <c r="CF98" i="16"/>
  <c r="AP98" i="16"/>
  <c r="J98" i="16"/>
  <c r="FD94" i="16"/>
  <c r="R94" i="16" s="1"/>
  <c r="EK94" i="16"/>
  <c r="DP94" i="16"/>
  <c r="CX94" i="16"/>
  <c r="CB94" i="16"/>
  <c r="BF94" i="16"/>
  <c r="AK94" i="16"/>
  <c r="S94" i="16"/>
  <c r="EK93" i="16"/>
  <c r="DM93" i="16"/>
  <c r="CN93" i="16"/>
  <c r="BG93" i="16"/>
  <c r="AB93" i="16"/>
  <c r="DP92" i="16"/>
  <c r="AN91" i="16"/>
  <c r="AC325" i="16"/>
  <c r="I321" i="16"/>
  <c r="I320" i="16"/>
  <c r="V315" i="16"/>
  <c r="Q314" i="16"/>
  <c r="Q326" i="16"/>
  <c r="Q324" i="16"/>
  <c r="Q322" i="16"/>
  <c r="Q334" i="16"/>
  <c r="Q321" i="16"/>
  <c r="Q333" i="16"/>
  <c r="EA104" i="16"/>
  <c r="CQ104" i="16"/>
  <c r="AX104" i="16"/>
  <c r="O104" i="16"/>
  <c r="DG101" i="16"/>
  <c r="AK101" i="16"/>
  <c r="EF100" i="16"/>
  <c r="CR100" i="16"/>
  <c r="BA100" i="16"/>
  <c r="EM98" i="16"/>
  <c r="DI98" i="16"/>
  <c r="CE98" i="16"/>
  <c r="AN98" i="16"/>
  <c r="EJ94" i="16"/>
  <c r="DN94" i="16"/>
  <c r="CS94" i="16"/>
  <c r="CA94" i="16"/>
  <c r="BE94" i="16"/>
  <c r="AJ94" i="16"/>
  <c r="M94" i="16"/>
  <c r="EF93" i="16"/>
  <c r="DH93" i="16"/>
  <c r="CG93" i="16"/>
  <c r="BF93" i="16"/>
  <c r="Y93" i="16"/>
  <c r="Y92" i="16"/>
  <c r="Z92" i="16"/>
  <c r="BQ92" i="16"/>
  <c r="DE92" i="16"/>
  <c r="AE92" i="16"/>
  <c r="BS92" i="16"/>
  <c r="DM92" i="16"/>
  <c r="AL92" i="16"/>
  <c r="BV92" i="16"/>
  <c r="AN92" i="16"/>
  <c r="CI92" i="16"/>
  <c r="DR92" i="16"/>
  <c r="W92" i="16"/>
  <c r="BJ92" i="16"/>
  <c r="CZ92" i="16"/>
  <c r="ER92" i="16"/>
  <c r="DO92" i="16"/>
  <c r="AS92" i="16"/>
  <c r="G330" i="16"/>
  <c r="R330" i="16" s="1"/>
  <c r="L327" i="16"/>
  <c r="X327" i="16"/>
  <c r="M327" i="16"/>
  <c r="Y327" i="16"/>
  <c r="N327" i="16"/>
  <c r="Z327" i="16"/>
  <c r="O327" i="16"/>
  <c r="AA327" i="16"/>
  <c r="P327" i="16"/>
  <c r="AB327" i="16"/>
  <c r="Q327" i="16"/>
  <c r="AC327" i="16"/>
  <c r="K327" i="16"/>
  <c r="W327" i="16"/>
  <c r="AB325" i="16"/>
  <c r="H320" i="16"/>
  <c r="U315" i="16"/>
  <c r="AB324" i="16"/>
  <c r="AB322" i="16"/>
  <c r="AB334" i="16"/>
  <c r="AB314" i="16"/>
  <c r="AB326" i="16"/>
  <c r="X328" i="16"/>
  <c r="X322" i="16"/>
  <c r="X334" i="16"/>
  <c r="J328" i="16"/>
  <c r="J321" i="16"/>
  <c r="J333" i="16"/>
  <c r="J314" i="16"/>
  <c r="DZ104" i="16"/>
  <c r="CO104" i="16"/>
  <c r="AU104" i="16"/>
  <c r="DE101" i="16"/>
  <c r="AI101" i="16"/>
  <c r="DZ100" i="16"/>
  <c r="CH100" i="16"/>
  <c r="AZ100" i="16"/>
  <c r="EL98" i="16"/>
  <c r="DB98" i="16"/>
  <c r="BY98" i="16"/>
  <c r="AF98" i="16"/>
  <c r="FA94" i="16"/>
  <c r="EI94" i="16"/>
  <c r="DM94" i="16"/>
  <c r="CR94" i="16"/>
  <c r="BZ94" i="16"/>
  <c r="BD94" i="16"/>
  <c r="AH94" i="16"/>
  <c r="L94" i="16"/>
  <c r="EE93" i="16"/>
  <c r="DG93" i="16"/>
  <c r="CE93" i="16"/>
  <c r="BD93" i="16"/>
  <c r="V93" i="16"/>
  <c r="FA92" i="16"/>
  <c r="CY92" i="16"/>
  <c r="AM92" i="16"/>
  <c r="I330" i="16"/>
  <c r="U330" i="16"/>
  <c r="J330" i="16"/>
  <c r="V330" i="16"/>
  <c r="K330" i="16"/>
  <c r="W330" i="16"/>
  <c r="L330" i="16"/>
  <c r="X330" i="16"/>
  <c r="M330" i="16"/>
  <c r="Y330" i="16"/>
  <c r="N330" i="16"/>
  <c r="Z330" i="16"/>
  <c r="H330" i="16"/>
  <c r="T330" i="16"/>
  <c r="T325" i="16"/>
  <c r="AB321" i="16"/>
  <c r="T315" i="16"/>
  <c r="T316" i="16"/>
  <c r="T328" i="16"/>
  <c r="T321" i="16"/>
  <c r="T333" i="16"/>
  <c r="T314" i="16"/>
  <c r="T326" i="16"/>
  <c r="T324" i="16"/>
  <c r="DY104" i="16"/>
  <c r="CN104" i="16"/>
  <c r="AT104" i="16"/>
  <c r="EZ101" i="16"/>
  <c r="DC101" i="16"/>
  <c r="AH101" i="16"/>
  <c r="DX100" i="16"/>
  <c r="CE100" i="16"/>
  <c r="AW100" i="16"/>
  <c r="ED98" i="16"/>
  <c r="CZ98" i="16"/>
  <c r="BX98" i="16"/>
  <c r="AD98" i="16"/>
  <c r="K320" i="16"/>
  <c r="W320" i="16"/>
  <c r="L320" i="16"/>
  <c r="X320" i="16"/>
  <c r="M320" i="16"/>
  <c r="Y320" i="16"/>
  <c r="N320" i="16"/>
  <c r="Z320" i="16"/>
  <c r="O320" i="16"/>
  <c r="AA320" i="16"/>
  <c r="P320" i="16"/>
  <c r="AB320" i="16"/>
  <c r="J320" i="16"/>
  <c r="V320" i="16"/>
  <c r="AA324" i="16"/>
  <c r="AA322" i="16"/>
  <c r="AA334" i="16"/>
  <c r="M322" i="16"/>
  <c r="M334" i="16"/>
  <c r="EZ104" i="16"/>
  <c r="DX104" i="16"/>
  <c r="CL104" i="16"/>
  <c r="AS104" i="16"/>
  <c r="EY101" i="16"/>
  <c r="DB101" i="16"/>
  <c r="AG101" i="16"/>
  <c r="DV100" i="16"/>
  <c r="CD100" i="16"/>
  <c r="AC100" i="16"/>
  <c r="EA98" i="16"/>
  <c r="CX98" i="16"/>
  <c r="BU98" i="16"/>
  <c r="AC98" i="16"/>
  <c r="EX94" i="16"/>
  <c r="EC94" i="16"/>
  <c r="DK94" i="16"/>
  <c r="CO94" i="16"/>
  <c r="BT94" i="16"/>
  <c r="BB94" i="16"/>
  <c r="AF94" i="16"/>
  <c r="I94" i="16"/>
  <c r="EZ93" i="16"/>
  <c r="EB93" i="16"/>
  <c r="DC93" i="16"/>
  <c r="CC93" i="16"/>
  <c r="AZ93" i="16"/>
  <c r="T93" i="16"/>
  <c r="EV92" i="16"/>
  <c r="CO92" i="16"/>
  <c r="U92" i="16"/>
  <c r="I333" i="16"/>
  <c r="V327" i="16"/>
  <c r="R325" i="16"/>
  <c r="X324" i="16"/>
  <c r="J323" i="16"/>
  <c r="V323" i="16"/>
  <c r="K323" i="16"/>
  <c r="W323" i="16"/>
  <c r="X323" i="16"/>
  <c r="Y323" i="16"/>
  <c r="G323" i="16"/>
  <c r="T323" i="16" s="1"/>
  <c r="Z321" i="16"/>
  <c r="R315" i="16"/>
  <c r="W316" i="16"/>
  <c r="W328" i="16"/>
  <c r="W321" i="16"/>
  <c r="W333" i="16"/>
  <c r="FA100" i="16"/>
  <c r="DU100" i="16"/>
  <c r="CB100" i="16"/>
  <c r="AB100" i="16"/>
  <c r="DZ98" i="16"/>
  <c r="CW98" i="16"/>
  <c r="BT98" i="16"/>
  <c r="AB98" i="16"/>
  <c r="EW94" i="16"/>
  <c r="EB94" i="16"/>
  <c r="DJ94" i="16"/>
  <c r="CN94" i="16"/>
  <c r="BR94" i="16"/>
  <c r="AW94" i="16"/>
  <c r="AE94" i="16"/>
  <c r="H94" i="16"/>
  <c r="EY93" i="16"/>
  <c r="DZ93" i="16"/>
  <c r="DB93" i="16"/>
  <c r="CB93" i="16"/>
  <c r="AW93" i="16"/>
  <c r="R93" i="16"/>
  <c r="EU92" i="16"/>
  <c r="CM92" i="16"/>
  <c r="AC330" i="16"/>
  <c r="U327" i="16"/>
  <c r="Q325" i="16"/>
  <c r="J315" i="16"/>
  <c r="P324" i="16"/>
  <c r="P329" i="16"/>
  <c r="P322" i="16"/>
  <c r="P334" i="16"/>
  <c r="P314" i="16"/>
  <c r="P326" i="16"/>
  <c r="EW104" i="16"/>
  <c r="DM104" i="16"/>
  <c r="CF104" i="16"/>
  <c r="AP104" i="16"/>
  <c r="ES101" i="16"/>
  <c r="CK101" i="16"/>
  <c r="K101" i="16"/>
  <c r="EY100" i="16"/>
  <c r="DR100" i="16"/>
  <c r="CA100" i="16"/>
  <c r="Y100" i="16"/>
  <c r="M99" i="16"/>
  <c r="FA98" i="16"/>
  <c r="DX98" i="16"/>
  <c r="CV98" i="16"/>
  <c r="BS98" i="16"/>
  <c r="Z98" i="16"/>
  <c r="FD96" i="16"/>
  <c r="Y96" i="16" s="1"/>
  <c r="EV94" i="16"/>
  <c r="DZ94" i="16"/>
  <c r="DE94" i="16"/>
  <c r="CM94" i="16"/>
  <c r="BQ94" i="16"/>
  <c r="AV94" i="16"/>
  <c r="AD94" i="16"/>
  <c r="EX93" i="16"/>
  <c r="DY93" i="16"/>
  <c r="DA93" i="16"/>
  <c r="BU93" i="16"/>
  <c r="EM92" i="16"/>
  <c r="CJ92" i="16"/>
  <c r="N329" i="16"/>
  <c r="P325" i="16"/>
  <c r="AC320" i="16"/>
  <c r="J316" i="16"/>
  <c r="I315" i="16"/>
  <c r="X314" i="16"/>
  <c r="Z322" i="16"/>
  <c r="Z334" i="16"/>
  <c r="Z324" i="16"/>
  <c r="H316" i="16"/>
  <c r="H328" i="16"/>
  <c r="H321" i="16"/>
  <c r="H333" i="16"/>
  <c r="H314" i="16"/>
  <c r="H326" i="16"/>
  <c r="H324" i="16"/>
  <c r="EY91" i="16"/>
  <c r="DT91" i="16"/>
  <c r="CQ91" i="16"/>
  <c r="BL91" i="16"/>
  <c r="AM91" i="16"/>
  <c r="EW89" i="16"/>
  <c r="EG89" i="16"/>
  <c r="DP89" i="16"/>
  <c r="DA89" i="16"/>
  <c r="CK89" i="16"/>
  <c r="BT89" i="16"/>
  <c r="BE89" i="16"/>
  <c r="AO89" i="16"/>
  <c r="X89" i="16"/>
  <c r="EX87" i="16"/>
  <c r="DO87" i="16"/>
  <c r="CE87" i="16"/>
  <c r="AI87" i="16"/>
  <c r="Y329" i="16"/>
  <c r="M329" i="16"/>
  <c r="EI91" i="16"/>
  <c r="DG91" i="16"/>
  <c r="CA91" i="16"/>
  <c r="AV91" i="16"/>
  <c r="W91" i="16"/>
  <c r="EN89" i="16"/>
  <c r="DY89" i="16"/>
  <c r="DI89" i="16"/>
  <c r="CR89" i="16"/>
  <c r="CC89" i="16"/>
  <c r="BM89" i="16"/>
  <c r="AV89" i="16"/>
  <c r="AG89" i="16"/>
  <c r="Q89" i="16"/>
  <c r="EF87" i="16"/>
  <c r="CV87" i="16"/>
  <c r="BG87" i="16"/>
  <c r="K333" i="16"/>
  <c r="G329" i="16"/>
  <c r="I329" i="16" s="1"/>
  <c r="K321" i="16"/>
  <c r="I319" i="16"/>
  <c r="S317" i="16"/>
  <c r="G317" i="16"/>
  <c r="X316" i="16"/>
  <c r="L316" i="16"/>
  <c r="EM89" i="16"/>
  <c r="DX89" i="16"/>
  <c r="DH89" i="16"/>
  <c r="CQ89" i="16"/>
  <c r="CB89" i="16"/>
  <c r="BL89" i="16"/>
  <c r="AU89" i="16"/>
  <c r="AF89" i="16"/>
  <c r="P89" i="16"/>
  <c r="FD87" i="16"/>
  <c r="L87" i="16" s="1"/>
  <c r="EB87" i="16"/>
  <c r="CR87" i="16"/>
  <c r="BF87" i="16"/>
  <c r="J87" i="16"/>
  <c r="T331" i="16"/>
  <c r="T319" i="16"/>
  <c r="EG91" i="16"/>
  <c r="DB91" i="16"/>
  <c r="BW91" i="16"/>
  <c r="AQ91" i="16"/>
  <c r="O91" i="16"/>
  <c r="FA89" i="16"/>
  <c r="EL89" i="16"/>
  <c r="DV89" i="16"/>
  <c r="DE89" i="16"/>
  <c r="CP89" i="16"/>
  <c r="BZ89" i="16"/>
  <c r="BI89" i="16"/>
  <c r="AT89" i="16"/>
  <c r="AD89" i="16"/>
  <c r="O87" i="16"/>
  <c r="EA87" i="16"/>
  <c r="CQ87" i="16"/>
  <c r="AV87" i="16"/>
  <c r="S331" i="16"/>
  <c r="G331" i="16"/>
  <c r="I331" i="16" s="1"/>
  <c r="AC329" i="16"/>
  <c r="Q329" i="16"/>
  <c r="S319" i="16"/>
  <c r="G319" i="16"/>
  <c r="U319" i="16" s="1"/>
  <c r="AC317" i="16"/>
  <c r="Q317" i="16"/>
  <c r="V316" i="16"/>
  <c r="DZ87" i="16"/>
  <c r="CP87" i="16"/>
  <c r="AU87" i="16"/>
  <c r="DW91" i="16"/>
  <c r="CX91" i="16"/>
  <c r="BT91" i="16"/>
  <c r="AO91" i="16"/>
  <c r="K91" i="16"/>
  <c r="EY89" i="16"/>
  <c r="EJ89" i="16"/>
  <c r="DT89" i="16"/>
  <c r="DC89" i="16"/>
  <c r="CN89" i="16"/>
  <c r="BX89" i="16"/>
  <c r="BG89" i="16"/>
  <c r="AR89" i="16"/>
  <c r="AB89" i="16"/>
  <c r="EZ87" i="16"/>
  <c r="DT87" i="16"/>
  <c r="CJ87" i="16"/>
  <c r="AT87" i="16"/>
  <c r="AC331" i="16"/>
  <c r="Q331" i="16"/>
  <c r="AA329" i="16"/>
  <c r="O329" i="16"/>
  <c r="AC319" i="16"/>
  <c r="Q319" i="16"/>
  <c r="AA317" i="16"/>
  <c r="O317" i="16"/>
  <c r="EZ91" i="16"/>
  <c r="DV91" i="16"/>
  <c r="CR91" i="16"/>
  <c r="BS91" i="16"/>
  <c r="EX89" i="16"/>
  <c r="EH89" i="16"/>
  <c r="DQ89" i="16"/>
  <c r="DB89" i="16"/>
  <c r="CL89" i="16"/>
  <c r="BU89" i="16"/>
  <c r="BF89" i="16"/>
  <c r="AP89" i="16"/>
  <c r="Y89" i="16"/>
  <c r="EY87" i="16"/>
  <c r="DP87" i="16"/>
  <c r="CF87" i="16"/>
  <c r="AJ87" i="16"/>
  <c r="AB331" i="16"/>
  <c r="Z329" i="16"/>
  <c r="AB319" i="16"/>
  <c r="Z317" i="16"/>
  <c r="R229" i="16"/>
  <c r="AD229" i="16"/>
  <c r="AP229" i="16"/>
  <c r="BB229" i="16"/>
  <c r="BN229" i="16"/>
  <c r="BZ229" i="16"/>
  <c r="CL229" i="16"/>
  <c r="CX229" i="16"/>
  <c r="DJ229" i="16"/>
  <c r="DV229" i="16"/>
  <c r="EH229" i="16"/>
  <c r="M229" i="16"/>
  <c r="Y229" i="16"/>
  <c r="AK229" i="16"/>
  <c r="AW229" i="16"/>
  <c r="BI229" i="16"/>
  <c r="BU229" i="16"/>
  <c r="CG229" i="16"/>
  <c r="CS229" i="16"/>
  <c r="DE229" i="16"/>
  <c r="DQ229" i="16"/>
  <c r="EC229" i="16"/>
  <c r="EO229" i="16"/>
  <c r="BW224" i="16"/>
  <c r="DM222" i="16"/>
  <c r="DZ229" i="16"/>
  <c r="BV224" i="16"/>
  <c r="BQ222" i="16"/>
  <c r="EM229" i="16"/>
  <c r="DY229" i="16"/>
  <c r="DK229" i="16"/>
  <c r="CV229" i="16"/>
  <c r="CH229" i="16"/>
  <c r="BS229" i="16"/>
  <c r="BE229" i="16"/>
  <c r="AQ229" i="16"/>
  <c r="AB229" i="16"/>
  <c r="N229" i="16"/>
  <c r="EO228" i="16"/>
  <c r="EA228" i="16"/>
  <c r="DL228" i="16"/>
  <c r="CX228" i="16"/>
  <c r="CI228" i="16"/>
  <c r="BU228" i="16"/>
  <c r="BG228" i="16"/>
  <c r="AR228" i="16"/>
  <c r="AD228" i="16"/>
  <c r="O228" i="16"/>
  <c r="EY224" i="16"/>
  <c r="ED224" i="16"/>
  <c r="DI224" i="16"/>
  <c r="CP224" i="16"/>
  <c r="BT224" i="16"/>
  <c r="AY224" i="16"/>
  <c r="AD224" i="16"/>
  <c r="K224" i="16"/>
  <c r="EX222" i="16"/>
  <c r="EE222" i="16"/>
  <c r="DJ222" i="16"/>
  <c r="CM222" i="16"/>
  <c r="BO222" i="16"/>
  <c r="AQ222" i="16"/>
  <c r="S222" i="16"/>
  <c r="CK219" i="16"/>
  <c r="EK213" i="16"/>
  <c r="BQ213" i="16"/>
  <c r="EA229" i="16"/>
  <c r="AE229" i="16"/>
  <c r="BB224" i="16"/>
  <c r="CW229" i="16"/>
  <c r="EF222" i="16"/>
  <c r="FD232" i="16"/>
  <c r="EU232" i="16" s="1"/>
  <c r="ER232" i="16"/>
  <c r="EF232" i="16"/>
  <c r="DT232" i="16"/>
  <c r="DH232" i="16"/>
  <c r="CV232" i="16"/>
  <c r="CJ232" i="16"/>
  <c r="BX232" i="16"/>
  <c r="BL232" i="16"/>
  <c r="AZ232" i="16"/>
  <c r="AN232" i="16"/>
  <c r="AB232" i="16"/>
  <c r="P232" i="16"/>
  <c r="EI231" i="16"/>
  <c r="DW231" i="16"/>
  <c r="DK231" i="16"/>
  <c r="CY231" i="16"/>
  <c r="CM231" i="16"/>
  <c r="CA231" i="16"/>
  <c r="BO231" i="16"/>
  <c r="BC231" i="16"/>
  <c r="AQ231" i="16"/>
  <c r="AE231" i="16"/>
  <c r="S231" i="16"/>
  <c r="EL229" i="16"/>
  <c r="DX229" i="16"/>
  <c r="DI229" i="16"/>
  <c r="CU229" i="16"/>
  <c r="CF229" i="16"/>
  <c r="BR229" i="16"/>
  <c r="BD229" i="16"/>
  <c r="AO229" i="16"/>
  <c r="AA229" i="16"/>
  <c r="L229" i="16"/>
  <c r="I228" i="16"/>
  <c r="U228" i="16"/>
  <c r="AG228" i="16"/>
  <c r="AS228" i="16"/>
  <c r="BE228" i="16"/>
  <c r="BQ228" i="16"/>
  <c r="CC228" i="16"/>
  <c r="CO228" i="16"/>
  <c r="DA228" i="16"/>
  <c r="DM228" i="16"/>
  <c r="DY228" i="16"/>
  <c r="EK228" i="16"/>
  <c r="EW228" i="16"/>
  <c r="P228" i="16"/>
  <c r="AB228" i="16"/>
  <c r="AN228" i="16"/>
  <c r="AZ228" i="16"/>
  <c r="BL228" i="16"/>
  <c r="BX228" i="16"/>
  <c r="CJ228" i="16"/>
  <c r="CV228" i="16"/>
  <c r="DH228" i="16"/>
  <c r="DT228" i="16"/>
  <c r="EF228" i="16"/>
  <c r="ER228" i="16"/>
  <c r="EN228" i="16"/>
  <c r="DZ228" i="16"/>
  <c r="DK228" i="16"/>
  <c r="CW228" i="16"/>
  <c r="CH228" i="16"/>
  <c r="BT228" i="16"/>
  <c r="BF228" i="16"/>
  <c r="AQ228" i="16"/>
  <c r="AC228" i="16"/>
  <c r="N228" i="16"/>
  <c r="FD227" i="16"/>
  <c r="EP227" i="16"/>
  <c r="EA227" i="16"/>
  <c r="DM227" i="16"/>
  <c r="CX227" i="16"/>
  <c r="CJ227" i="16"/>
  <c r="BV227" i="16"/>
  <c r="BG227" i="16"/>
  <c r="AS227" i="16"/>
  <c r="AD227" i="16"/>
  <c r="P227" i="16"/>
  <c r="ES226" i="16"/>
  <c r="ED226" i="16"/>
  <c r="DP226" i="16"/>
  <c r="DA226" i="16"/>
  <c r="CM226" i="16"/>
  <c r="BU226" i="16"/>
  <c r="BD226" i="16"/>
  <c r="AK226" i="16"/>
  <c r="T226" i="16"/>
  <c r="EQ225" i="16"/>
  <c r="DY225" i="16"/>
  <c r="DG225" i="16"/>
  <c r="CN225" i="16"/>
  <c r="BS225" i="16"/>
  <c r="AX225" i="16"/>
  <c r="AE225" i="16"/>
  <c r="I225" i="16"/>
  <c r="EX224" i="16"/>
  <c r="EB224" i="16"/>
  <c r="DG224" i="16"/>
  <c r="CL224" i="16"/>
  <c r="BS224" i="16"/>
  <c r="AX224" i="16"/>
  <c r="AC224" i="16"/>
  <c r="J224" i="16"/>
  <c r="EW222" i="16"/>
  <c r="ED222" i="16"/>
  <c r="DH222" i="16"/>
  <c r="CL222" i="16"/>
  <c r="BN222" i="16"/>
  <c r="AP222" i="16"/>
  <c r="R222" i="16"/>
  <c r="EI213" i="16"/>
  <c r="BO213" i="16"/>
  <c r="CJ229" i="16"/>
  <c r="DN224" i="16"/>
  <c r="BR222" i="16"/>
  <c r="DK222" i="16"/>
  <c r="EQ232" i="16"/>
  <c r="EE232" i="16"/>
  <c r="DS232" i="16"/>
  <c r="DG232" i="16"/>
  <c r="CU232" i="16"/>
  <c r="CI232" i="16"/>
  <c r="BW232" i="16"/>
  <c r="BK232" i="16"/>
  <c r="AY232" i="16"/>
  <c r="AM232" i="16"/>
  <c r="AA232" i="16"/>
  <c r="O232" i="16"/>
  <c r="ET231" i="16"/>
  <c r="EH231" i="16"/>
  <c r="DV231" i="16"/>
  <c r="DJ231" i="16"/>
  <c r="CX231" i="16"/>
  <c r="CL231" i="16"/>
  <c r="BZ231" i="16"/>
  <c r="BN231" i="16"/>
  <c r="BB231" i="16"/>
  <c r="AP231" i="16"/>
  <c r="AD231" i="16"/>
  <c r="R231" i="16"/>
  <c r="EK229" i="16"/>
  <c r="DW229" i="16"/>
  <c r="DH229" i="16"/>
  <c r="CT229" i="16"/>
  <c r="CE229" i="16"/>
  <c r="BQ229" i="16"/>
  <c r="BC229" i="16"/>
  <c r="AN229" i="16"/>
  <c r="Z229" i="16"/>
  <c r="K229" i="16"/>
  <c r="FA228" i="16"/>
  <c r="EM228" i="16"/>
  <c r="DX228" i="16"/>
  <c r="DJ228" i="16"/>
  <c r="CU228" i="16"/>
  <c r="CG228" i="16"/>
  <c r="BS228" i="16"/>
  <c r="BD228" i="16"/>
  <c r="AP228" i="16"/>
  <c r="AA228" i="16"/>
  <c r="M228" i="16"/>
  <c r="EO227" i="16"/>
  <c r="DZ227" i="16"/>
  <c r="DL227" i="16"/>
  <c r="CW227" i="16"/>
  <c r="CI227" i="16"/>
  <c r="BU227" i="16"/>
  <c r="BF227" i="16"/>
  <c r="AR227" i="16"/>
  <c r="AC227" i="16"/>
  <c r="ER226" i="16"/>
  <c r="EC226" i="16"/>
  <c r="DO226" i="16"/>
  <c r="CZ226" i="16"/>
  <c r="CL226" i="16"/>
  <c r="BT226" i="16"/>
  <c r="BB226" i="16"/>
  <c r="AJ226" i="16"/>
  <c r="R226" i="16"/>
  <c r="EP225" i="16"/>
  <c r="DX225" i="16"/>
  <c r="DF225" i="16"/>
  <c r="CM225" i="16"/>
  <c r="BQ225" i="16"/>
  <c r="AV225" i="16"/>
  <c r="AA225" i="16"/>
  <c r="ET224" i="16"/>
  <c r="EA224" i="16"/>
  <c r="DF224" i="16"/>
  <c r="CK224" i="16"/>
  <c r="BR224" i="16"/>
  <c r="AV224" i="16"/>
  <c r="AA224" i="16"/>
  <c r="EU222" i="16"/>
  <c r="DZ222" i="16"/>
  <c r="DG222" i="16"/>
  <c r="CI222" i="16"/>
  <c r="BK222" i="16"/>
  <c r="AM222" i="16"/>
  <c r="O222" i="16"/>
  <c r="P220" i="16"/>
  <c r="AB220" i="16"/>
  <c r="AN220" i="16"/>
  <c r="AZ220" i="16"/>
  <c r="BL220" i="16"/>
  <c r="BX220" i="16"/>
  <c r="CJ220" i="16"/>
  <c r="CV220" i="16"/>
  <c r="DH220" i="16"/>
  <c r="DT220" i="16"/>
  <c r="EF220" i="16"/>
  <c r="Q220" i="16"/>
  <c r="I220" i="16"/>
  <c r="U220" i="16"/>
  <c r="AG220" i="16"/>
  <c r="AS220" i="16"/>
  <c r="BE220" i="16"/>
  <c r="BQ220" i="16"/>
  <c r="CC220" i="16"/>
  <c r="CO220" i="16"/>
  <c r="DA220" i="16"/>
  <c r="DM220" i="16"/>
  <c r="DY220" i="16"/>
  <c r="J220" i="16"/>
  <c r="S220" i="16"/>
  <c r="AH220" i="16"/>
  <c r="AV220" i="16"/>
  <c r="BJ220" i="16"/>
  <c r="BY220" i="16"/>
  <c r="CM220" i="16"/>
  <c r="DB220" i="16"/>
  <c r="DP220" i="16"/>
  <c r="ED220" i="16"/>
  <c r="EQ220" i="16"/>
  <c r="T220" i="16"/>
  <c r="AI220" i="16"/>
  <c r="AW220" i="16"/>
  <c r="BK220" i="16"/>
  <c r="BZ220" i="16"/>
  <c r="CN220" i="16"/>
  <c r="DC220" i="16"/>
  <c r="DQ220" i="16"/>
  <c r="EE220" i="16"/>
  <c r="ER220" i="16"/>
  <c r="V220" i="16"/>
  <c r="AJ220" i="16"/>
  <c r="AX220" i="16"/>
  <c r="BM220" i="16"/>
  <c r="CA220" i="16"/>
  <c r="CP220" i="16"/>
  <c r="DD220" i="16"/>
  <c r="DR220" i="16"/>
  <c r="EG220" i="16"/>
  <c r="ES220" i="16"/>
  <c r="H220" i="16"/>
  <c r="Y220" i="16"/>
  <c r="AM220" i="16"/>
  <c r="BB220" i="16"/>
  <c r="BP220" i="16"/>
  <c r="CE220" i="16"/>
  <c r="CS220" i="16"/>
  <c r="DG220" i="16"/>
  <c r="DV220" i="16"/>
  <c r="EJ220" i="16"/>
  <c r="EV220" i="16"/>
  <c r="K220" i="16"/>
  <c r="Z220" i="16"/>
  <c r="AO220" i="16"/>
  <c r="BC220" i="16"/>
  <c r="BR220" i="16"/>
  <c r="CF220" i="16"/>
  <c r="CT220" i="16"/>
  <c r="DI220" i="16"/>
  <c r="DW220" i="16"/>
  <c r="EK220" i="16"/>
  <c r="EW220" i="16"/>
  <c r="N220" i="16"/>
  <c r="AD220" i="16"/>
  <c r="AR220" i="16"/>
  <c r="BG220" i="16"/>
  <c r="BU220" i="16"/>
  <c r="CI220" i="16"/>
  <c r="CX220" i="16"/>
  <c r="DL220" i="16"/>
  <c r="EA220" i="16"/>
  <c r="EN220" i="16"/>
  <c r="EZ220" i="16"/>
  <c r="EC220" i="16"/>
  <c r="CZ220" i="16"/>
  <c r="BW220" i="16"/>
  <c r="AU220" i="16"/>
  <c r="R220" i="16"/>
  <c r="S219" i="16"/>
  <c r="AE219" i="16"/>
  <c r="AQ219" i="16"/>
  <c r="BC219" i="16"/>
  <c r="BO219" i="16"/>
  <c r="CA219" i="16"/>
  <c r="CM219" i="16"/>
  <c r="CY219" i="16"/>
  <c r="DK219" i="16"/>
  <c r="DW219" i="16"/>
  <c r="EI219" i="16"/>
  <c r="EU219" i="16"/>
  <c r="H219" i="16"/>
  <c r="T219" i="16"/>
  <c r="AF219" i="16"/>
  <c r="AR219" i="16"/>
  <c r="BD219" i="16"/>
  <c r="BP219" i="16"/>
  <c r="CB219" i="16"/>
  <c r="CN219" i="16"/>
  <c r="CZ219" i="16"/>
  <c r="DL219" i="16"/>
  <c r="DX219" i="16"/>
  <c r="EJ219" i="16"/>
  <c r="EV219" i="16"/>
  <c r="L219" i="16"/>
  <c r="X219" i="16"/>
  <c r="AJ219" i="16"/>
  <c r="AV219" i="16"/>
  <c r="BH219" i="16"/>
  <c r="BT219" i="16"/>
  <c r="CF219" i="16"/>
  <c r="CR219" i="16"/>
  <c r="DD219" i="16"/>
  <c r="DP219" i="16"/>
  <c r="EB219" i="16"/>
  <c r="EN219" i="16"/>
  <c r="EZ219" i="16"/>
  <c r="M219" i="16"/>
  <c r="Y219" i="16"/>
  <c r="AK219" i="16"/>
  <c r="AW219" i="16"/>
  <c r="BI219" i="16"/>
  <c r="BU219" i="16"/>
  <c r="CG219" i="16"/>
  <c r="CS219" i="16"/>
  <c r="DE219" i="16"/>
  <c r="DQ219" i="16"/>
  <c r="EC219" i="16"/>
  <c r="EO219" i="16"/>
  <c r="FA219" i="16"/>
  <c r="R219" i="16"/>
  <c r="AL219" i="16"/>
  <c r="BB219" i="16"/>
  <c r="BV219" i="16"/>
  <c r="CL219" i="16"/>
  <c r="DF219" i="16"/>
  <c r="DV219" i="16"/>
  <c r="EP219" i="16"/>
  <c r="U219" i="16"/>
  <c r="AM219" i="16"/>
  <c r="BE219" i="16"/>
  <c r="BW219" i="16"/>
  <c r="CO219" i="16"/>
  <c r="DG219" i="16"/>
  <c r="DY219" i="16"/>
  <c r="EQ219" i="16"/>
  <c r="V219" i="16"/>
  <c r="AN219" i="16"/>
  <c r="BF219" i="16"/>
  <c r="BX219" i="16"/>
  <c r="CP219" i="16"/>
  <c r="DH219" i="16"/>
  <c r="DZ219" i="16"/>
  <c r="ER219" i="16"/>
  <c r="I219" i="16"/>
  <c r="AA219" i="16"/>
  <c r="AS219" i="16"/>
  <c r="BK219" i="16"/>
  <c r="CC219" i="16"/>
  <c r="CU219" i="16"/>
  <c r="DM219" i="16"/>
  <c r="EE219" i="16"/>
  <c r="EW219" i="16"/>
  <c r="J219" i="16"/>
  <c r="AB219" i="16"/>
  <c r="AT219" i="16"/>
  <c r="BL219" i="16"/>
  <c r="CD219" i="16"/>
  <c r="CV219" i="16"/>
  <c r="DN219" i="16"/>
  <c r="EF219" i="16"/>
  <c r="EX219" i="16"/>
  <c r="O219" i="16"/>
  <c r="AG219" i="16"/>
  <c r="AY219" i="16"/>
  <c r="BQ219" i="16"/>
  <c r="CI219" i="16"/>
  <c r="DA219" i="16"/>
  <c r="DS219" i="16"/>
  <c r="EK219" i="16"/>
  <c r="DR219" i="16"/>
  <c r="CH219" i="16"/>
  <c r="AX219" i="16"/>
  <c r="N219" i="16"/>
  <c r="CW217" i="16"/>
  <c r="CN217" i="16"/>
  <c r="ED213" i="16"/>
  <c r="BJ213" i="16"/>
  <c r="BV229" i="16"/>
  <c r="N224" i="16"/>
  <c r="CI229" i="16"/>
  <c r="DJ224" i="16"/>
  <c r="EP232" i="16"/>
  <c r="ED232" i="16"/>
  <c r="DR232" i="16"/>
  <c r="DF232" i="16"/>
  <c r="CT232" i="16"/>
  <c r="CH232" i="16"/>
  <c r="BV232" i="16"/>
  <c r="BJ232" i="16"/>
  <c r="AX232" i="16"/>
  <c r="AL232" i="16"/>
  <c r="Z232" i="16"/>
  <c r="N232" i="16"/>
  <c r="EJ229" i="16"/>
  <c r="DU229" i="16"/>
  <c r="DG229" i="16"/>
  <c r="CR229" i="16"/>
  <c r="CD229" i="16"/>
  <c r="BP229" i="16"/>
  <c r="BA229" i="16"/>
  <c r="AM229" i="16"/>
  <c r="X229" i="16"/>
  <c r="J229" i="16"/>
  <c r="EZ228" i="16"/>
  <c r="EL228" i="16"/>
  <c r="DW228" i="16"/>
  <c r="DI228" i="16"/>
  <c r="CT228" i="16"/>
  <c r="CF228" i="16"/>
  <c r="BR228" i="16"/>
  <c r="BC228" i="16"/>
  <c r="AO228" i="16"/>
  <c r="Z228" i="16"/>
  <c r="L228" i="16"/>
  <c r="L227" i="16"/>
  <c r="X227" i="16"/>
  <c r="AJ227" i="16"/>
  <c r="AV227" i="16"/>
  <c r="BH227" i="16"/>
  <c r="BT227" i="16"/>
  <c r="CF227" i="16"/>
  <c r="CR227" i="16"/>
  <c r="DD227" i="16"/>
  <c r="DP227" i="16"/>
  <c r="EB227" i="16"/>
  <c r="EN227" i="16"/>
  <c r="EZ227" i="16"/>
  <c r="S227" i="16"/>
  <c r="AE227" i="16"/>
  <c r="AQ227" i="16"/>
  <c r="BC227" i="16"/>
  <c r="BO227" i="16"/>
  <c r="CA227" i="16"/>
  <c r="CM227" i="16"/>
  <c r="CY227" i="16"/>
  <c r="DK227" i="16"/>
  <c r="DW227" i="16"/>
  <c r="EI227" i="16"/>
  <c r="EU227" i="16"/>
  <c r="EM227" i="16"/>
  <c r="DY227" i="16"/>
  <c r="DJ227" i="16"/>
  <c r="CV227" i="16"/>
  <c r="CH227" i="16"/>
  <c r="BS227" i="16"/>
  <c r="BE227" i="16"/>
  <c r="AP227" i="16"/>
  <c r="AB227" i="16"/>
  <c r="N227" i="16"/>
  <c r="ES224" i="16"/>
  <c r="DZ224" i="16"/>
  <c r="DD224" i="16"/>
  <c r="CI224" i="16"/>
  <c r="BN224" i="16"/>
  <c r="AU224" i="16"/>
  <c r="Z224" i="16"/>
  <c r="ET222" i="16"/>
  <c r="DY222" i="16"/>
  <c r="DF222" i="16"/>
  <c r="CH222" i="16"/>
  <c r="BJ222" i="16"/>
  <c r="AL222" i="16"/>
  <c r="N222" i="16"/>
  <c r="DR213" i="16"/>
  <c r="DM229" i="16"/>
  <c r="AI224" i="16"/>
  <c r="K213" i="16"/>
  <c r="W213" i="16"/>
  <c r="AI213" i="16"/>
  <c r="AU213" i="16"/>
  <c r="BG213" i="16"/>
  <c r="BS213" i="16"/>
  <c r="CE213" i="16"/>
  <c r="CQ213" i="16"/>
  <c r="DC213" i="16"/>
  <c r="DO213" i="16"/>
  <c r="EA213" i="16"/>
  <c r="EM213" i="16"/>
  <c r="EY213" i="16"/>
  <c r="L213" i="16"/>
  <c r="X213" i="16"/>
  <c r="AJ213" i="16"/>
  <c r="AV213" i="16"/>
  <c r="BH213" i="16"/>
  <c r="BT213" i="16"/>
  <c r="CF213" i="16"/>
  <c r="CR213" i="16"/>
  <c r="DD213" i="16"/>
  <c r="DP213" i="16"/>
  <c r="EB213" i="16"/>
  <c r="EN213" i="16"/>
  <c r="EZ213" i="16"/>
  <c r="M213" i="16"/>
  <c r="Y213" i="16"/>
  <c r="AK213" i="16"/>
  <c r="AW213" i="16"/>
  <c r="BI213" i="16"/>
  <c r="BU213" i="16"/>
  <c r="CG213" i="16"/>
  <c r="CS213" i="16"/>
  <c r="DE213" i="16"/>
  <c r="DQ213" i="16"/>
  <c r="EC213" i="16"/>
  <c r="EO213" i="16"/>
  <c r="FA213" i="16"/>
  <c r="P213" i="16"/>
  <c r="AB213" i="16"/>
  <c r="AN213" i="16"/>
  <c r="AZ213" i="16"/>
  <c r="BL213" i="16"/>
  <c r="BX213" i="16"/>
  <c r="CV213" i="16"/>
  <c r="DH213" i="16"/>
  <c r="DT213" i="16"/>
  <c r="EF213" i="16"/>
  <c r="ER213" i="16"/>
  <c r="Q213" i="16"/>
  <c r="AC213" i="16"/>
  <c r="AO213" i="16"/>
  <c r="BA213" i="16"/>
  <c r="BM213" i="16"/>
  <c r="BY213" i="16"/>
  <c r="CW213" i="16"/>
  <c r="DI213" i="16"/>
  <c r="DU213" i="16"/>
  <c r="EG213" i="16"/>
  <c r="ES213" i="16"/>
  <c r="H213" i="16"/>
  <c r="T213" i="16"/>
  <c r="AF213" i="16"/>
  <c r="AR213" i="16"/>
  <c r="BD213" i="16"/>
  <c r="BP213" i="16"/>
  <c r="CB213" i="16"/>
  <c r="CZ213" i="16"/>
  <c r="DL213" i="16"/>
  <c r="DX213" i="16"/>
  <c r="EJ213" i="16"/>
  <c r="EV213" i="16"/>
  <c r="AA213" i="16"/>
  <c r="AY213" i="16"/>
  <c r="BW213" i="16"/>
  <c r="CU213" i="16"/>
  <c r="DS213" i="16"/>
  <c r="EQ213" i="16"/>
  <c r="AD213" i="16"/>
  <c r="BB213" i="16"/>
  <c r="BZ213" i="16"/>
  <c r="CX213" i="16"/>
  <c r="DV213" i="16"/>
  <c r="ET213" i="16"/>
  <c r="AE213" i="16"/>
  <c r="BC213" i="16"/>
  <c r="CA213" i="16"/>
  <c r="CY213" i="16"/>
  <c r="DW213" i="16"/>
  <c r="EU213" i="16"/>
  <c r="I213" i="16"/>
  <c r="AG213" i="16"/>
  <c r="BE213" i="16"/>
  <c r="CC213" i="16"/>
  <c r="DA213" i="16"/>
  <c r="DY213" i="16"/>
  <c r="EW213" i="16"/>
  <c r="J213" i="16"/>
  <c r="AH213" i="16"/>
  <c r="BF213" i="16"/>
  <c r="CD213" i="16"/>
  <c r="DB213" i="16"/>
  <c r="DZ213" i="16"/>
  <c r="EX213" i="16"/>
  <c r="O213" i="16"/>
  <c r="AM213" i="16"/>
  <c r="BK213" i="16"/>
  <c r="DG213" i="16"/>
  <c r="EE213" i="16"/>
  <c r="R213" i="16"/>
  <c r="AP213" i="16"/>
  <c r="BN213" i="16"/>
  <c r="DJ213" i="16"/>
  <c r="EH213" i="16"/>
  <c r="V213" i="16"/>
  <c r="AT213" i="16"/>
  <c r="BR213" i="16"/>
  <c r="DN213" i="16"/>
  <c r="EL213" i="16"/>
  <c r="AC229" i="16"/>
  <c r="CQ224" i="16"/>
  <c r="CO222" i="16"/>
  <c r="FA232" i="16"/>
  <c r="EO232" i="16"/>
  <c r="EC232" i="16"/>
  <c r="DQ232" i="16"/>
  <c r="DE232" i="16"/>
  <c r="CS232" i="16"/>
  <c r="CG232" i="16"/>
  <c r="BU232" i="16"/>
  <c r="BI232" i="16"/>
  <c r="AW232" i="16"/>
  <c r="AK232" i="16"/>
  <c r="Y232" i="16"/>
  <c r="M232" i="16"/>
  <c r="FD231" i="16"/>
  <c r="EY231" i="16" s="1"/>
  <c r="ER231" i="16"/>
  <c r="EF231" i="16"/>
  <c r="DT231" i="16"/>
  <c r="DH231" i="16"/>
  <c r="CV231" i="16"/>
  <c r="CJ231" i="16"/>
  <c r="BX231" i="16"/>
  <c r="BL231" i="16"/>
  <c r="AZ231" i="16"/>
  <c r="AN231" i="16"/>
  <c r="AB231" i="16"/>
  <c r="P231" i="16"/>
  <c r="EI229" i="16"/>
  <c r="DT229" i="16"/>
  <c r="DF229" i="16"/>
  <c r="CQ229" i="16"/>
  <c r="CC229" i="16"/>
  <c r="BO229" i="16"/>
  <c r="AZ229" i="16"/>
  <c r="AL229" i="16"/>
  <c r="W229" i="16"/>
  <c r="I229" i="16"/>
  <c r="EY228" i="16"/>
  <c r="EJ228" i="16"/>
  <c r="DV228" i="16"/>
  <c r="DG228" i="16"/>
  <c r="CS228" i="16"/>
  <c r="CE228" i="16"/>
  <c r="BP228" i="16"/>
  <c r="BB228" i="16"/>
  <c r="AM228" i="16"/>
  <c r="Y228" i="16"/>
  <c r="K228" i="16"/>
  <c r="FA227" i="16"/>
  <c r="EL227" i="16"/>
  <c r="DX227" i="16"/>
  <c r="DI227" i="16"/>
  <c r="CU227" i="16"/>
  <c r="CG227" i="16"/>
  <c r="BR227" i="16"/>
  <c r="BD227" i="16"/>
  <c r="AO227" i="16"/>
  <c r="AA227" i="16"/>
  <c r="M227" i="16"/>
  <c r="EO226" i="16"/>
  <c r="EA226" i="16"/>
  <c r="DL226" i="16"/>
  <c r="CX226" i="16"/>
  <c r="CJ226" i="16"/>
  <c r="BQ226" i="16"/>
  <c r="AZ226" i="16"/>
  <c r="AG226" i="16"/>
  <c r="FD225" i="16"/>
  <c r="EM225" i="16"/>
  <c r="DT225" i="16"/>
  <c r="DC225" i="16"/>
  <c r="CH225" i="16"/>
  <c r="BO225" i="16"/>
  <c r="AS225" i="16"/>
  <c r="X225" i="16"/>
  <c r="EQ224" i="16"/>
  <c r="DC224" i="16"/>
  <c r="CH224" i="16"/>
  <c r="BM224" i="16"/>
  <c r="AT224" i="16"/>
  <c r="X224" i="16"/>
  <c r="ER222" i="16"/>
  <c r="DW222" i="16"/>
  <c r="DB222" i="16"/>
  <c r="CD222" i="16"/>
  <c r="BF222" i="16"/>
  <c r="AH222" i="16"/>
  <c r="DM213" i="16"/>
  <c r="AS213" i="16"/>
  <c r="EP229" i="16"/>
  <c r="AS229" i="16"/>
  <c r="P229" i="16"/>
  <c r="CH213" i="16"/>
  <c r="BT229" i="16"/>
  <c r="O229" i="16"/>
  <c r="EZ224" i="16"/>
  <c r="K222" i="16"/>
  <c r="W222" i="16"/>
  <c r="AI222" i="16"/>
  <c r="AU222" i="16"/>
  <c r="BG222" i="16"/>
  <c r="BS222" i="16"/>
  <c r="CE222" i="16"/>
  <c r="CQ222" i="16"/>
  <c r="DC222" i="16"/>
  <c r="DO222" i="16"/>
  <c r="EA222" i="16"/>
  <c r="EM222" i="16"/>
  <c r="EY222" i="16"/>
  <c r="L222" i="16"/>
  <c r="X222" i="16"/>
  <c r="AJ222" i="16"/>
  <c r="AV222" i="16"/>
  <c r="BH222" i="16"/>
  <c r="BT222" i="16"/>
  <c r="CF222" i="16"/>
  <c r="CR222" i="16"/>
  <c r="DD222" i="16"/>
  <c r="DP222" i="16"/>
  <c r="EB222" i="16"/>
  <c r="EN222" i="16"/>
  <c r="EZ222" i="16"/>
  <c r="M222" i="16"/>
  <c r="Y222" i="16"/>
  <c r="AK222" i="16"/>
  <c r="AW222" i="16"/>
  <c r="BI222" i="16"/>
  <c r="BU222" i="16"/>
  <c r="CG222" i="16"/>
  <c r="CS222" i="16"/>
  <c r="DE222" i="16"/>
  <c r="DQ222" i="16"/>
  <c r="EC222" i="16"/>
  <c r="EO222" i="16"/>
  <c r="FA222" i="16"/>
  <c r="P222" i="16"/>
  <c r="AB222" i="16"/>
  <c r="AN222" i="16"/>
  <c r="AZ222" i="16"/>
  <c r="BL222" i="16"/>
  <c r="BX222" i="16"/>
  <c r="CJ222" i="16"/>
  <c r="CV222" i="16"/>
  <c r="Q222" i="16"/>
  <c r="AC222" i="16"/>
  <c r="AO222" i="16"/>
  <c r="BA222" i="16"/>
  <c r="BM222" i="16"/>
  <c r="BY222" i="16"/>
  <c r="CK222" i="16"/>
  <c r="CW222" i="16"/>
  <c r="DI222" i="16"/>
  <c r="DU222" i="16"/>
  <c r="EG222" i="16"/>
  <c r="ES222" i="16"/>
  <c r="H222" i="16"/>
  <c r="T222" i="16"/>
  <c r="AF222" i="16"/>
  <c r="AR222" i="16"/>
  <c r="BD222" i="16"/>
  <c r="BP222" i="16"/>
  <c r="CB222" i="16"/>
  <c r="CN222" i="16"/>
  <c r="CZ222" i="16"/>
  <c r="DL222" i="16"/>
  <c r="DX222" i="16"/>
  <c r="EJ222" i="16"/>
  <c r="EV222" i="16"/>
  <c r="EP213" i="16"/>
  <c r="EZ232" i="16"/>
  <c r="EN232" i="16"/>
  <c r="EB232" i="16"/>
  <c r="DP232" i="16"/>
  <c r="DD232" i="16"/>
  <c r="CR232" i="16"/>
  <c r="CF232" i="16"/>
  <c r="BT232" i="16"/>
  <c r="BH232" i="16"/>
  <c r="AV232" i="16"/>
  <c r="AJ232" i="16"/>
  <c r="X232" i="16"/>
  <c r="L232" i="16"/>
  <c r="EQ231" i="16"/>
  <c r="EE231" i="16"/>
  <c r="DS231" i="16"/>
  <c r="DG231" i="16"/>
  <c r="CU231" i="16"/>
  <c r="CI231" i="16"/>
  <c r="BW231" i="16"/>
  <c r="BK231" i="16"/>
  <c r="AY231" i="16"/>
  <c r="AM231" i="16"/>
  <c r="AA231" i="16"/>
  <c r="O231" i="16"/>
  <c r="EG229" i="16"/>
  <c r="DS229" i="16"/>
  <c r="DD229" i="16"/>
  <c r="CP229" i="16"/>
  <c r="CB229" i="16"/>
  <c r="BM229" i="16"/>
  <c r="AY229" i="16"/>
  <c r="AJ229" i="16"/>
  <c r="V229" i="16"/>
  <c r="H229" i="16"/>
  <c r="EX228" i="16"/>
  <c r="EI228" i="16"/>
  <c r="DU228" i="16"/>
  <c r="DF228" i="16"/>
  <c r="CR228" i="16"/>
  <c r="CD228" i="16"/>
  <c r="BO228" i="16"/>
  <c r="BA228" i="16"/>
  <c r="AL228" i="16"/>
  <c r="X228" i="16"/>
  <c r="J228" i="16"/>
  <c r="EY227" i="16"/>
  <c r="EK227" i="16"/>
  <c r="DV227" i="16"/>
  <c r="DH227" i="16"/>
  <c r="CT227" i="16"/>
  <c r="CE227" i="16"/>
  <c r="BQ227" i="16"/>
  <c r="BB227" i="16"/>
  <c r="AN227" i="16"/>
  <c r="Z227" i="16"/>
  <c r="K227" i="16"/>
  <c r="N226" i="16"/>
  <c r="Z226" i="16"/>
  <c r="AL226" i="16"/>
  <c r="AX226" i="16"/>
  <c r="BJ226" i="16"/>
  <c r="BV226" i="16"/>
  <c r="CH226" i="16"/>
  <c r="O226" i="16"/>
  <c r="AA226" i="16"/>
  <c r="AM226" i="16"/>
  <c r="AY226" i="16"/>
  <c r="BK226" i="16"/>
  <c r="BW226" i="16"/>
  <c r="CI226" i="16"/>
  <c r="CU226" i="16"/>
  <c r="DG226" i="16"/>
  <c r="DS226" i="16"/>
  <c r="EE226" i="16"/>
  <c r="EQ226" i="16"/>
  <c r="S226" i="16"/>
  <c r="AE226" i="16"/>
  <c r="AQ226" i="16"/>
  <c r="BC226" i="16"/>
  <c r="BO226" i="16"/>
  <c r="CA226" i="16"/>
  <c r="J226" i="16"/>
  <c r="V226" i="16"/>
  <c r="AH226" i="16"/>
  <c r="AT226" i="16"/>
  <c r="BF226" i="16"/>
  <c r="BR226" i="16"/>
  <c r="CD226" i="16"/>
  <c r="CP226" i="16"/>
  <c r="DB226" i="16"/>
  <c r="DN226" i="16"/>
  <c r="DZ226" i="16"/>
  <c r="EL226" i="16"/>
  <c r="EX226" i="16"/>
  <c r="EN226" i="16"/>
  <c r="DY226" i="16"/>
  <c r="DK226" i="16"/>
  <c r="CW226" i="16"/>
  <c r="CG226" i="16"/>
  <c r="BP226" i="16"/>
  <c r="AW226" i="16"/>
  <c r="AF226" i="16"/>
  <c r="M226" i="16"/>
  <c r="EK225" i="16"/>
  <c r="DS225" i="16"/>
  <c r="DA225" i="16"/>
  <c r="CF225" i="16"/>
  <c r="BK225" i="16"/>
  <c r="AR225" i="16"/>
  <c r="W225" i="16"/>
  <c r="EP224" i="16"/>
  <c r="DB224" i="16"/>
  <c r="CF224" i="16"/>
  <c r="BK224" i="16"/>
  <c r="AP224" i="16"/>
  <c r="EQ222" i="16"/>
  <c r="DV222" i="16"/>
  <c r="DA222" i="16"/>
  <c r="CC222" i="16"/>
  <c r="BE222" i="16"/>
  <c r="AG222" i="16"/>
  <c r="I222" i="16"/>
  <c r="DK213" i="16"/>
  <c r="AQ213" i="16"/>
  <c r="CM205" i="16"/>
  <c r="CJ205" i="16"/>
  <c r="BG229" i="16"/>
  <c r="S224" i="16"/>
  <c r="AE224" i="16"/>
  <c r="AQ224" i="16"/>
  <c r="BC224" i="16"/>
  <c r="BO224" i="16"/>
  <c r="CA224" i="16"/>
  <c r="CM224" i="16"/>
  <c r="CY224" i="16"/>
  <c r="DK224" i="16"/>
  <c r="EI224" i="16"/>
  <c r="EU224" i="16"/>
  <c r="H224" i="16"/>
  <c r="T224" i="16"/>
  <c r="AF224" i="16"/>
  <c r="AR224" i="16"/>
  <c r="BD224" i="16"/>
  <c r="BP224" i="16"/>
  <c r="CB224" i="16"/>
  <c r="CN224" i="16"/>
  <c r="CZ224" i="16"/>
  <c r="DL224" i="16"/>
  <c r="EJ224" i="16"/>
  <c r="EV224" i="16"/>
  <c r="I224" i="16"/>
  <c r="U224" i="16"/>
  <c r="AG224" i="16"/>
  <c r="AS224" i="16"/>
  <c r="BE224" i="16"/>
  <c r="BQ224" i="16"/>
  <c r="CC224" i="16"/>
  <c r="CO224" i="16"/>
  <c r="DA224" i="16"/>
  <c r="DM224" i="16"/>
  <c r="DY224" i="16"/>
  <c r="EK224" i="16"/>
  <c r="EW224" i="16"/>
  <c r="M224" i="16"/>
  <c r="Y224" i="16"/>
  <c r="AK224" i="16"/>
  <c r="AW224" i="16"/>
  <c r="BI224" i="16"/>
  <c r="BU224" i="16"/>
  <c r="CG224" i="16"/>
  <c r="CS224" i="16"/>
  <c r="DE224" i="16"/>
  <c r="EC224" i="16"/>
  <c r="EO224" i="16"/>
  <c r="FA224" i="16"/>
  <c r="P224" i="16"/>
  <c r="AB224" i="16"/>
  <c r="AN224" i="16"/>
  <c r="AZ224" i="16"/>
  <c r="BL224" i="16"/>
  <c r="BX224" i="16"/>
  <c r="CJ224" i="16"/>
  <c r="CV224" i="16"/>
  <c r="DH224" i="16"/>
  <c r="EF224" i="16"/>
  <c r="ER224" i="16"/>
  <c r="V222" i="16"/>
  <c r="DL229" i="16"/>
  <c r="U222" i="16"/>
  <c r="EY232" i="16"/>
  <c r="EM232" i="16"/>
  <c r="EA232" i="16"/>
  <c r="DO232" i="16"/>
  <c r="DC232" i="16"/>
  <c r="CQ232" i="16"/>
  <c r="CE232" i="16"/>
  <c r="BS232" i="16"/>
  <c r="BG232" i="16"/>
  <c r="AU232" i="16"/>
  <c r="AI232" i="16"/>
  <c r="W232" i="16"/>
  <c r="K232" i="16"/>
  <c r="EP231" i="16"/>
  <c r="ED231" i="16"/>
  <c r="DR231" i="16"/>
  <c r="DF231" i="16"/>
  <c r="CT231" i="16"/>
  <c r="CH231" i="16"/>
  <c r="BV231" i="16"/>
  <c r="BJ231" i="16"/>
  <c r="AX231" i="16"/>
  <c r="AL231" i="16"/>
  <c r="Z231" i="16"/>
  <c r="N231" i="16"/>
  <c r="ET229" i="16"/>
  <c r="EF229" i="16"/>
  <c r="DR229" i="16"/>
  <c r="DC229" i="16"/>
  <c r="CO229" i="16"/>
  <c r="CA229" i="16"/>
  <c r="BL229" i="16"/>
  <c r="AX229" i="16"/>
  <c r="AI229" i="16"/>
  <c r="U229" i="16"/>
  <c r="EV228" i="16"/>
  <c r="EH228" i="16"/>
  <c r="DS228" i="16"/>
  <c r="DE228" i="16"/>
  <c r="CQ228" i="16"/>
  <c r="CB228" i="16"/>
  <c r="BN228" i="16"/>
  <c r="AY228" i="16"/>
  <c r="AK228" i="16"/>
  <c r="W228" i="16"/>
  <c r="H228" i="16"/>
  <c r="EX227" i="16"/>
  <c r="EJ227" i="16"/>
  <c r="DU227" i="16"/>
  <c r="DG227" i="16"/>
  <c r="CS227" i="16"/>
  <c r="CD227" i="16"/>
  <c r="BP227" i="16"/>
  <c r="BA227" i="16"/>
  <c r="AM227" i="16"/>
  <c r="Y227" i="16"/>
  <c r="J227" i="16"/>
  <c r="FA226" i="16"/>
  <c r="EM226" i="16"/>
  <c r="DX226" i="16"/>
  <c r="DJ226" i="16"/>
  <c r="CV226" i="16"/>
  <c r="CF226" i="16"/>
  <c r="BN226" i="16"/>
  <c r="AV226" i="16"/>
  <c r="AD226" i="16"/>
  <c r="L226" i="16"/>
  <c r="P225" i="16"/>
  <c r="AB225" i="16"/>
  <c r="AN225" i="16"/>
  <c r="AZ225" i="16"/>
  <c r="BL225" i="16"/>
  <c r="BX225" i="16"/>
  <c r="CJ225" i="16"/>
  <c r="CV225" i="16"/>
  <c r="Q225" i="16"/>
  <c r="AC225" i="16"/>
  <c r="AO225" i="16"/>
  <c r="BA225" i="16"/>
  <c r="BM225" i="16"/>
  <c r="BY225" i="16"/>
  <c r="CK225" i="16"/>
  <c r="CW225" i="16"/>
  <c r="DI225" i="16"/>
  <c r="DU225" i="16"/>
  <c r="EG225" i="16"/>
  <c r="ES225" i="16"/>
  <c r="R225" i="16"/>
  <c r="AD225" i="16"/>
  <c r="AP225" i="16"/>
  <c r="BB225" i="16"/>
  <c r="BN225" i="16"/>
  <c r="BZ225" i="16"/>
  <c r="CL225" i="16"/>
  <c r="CX225" i="16"/>
  <c r="DJ225" i="16"/>
  <c r="DV225" i="16"/>
  <c r="EH225" i="16"/>
  <c r="ET225" i="16"/>
  <c r="J225" i="16"/>
  <c r="V225" i="16"/>
  <c r="AH225" i="16"/>
  <c r="AT225" i="16"/>
  <c r="BF225" i="16"/>
  <c r="BR225" i="16"/>
  <c r="CD225" i="16"/>
  <c r="CP225" i="16"/>
  <c r="DB225" i="16"/>
  <c r="DN225" i="16"/>
  <c r="DZ225" i="16"/>
  <c r="EL225" i="16"/>
  <c r="EX225" i="16"/>
  <c r="M225" i="16"/>
  <c r="Y225" i="16"/>
  <c r="AK225" i="16"/>
  <c r="AW225" i="16"/>
  <c r="BI225" i="16"/>
  <c r="BU225" i="16"/>
  <c r="CG225" i="16"/>
  <c r="CS225" i="16"/>
  <c r="DE225" i="16"/>
  <c r="DQ225" i="16"/>
  <c r="EC225" i="16"/>
  <c r="EO225" i="16"/>
  <c r="FA225" i="16"/>
  <c r="EJ225" i="16"/>
  <c r="DR225" i="16"/>
  <c r="CZ225" i="16"/>
  <c r="CE225" i="16"/>
  <c r="BJ225" i="16"/>
  <c r="AQ225" i="16"/>
  <c r="U225" i="16"/>
  <c r="EN224" i="16"/>
  <c r="CX224" i="16"/>
  <c r="CE224" i="16"/>
  <c r="BJ224" i="16"/>
  <c r="AO224" i="16"/>
  <c r="V224" i="16"/>
  <c r="EP222" i="16"/>
  <c r="DT222" i="16"/>
  <c r="CY222" i="16"/>
  <c r="CA222" i="16"/>
  <c r="BC222" i="16"/>
  <c r="AE222" i="16"/>
  <c r="DF213" i="16"/>
  <c r="AL213" i="16"/>
  <c r="CP222" i="16"/>
  <c r="L224" i="16"/>
  <c r="EX232" i="16"/>
  <c r="EL232" i="16"/>
  <c r="DZ232" i="16"/>
  <c r="DN232" i="16"/>
  <c r="DB232" i="16"/>
  <c r="CP232" i="16"/>
  <c r="CD232" i="16"/>
  <c r="BR232" i="16"/>
  <c r="BF232" i="16"/>
  <c r="AT232" i="16"/>
  <c r="AH232" i="16"/>
  <c r="V232" i="16"/>
  <c r="J232" i="16"/>
  <c r="EO231" i="16"/>
  <c r="EC231" i="16"/>
  <c r="DQ231" i="16"/>
  <c r="DE231" i="16"/>
  <c r="CS231" i="16"/>
  <c r="CG231" i="16"/>
  <c r="BU231" i="16"/>
  <c r="BI231" i="16"/>
  <c r="AW231" i="16"/>
  <c r="AK231" i="16"/>
  <c r="Y231" i="16"/>
  <c r="ES229" i="16"/>
  <c r="EE229" i="16"/>
  <c r="DP229" i="16"/>
  <c r="DB229" i="16"/>
  <c r="CN229" i="16"/>
  <c r="BY229" i="16"/>
  <c r="BK229" i="16"/>
  <c r="AV229" i="16"/>
  <c r="AH229" i="16"/>
  <c r="T229" i="16"/>
  <c r="EU228" i="16"/>
  <c r="EG228" i="16"/>
  <c r="DR228" i="16"/>
  <c r="DD228" i="16"/>
  <c r="CP228" i="16"/>
  <c r="CA228" i="16"/>
  <c r="BM228" i="16"/>
  <c r="AX228" i="16"/>
  <c r="AJ228" i="16"/>
  <c r="V228" i="16"/>
  <c r="EW227" i="16"/>
  <c r="EH227" i="16"/>
  <c r="DT227" i="16"/>
  <c r="DF227" i="16"/>
  <c r="CQ227" i="16"/>
  <c r="CC227" i="16"/>
  <c r="BN227" i="16"/>
  <c r="AZ227" i="16"/>
  <c r="AL227" i="16"/>
  <c r="W227" i="16"/>
  <c r="I227" i="16"/>
  <c r="EZ226" i="16"/>
  <c r="EK226" i="16"/>
  <c r="DW226" i="16"/>
  <c r="DI226" i="16"/>
  <c r="CT226" i="16"/>
  <c r="CE226" i="16"/>
  <c r="BM226" i="16"/>
  <c r="AU226" i="16"/>
  <c r="AC226" i="16"/>
  <c r="K226" i="16"/>
  <c r="EZ225" i="16"/>
  <c r="EI225" i="16"/>
  <c r="DP225" i="16"/>
  <c r="CY225" i="16"/>
  <c r="CC225" i="16"/>
  <c r="BH225" i="16"/>
  <c r="AM225" i="16"/>
  <c r="T225" i="16"/>
  <c r="EM224" i="16"/>
  <c r="CW224" i="16"/>
  <c r="CD224" i="16"/>
  <c r="BH224" i="16"/>
  <c r="AM224" i="16"/>
  <c r="R224" i="16"/>
  <c r="EL222" i="16"/>
  <c r="DS222" i="16"/>
  <c r="CX222" i="16"/>
  <c r="BZ222" i="16"/>
  <c r="BB222" i="16"/>
  <c r="AD222" i="16"/>
  <c r="ET220" i="16"/>
  <c r="DS220" i="16"/>
  <c r="CQ220" i="16"/>
  <c r="BN220" i="16"/>
  <c r="AK220" i="16"/>
  <c r="EL219" i="16"/>
  <c r="DB219" i="16"/>
  <c r="BR219" i="16"/>
  <c r="AH219" i="16"/>
  <c r="CT213" i="16"/>
  <c r="Z213" i="16"/>
  <c r="CY229" i="16"/>
  <c r="CR224" i="16"/>
  <c r="EH222" i="16"/>
  <c r="N213" i="16"/>
  <c r="EN229" i="16"/>
  <c r="AR229" i="16"/>
  <c r="BA224" i="16"/>
  <c r="EW232" i="16"/>
  <c r="EK232" i="16"/>
  <c r="DY232" i="16"/>
  <c r="DM232" i="16"/>
  <c r="DA232" i="16"/>
  <c r="CO232" i="16"/>
  <c r="CC232" i="16"/>
  <c r="BQ232" i="16"/>
  <c r="BE232" i="16"/>
  <c r="AS232" i="16"/>
  <c r="AG232" i="16"/>
  <c r="U232" i="16"/>
  <c r="I232" i="16"/>
  <c r="EZ231" i="16"/>
  <c r="EN231" i="16"/>
  <c r="EB231" i="16"/>
  <c r="DP231" i="16"/>
  <c r="DD231" i="16"/>
  <c r="CR231" i="16"/>
  <c r="CF231" i="16"/>
  <c r="BT231" i="16"/>
  <c r="BH231" i="16"/>
  <c r="AV231" i="16"/>
  <c r="AJ231" i="16"/>
  <c r="X231" i="16"/>
  <c r="L231" i="16"/>
  <c r="FD229" i="16"/>
  <c r="EX229" i="16" s="1"/>
  <c r="ER229" i="16"/>
  <c r="ED229" i="16"/>
  <c r="DO229" i="16"/>
  <c r="DA229" i="16"/>
  <c r="CM229" i="16"/>
  <c r="BX229" i="16"/>
  <c r="BJ229" i="16"/>
  <c r="AU229" i="16"/>
  <c r="AG229" i="16"/>
  <c r="S229" i="16"/>
  <c r="ET228" i="16"/>
  <c r="EE228" i="16"/>
  <c r="DQ228" i="16"/>
  <c r="DC228" i="16"/>
  <c r="CN228" i="16"/>
  <c r="BZ228" i="16"/>
  <c r="BK228" i="16"/>
  <c r="AW228" i="16"/>
  <c r="AI228" i="16"/>
  <c r="T228" i="16"/>
  <c r="EV227" i="16"/>
  <c r="EG227" i="16"/>
  <c r="DS227" i="16"/>
  <c r="DE227" i="16"/>
  <c r="CP227" i="16"/>
  <c r="CB227" i="16"/>
  <c r="BM227" i="16"/>
  <c r="AY227" i="16"/>
  <c r="AK227" i="16"/>
  <c r="V227" i="16"/>
  <c r="H227" i="16"/>
  <c r="EY226" i="16"/>
  <c r="EJ226" i="16"/>
  <c r="DV226" i="16"/>
  <c r="DH226" i="16"/>
  <c r="CS226" i="16"/>
  <c r="CC226" i="16"/>
  <c r="BL226" i="16"/>
  <c r="AS226" i="16"/>
  <c r="AB226" i="16"/>
  <c r="I226" i="16"/>
  <c r="EY225" i="16"/>
  <c r="EF225" i="16"/>
  <c r="DO225" i="16"/>
  <c r="CU225" i="16"/>
  <c r="CB225" i="16"/>
  <c r="BG225" i="16"/>
  <c r="AL225" i="16"/>
  <c r="S225" i="16"/>
  <c r="EL224" i="16"/>
  <c r="CU224" i="16"/>
  <c r="BZ224" i="16"/>
  <c r="BG224" i="16"/>
  <c r="AL224" i="16"/>
  <c r="Q224" i="16"/>
  <c r="EK222" i="16"/>
  <c r="DR222" i="16"/>
  <c r="CU222" i="16"/>
  <c r="BW222" i="16"/>
  <c r="AY222" i="16"/>
  <c r="AA222" i="16"/>
  <c r="CX219" i="16"/>
  <c r="U213" i="16"/>
  <c r="EG224" i="16"/>
  <c r="AT222" i="16"/>
  <c r="BF229" i="16"/>
  <c r="EE224" i="16"/>
  <c r="AH224" i="16"/>
  <c r="AS222" i="16"/>
  <c r="BV213" i="16"/>
  <c r="EV232" i="16"/>
  <c r="EJ232" i="16"/>
  <c r="DX232" i="16"/>
  <c r="DL232" i="16"/>
  <c r="CZ232" i="16"/>
  <c r="CN232" i="16"/>
  <c r="CB232" i="16"/>
  <c r="BP232" i="16"/>
  <c r="BD232" i="16"/>
  <c r="AR232" i="16"/>
  <c r="AF232" i="16"/>
  <c r="T232" i="16"/>
  <c r="EM231" i="16"/>
  <c r="EA231" i="16"/>
  <c r="DO231" i="16"/>
  <c r="DC231" i="16"/>
  <c r="CQ231" i="16"/>
  <c r="CE231" i="16"/>
  <c r="BS231" i="16"/>
  <c r="BG231" i="16"/>
  <c r="AU231" i="16"/>
  <c r="AI231" i="16"/>
  <c r="W231" i="16"/>
  <c r="EQ229" i="16"/>
  <c r="EB229" i="16"/>
  <c r="DN229" i="16"/>
  <c r="CZ229" i="16"/>
  <c r="CK229" i="16"/>
  <c r="BW229" i="16"/>
  <c r="BH229" i="16"/>
  <c r="AT229" i="16"/>
  <c r="AF229" i="16"/>
  <c r="Q229" i="16"/>
  <c r="ES228" i="16"/>
  <c r="ED228" i="16"/>
  <c r="DP228" i="16"/>
  <c r="DB228" i="16"/>
  <c r="CM228" i="16"/>
  <c r="BY228" i="16"/>
  <c r="BJ228" i="16"/>
  <c r="AV228" i="16"/>
  <c r="AH228" i="16"/>
  <c r="S228" i="16"/>
  <c r="ET227" i="16"/>
  <c r="EF227" i="16"/>
  <c r="DR227" i="16"/>
  <c r="DC227" i="16"/>
  <c r="CO227" i="16"/>
  <c r="BZ227" i="16"/>
  <c r="BL227" i="16"/>
  <c r="AX227" i="16"/>
  <c r="AI227" i="16"/>
  <c r="U227" i="16"/>
  <c r="EW226" i="16"/>
  <c r="EI226" i="16"/>
  <c r="DU226" i="16"/>
  <c r="DF226" i="16"/>
  <c r="CR226" i="16"/>
  <c r="CB226" i="16"/>
  <c r="BI226" i="16"/>
  <c r="AR226" i="16"/>
  <c r="Y226" i="16"/>
  <c r="H226" i="16"/>
  <c r="EW225" i="16"/>
  <c r="EE225" i="16"/>
  <c r="DM225" i="16"/>
  <c r="CT225" i="16"/>
  <c r="CA225" i="16"/>
  <c r="BE225" i="16"/>
  <c r="AJ225" i="16"/>
  <c r="FD224" i="16"/>
  <c r="DU224" i="16" s="1"/>
  <c r="EH224" i="16"/>
  <c r="CT224" i="16"/>
  <c r="BY224" i="16"/>
  <c r="BF224" i="16"/>
  <c r="AJ224" i="16"/>
  <c r="O224" i="16"/>
  <c r="EI222" i="16"/>
  <c r="DN222" i="16"/>
  <c r="CT222" i="16"/>
  <c r="BV222" i="16"/>
  <c r="AX222" i="16"/>
  <c r="Z222" i="16"/>
  <c r="S213" i="16"/>
  <c r="J218" i="16"/>
  <c r="V218" i="16"/>
  <c r="AH218" i="16"/>
  <c r="AT218" i="16"/>
  <c r="BF218" i="16"/>
  <c r="BR218" i="16"/>
  <c r="CD218" i="16"/>
  <c r="CP218" i="16"/>
  <c r="DB218" i="16"/>
  <c r="DN218" i="16"/>
  <c r="DZ218" i="16"/>
  <c r="EL218" i="16"/>
  <c r="EX218" i="16"/>
  <c r="K218" i="16"/>
  <c r="W218" i="16"/>
  <c r="AI218" i="16"/>
  <c r="AU218" i="16"/>
  <c r="BG218" i="16"/>
  <c r="BS218" i="16"/>
  <c r="CE218" i="16"/>
  <c r="DC218" i="16"/>
  <c r="DO218" i="16"/>
  <c r="EA218" i="16"/>
  <c r="EM218" i="16"/>
  <c r="EY218" i="16"/>
  <c r="O218" i="16"/>
  <c r="AA218" i="16"/>
  <c r="AM218" i="16"/>
  <c r="AY218" i="16"/>
  <c r="BK218" i="16"/>
  <c r="BW218" i="16"/>
  <c r="CI218" i="16"/>
  <c r="DG218" i="16"/>
  <c r="DS218" i="16"/>
  <c r="EE218" i="16"/>
  <c r="EQ218" i="16"/>
  <c r="P218" i="16"/>
  <c r="AB218" i="16"/>
  <c r="AN218" i="16"/>
  <c r="AZ218" i="16"/>
  <c r="BL218" i="16"/>
  <c r="BX218" i="16"/>
  <c r="CJ218" i="16"/>
  <c r="DH218" i="16"/>
  <c r="DT218" i="16"/>
  <c r="EF218" i="16"/>
  <c r="ER218" i="16"/>
  <c r="FD218" i="16"/>
  <c r="CZ218" i="16" s="1"/>
  <c r="EJ218" i="16"/>
  <c r="DR218" i="16"/>
  <c r="CH218" i="16"/>
  <c r="BP218" i="16"/>
  <c r="AX218" i="16"/>
  <c r="AF218" i="16"/>
  <c r="N218" i="16"/>
  <c r="EL217" i="16"/>
  <c r="DT217" i="16"/>
  <c r="DB217" i="16"/>
  <c r="CJ217" i="16"/>
  <c r="BR217" i="16"/>
  <c r="AZ217" i="16"/>
  <c r="AH217" i="16"/>
  <c r="P217" i="16"/>
  <c r="EO215" i="16"/>
  <c r="DS215" i="16"/>
  <c r="CU215" i="16"/>
  <c r="BW215" i="16"/>
  <c r="AY215" i="16"/>
  <c r="AA215" i="16"/>
  <c r="ER214" i="16"/>
  <c r="DT214" i="16"/>
  <c r="CV214" i="16"/>
  <c r="BX214" i="16"/>
  <c r="AZ214" i="16"/>
  <c r="AB214" i="16"/>
  <c r="EO211" i="16"/>
  <c r="DQ211" i="16"/>
  <c r="CS211" i="16"/>
  <c r="BU211" i="16"/>
  <c r="AW211" i="16"/>
  <c r="Y211" i="16"/>
  <c r="EQ210" i="16"/>
  <c r="DS210" i="16"/>
  <c r="CS210" i="16"/>
  <c r="BQ210" i="16"/>
  <c r="AN210" i="16"/>
  <c r="DX209" i="16"/>
  <c r="EH208" i="16"/>
  <c r="CQ208" i="16"/>
  <c r="BC208" i="16"/>
  <c r="EI207" i="16"/>
  <c r="EC206" i="16"/>
  <c r="CG206" i="16"/>
  <c r="AK206" i="16"/>
  <c r="CH202" i="16"/>
  <c r="EJ215" i="16"/>
  <c r="DM215" i="16"/>
  <c r="CO215" i="16"/>
  <c r="BQ215" i="16"/>
  <c r="AS215" i="16"/>
  <c r="EM214" i="16"/>
  <c r="DO214" i="16"/>
  <c r="CQ214" i="16"/>
  <c r="BS214" i="16"/>
  <c r="AU214" i="16"/>
  <c r="W214" i="16"/>
  <c r="FD211" i="16"/>
  <c r="CN211" i="16" s="1"/>
  <c r="EJ211" i="16"/>
  <c r="DL211" i="16"/>
  <c r="BP211" i="16"/>
  <c r="AR211" i="16"/>
  <c r="T211" i="16"/>
  <c r="EI210" i="16"/>
  <c r="DK210" i="16"/>
  <c r="BG210" i="16"/>
  <c r="Z210" i="16"/>
  <c r="H209" i="16"/>
  <c r="AC209" i="16"/>
  <c r="AY209" i="16"/>
  <c r="BT209" i="16"/>
  <c r="DH209" i="16"/>
  <c r="EC209" i="16"/>
  <c r="EV209" i="16"/>
  <c r="L209" i="16"/>
  <c r="AE209" i="16"/>
  <c r="AZ209" i="16"/>
  <c r="BU209" i="16"/>
  <c r="DI209" i="16"/>
  <c r="EE209" i="16"/>
  <c r="EZ209" i="16"/>
  <c r="M209" i="16"/>
  <c r="AF209" i="16"/>
  <c r="BA209" i="16"/>
  <c r="BW209" i="16"/>
  <c r="CR209" i="16"/>
  <c r="DK209" i="16"/>
  <c r="EF209" i="16"/>
  <c r="FA209" i="16"/>
  <c r="Q209" i="16"/>
  <c r="AM209" i="16"/>
  <c r="BH209" i="16"/>
  <c r="CA209" i="16"/>
  <c r="CV209" i="16"/>
  <c r="DQ209" i="16"/>
  <c r="EJ209" i="16"/>
  <c r="FD209" i="16"/>
  <c r="CK209" i="16" s="1"/>
  <c r="S209" i="16"/>
  <c r="AN209" i="16"/>
  <c r="BI209" i="16"/>
  <c r="CB209" i="16"/>
  <c r="CW209" i="16"/>
  <c r="DS209" i="16"/>
  <c r="EN209" i="16"/>
  <c r="Y209" i="16"/>
  <c r="AR209" i="16"/>
  <c r="BM209" i="16"/>
  <c r="CI209" i="16"/>
  <c r="DD209" i="16"/>
  <c r="DW209" i="16"/>
  <c r="ER209" i="16"/>
  <c r="DP209" i="16"/>
  <c r="BY209" i="16"/>
  <c r="AK209" i="16"/>
  <c r="DV208" i="16"/>
  <c r="CE208" i="16"/>
  <c r="AN208" i="16"/>
  <c r="FD206" i="16"/>
  <c r="DM206" i="16"/>
  <c r="BQ206" i="16"/>
  <c r="U206" i="16"/>
  <c r="Q215" i="16"/>
  <c r="AC215" i="16"/>
  <c r="AO215" i="16"/>
  <c r="BA215" i="16"/>
  <c r="BM215" i="16"/>
  <c r="BY215" i="16"/>
  <c r="CK215" i="16"/>
  <c r="CW215" i="16"/>
  <c r="DI215" i="16"/>
  <c r="DU215" i="16"/>
  <c r="EG215" i="16"/>
  <c r="ES215" i="16"/>
  <c r="R215" i="16"/>
  <c r="AD215" i="16"/>
  <c r="AP215" i="16"/>
  <c r="BB215" i="16"/>
  <c r="BN215" i="16"/>
  <c r="BZ215" i="16"/>
  <c r="CL215" i="16"/>
  <c r="CX215" i="16"/>
  <c r="DJ215" i="16"/>
  <c r="DV215" i="16"/>
  <c r="EH215" i="16"/>
  <c r="ET215" i="16"/>
  <c r="S215" i="16"/>
  <c r="AE215" i="16"/>
  <c r="AQ215" i="16"/>
  <c r="BC215" i="16"/>
  <c r="BO215" i="16"/>
  <c r="CA215" i="16"/>
  <c r="CM215" i="16"/>
  <c r="CY215" i="16"/>
  <c r="DK215" i="16"/>
  <c r="DW215" i="16"/>
  <c r="EI215" i="16"/>
  <c r="EU215" i="16"/>
  <c r="J215" i="16"/>
  <c r="V215" i="16"/>
  <c r="AH215" i="16"/>
  <c r="AT215" i="16"/>
  <c r="BF215" i="16"/>
  <c r="BR215" i="16"/>
  <c r="CD215" i="16"/>
  <c r="CP215" i="16"/>
  <c r="DB215" i="16"/>
  <c r="DN215" i="16"/>
  <c r="DZ215" i="16"/>
  <c r="EL215" i="16"/>
  <c r="EX215" i="16"/>
  <c r="K215" i="16"/>
  <c r="W215" i="16"/>
  <c r="AI215" i="16"/>
  <c r="AU215" i="16"/>
  <c r="BG215" i="16"/>
  <c r="BS215" i="16"/>
  <c r="CE215" i="16"/>
  <c r="CQ215" i="16"/>
  <c r="DC215" i="16"/>
  <c r="DO215" i="16"/>
  <c r="EA215" i="16"/>
  <c r="EM215" i="16"/>
  <c r="EY215" i="16"/>
  <c r="N215" i="16"/>
  <c r="Z215" i="16"/>
  <c r="AL215" i="16"/>
  <c r="AX215" i="16"/>
  <c r="BJ215" i="16"/>
  <c r="BV215" i="16"/>
  <c r="CH215" i="16"/>
  <c r="CT215" i="16"/>
  <c r="DF215" i="16"/>
  <c r="DR215" i="16"/>
  <c r="EF215" i="16"/>
  <c r="DL215" i="16"/>
  <c r="CN215" i="16"/>
  <c r="BP215" i="16"/>
  <c r="AR215" i="16"/>
  <c r="T215" i="16"/>
  <c r="EI214" i="16"/>
  <c r="DK214" i="16"/>
  <c r="CM214" i="16"/>
  <c r="BO214" i="16"/>
  <c r="AQ214" i="16"/>
  <c r="FD213" i="16"/>
  <c r="CO213" i="16" s="1"/>
  <c r="EF211" i="16"/>
  <c r="DH211" i="16"/>
  <c r="CJ211" i="16"/>
  <c r="BL211" i="16"/>
  <c r="AN211" i="16"/>
  <c r="P211" i="16"/>
  <c r="FD210" i="16"/>
  <c r="EH210" i="16"/>
  <c r="DJ210" i="16"/>
  <c r="CH210" i="16"/>
  <c r="BF210" i="16"/>
  <c r="DT208" i="16"/>
  <c r="CD208" i="16"/>
  <c r="DI206" i="16"/>
  <c r="BM206" i="16"/>
  <c r="CN205" i="16"/>
  <c r="L210" i="16"/>
  <c r="AG210" i="16"/>
  <c r="AV210" i="16"/>
  <c r="BJ210" i="16"/>
  <c r="BY210" i="16"/>
  <c r="DB210" i="16"/>
  <c r="DN210" i="16"/>
  <c r="DZ210" i="16"/>
  <c r="EL210" i="16"/>
  <c r="EX210" i="16"/>
  <c r="X210" i="16"/>
  <c r="AP210" i="16"/>
  <c r="BE210" i="16"/>
  <c r="BS210" i="16"/>
  <c r="CG210" i="16"/>
  <c r="CV210" i="16"/>
  <c r="DI210" i="16"/>
  <c r="DU210" i="16"/>
  <c r="EG210" i="16"/>
  <c r="ES210" i="16"/>
  <c r="EF210" i="16"/>
  <c r="DH210" i="16"/>
  <c r="CF210" i="16"/>
  <c r="BC210" i="16"/>
  <c r="V210" i="16"/>
  <c r="BT208" i="16"/>
  <c r="CF208" i="16"/>
  <c r="CR208" i="16"/>
  <c r="DD208" i="16"/>
  <c r="DP208" i="16"/>
  <c r="EB208" i="16"/>
  <c r="EN208" i="16"/>
  <c r="EZ208" i="16"/>
  <c r="BU208" i="16"/>
  <c r="CG208" i="16"/>
  <c r="CS208" i="16"/>
  <c r="DE208" i="16"/>
  <c r="DQ208" i="16"/>
  <c r="EC208" i="16"/>
  <c r="EO208" i="16"/>
  <c r="FA208" i="16"/>
  <c r="BY208" i="16"/>
  <c r="CW208" i="16"/>
  <c r="DI208" i="16"/>
  <c r="DU208" i="16"/>
  <c r="EG208" i="16"/>
  <c r="ES208" i="16"/>
  <c r="R208" i="16"/>
  <c r="AD208" i="16"/>
  <c r="AP208" i="16"/>
  <c r="BB208" i="16"/>
  <c r="W208" i="16"/>
  <c r="AU208" i="16"/>
  <c r="BR208" i="16"/>
  <c r="DH208" i="16"/>
  <c r="EA208" i="16"/>
  <c r="EV208" i="16"/>
  <c r="AA208" i="16"/>
  <c r="AY208" i="16"/>
  <c r="BS208" i="16"/>
  <c r="CN208" i="16"/>
  <c r="DJ208" i="16"/>
  <c r="EE208" i="16"/>
  <c r="EX208" i="16"/>
  <c r="AB208" i="16"/>
  <c r="AZ208" i="16"/>
  <c r="BW208" i="16"/>
  <c r="DK208" i="16"/>
  <c r="EF208" i="16"/>
  <c r="EY208" i="16"/>
  <c r="J208" i="16"/>
  <c r="AH208" i="16"/>
  <c r="BF208" i="16"/>
  <c r="CA208" i="16"/>
  <c r="CV208" i="16"/>
  <c r="DO208" i="16"/>
  <c r="EJ208" i="16"/>
  <c r="FD208" i="16"/>
  <c r="CP208" i="16" s="1"/>
  <c r="K208" i="16"/>
  <c r="AI208" i="16"/>
  <c r="BG208" i="16"/>
  <c r="CB208" i="16"/>
  <c r="CX208" i="16"/>
  <c r="DS208" i="16"/>
  <c r="EL208" i="16"/>
  <c r="S208" i="16"/>
  <c r="AQ208" i="16"/>
  <c r="BN208" i="16"/>
  <c r="CI208" i="16"/>
  <c r="DB208" i="16"/>
  <c r="DW208" i="16"/>
  <c r="ER208" i="16"/>
  <c r="DN208" i="16"/>
  <c r="BZ208" i="16"/>
  <c r="AF208" i="16"/>
  <c r="R206" i="16"/>
  <c r="AD206" i="16"/>
  <c r="AP206" i="16"/>
  <c r="BB206" i="16"/>
  <c r="BN206" i="16"/>
  <c r="BZ206" i="16"/>
  <c r="CL206" i="16"/>
  <c r="CX206" i="16"/>
  <c r="DJ206" i="16"/>
  <c r="DV206" i="16"/>
  <c r="EH206" i="16"/>
  <c r="ET206" i="16"/>
  <c r="S206" i="16"/>
  <c r="AE206" i="16"/>
  <c r="AQ206" i="16"/>
  <c r="BC206" i="16"/>
  <c r="BO206" i="16"/>
  <c r="CA206" i="16"/>
  <c r="CM206" i="16"/>
  <c r="CY206" i="16"/>
  <c r="DK206" i="16"/>
  <c r="DW206" i="16"/>
  <c r="EI206" i="16"/>
  <c r="EU206" i="16"/>
  <c r="H206" i="16"/>
  <c r="T206" i="16"/>
  <c r="AF206" i="16"/>
  <c r="AR206" i="16"/>
  <c r="BD206" i="16"/>
  <c r="BP206" i="16"/>
  <c r="CB206" i="16"/>
  <c r="CN206" i="16"/>
  <c r="CZ206" i="16"/>
  <c r="DL206" i="16"/>
  <c r="DX206" i="16"/>
  <c r="EJ206" i="16"/>
  <c r="EV206" i="16"/>
  <c r="K206" i="16"/>
  <c r="W206" i="16"/>
  <c r="AI206" i="16"/>
  <c r="AU206" i="16"/>
  <c r="BG206" i="16"/>
  <c r="BS206" i="16"/>
  <c r="CE206" i="16"/>
  <c r="CQ206" i="16"/>
  <c r="DC206" i="16"/>
  <c r="DO206" i="16"/>
  <c r="EA206" i="16"/>
  <c r="EM206" i="16"/>
  <c r="EY206" i="16"/>
  <c r="L206" i="16"/>
  <c r="X206" i="16"/>
  <c r="AJ206" i="16"/>
  <c r="AV206" i="16"/>
  <c r="BH206" i="16"/>
  <c r="BT206" i="16"/>
  <c r="CF206" i="16"/>
  <c r="CR206" i="16"/>
  <c r="DD206" i="16"/>
  <c r="DP206" i="16"/>
  <c r="EB206" i="16"/>
  <c r="EN206" i="16"/>
  <c r="EZ206" i="16"/>
  <c r="O206" i="16"/>
  <c r="AA206" i="16"/>
  <c r="AM206" i="16"/>
  <c r="AY206" i="16"/>
  <c r="BK206" i="16"/>
  <c r="BW206" i="16"/>
  <c r="CI206" i="16"/>
  <c r="CU206" i="16"/>
  <c r="DG206" i="16"/>
  <c r="DS206" i="16"/>
  <c r="EE206" i="16"/>
  <c r="EQ206" i="16"/>
  <c r="V206" i="16"/>
  <c r="AT206" i="16"/>
  <c r="BR206" i="16"/>
  <c r="CP206" i="16"/>
  <c r="DN206" i="16"/>
  <c r="EL206" i="16"/>
  <c r="Y206" i="16"/>
  <c r="AW206" i="16"/>
  <c r="BU206" i="16"/>
  <c r="CS206" i="16"/>
  <c r="DQ206" i="16"/>
  <c r="EO206" i="16"/>
  <c r="Z206" i="16"/>
  <c r="AX206" i="16"/>
  <c r="BV206" i="16"/>
  <c r="CT206" i="16"/>
  <c r="DR206" i="16"/>
  <c r="EP206" i="16"/>
  <c r="I206" i="16"/>
  <c r="AG206" i="16"/>
  <c r="BE206" i="16"/>
  <c r="CC206" i="16"/>
  <c r="DA206" i="16"/>
  <c r="DY206" i="16"/>
  <c r="EW206" i="16"/>
  <c r="J206" i="16"/>
  <c r="AH206" i="16"/>
  <c r="BF206" i="16"/>
  <c r="CD206" i="16"/>
  <c r="DB206" i="16"/>
  <c r="DZ206" i="16"/>
  <c r="EX206" i="16"/>
  <c r="P206" i="16"/>
  <c r="AN206" i="16"/>
  <c r="BL206" i="16"/>
  <c r="CJ206" i="16"/>
  <c r="DH206" i="16"/>
  <c r="EF206" i="16"/>
  <c r="DF206" i="16"/>
  <c r="BJ206" i="16"/>
  <c r="N206" i="16"/>
  <c r="J214" i="16"/>
  <c r="V214" i="16"/>
  <c r="AH214" i="16"/>
  <c r="AT214" i="16"/>
  <c r="BF214" i="16"/>
  <c r="BR214" i="16"/>
  <c r="CD214" i="16"/>
  <c r="CP214" i="16"/>
  <c r="DB214" i="16"/>
  <c r="DN214" i="16"/>
  <c r="DZ214" i="16"/>
  <c r="EL214" i="16"/>
  <c r="EX214" i="16"/>
  <c r="Q214" i="16"/>
  <c r="AC214" i="16"/>
  <c r="AO214" i="16"/>
  <c r="BA214" i="16"/>
  <c r="BM214" i="16"/>
  <c r="BY214" i="16"/>
  <c r="CK214" i="16"/>
  <c r="CW214" i="16"/>
  <c r="DI214" i="16"/>
  <c r="DU214" i="16"/>
  <c r="EG214" i="16"/>
  <c r="ES214" i="16"/>
  <c r="EF214" i="16"/>
  <c r="DH214" i="16"/>
  <c r="CJ214" i="16"/>
  <c r="BL214" i="16"/>
  <c r="AN214" i="16"/>
  <c r="P214" i="16"/>
  <c r="EE210" i="16"/>
  <c r="DG210" i="16"/>
  <c r="CE210" i="16"/>
  <c r="BB210" i="16"/>
  <c r="U210" i="16"/>
  <c r="L208" i="16"/>
  <c r="DL208" i="16"/>
  <c r="BX208" i="16"/>
  <c r="AE208" i="16"/>
  <c r="FA206" i="16"/>
  <c r="DE206" i="16"/>
  <c r="BI206" i="16"/>
  <c r="M206" i="16"/>
  <c r="ES218" i="16"/>
  <c r="DY218" i="16"/>
  <c r="DI218" i="16"/>
  <c r="CO218" i="16"/>
  <c r="BY218" i="16"/>
  <c r="BE218" i="16"/>
  <c r="AO218" i="16"/>
  <c r="U218" i="16"/>
  <c r="ES217" i="16"/>
  <c r="EA217" i="16"/>
  <c r="DI217" i="16"/>
  <c r="BY217" i="16"/>
  <c r="BG217" i="16"/>
  <c r="AO217" i="16"/>
  <c r="EW215" i="16"/>
  <c r="EC215" i="16"/>
  <c r="DE215" i="16"/>
  <c r="CG215" i="16"/>
  <c r="BI215" i="16"/>
  <c r="AK215" i="16"/>
  <c r="M215" i="16"/>
  <c r="H214" i="16"/>
  <c r="EE214" i="16"/>
  <c r="DG214" i="16"/>
  <c r="CI214" i="16"/>
  <c r="BK214" i="16"/>
  <c r="AM214" i="16"/>
  <c r="O214" i="16"/>
  <c r="EZ211" i="16"/>
  <c r="EB211" i="16"/>
  <c r="DD211" i="16"/>
  <c r="CF211" i="16"/>
  <c r="BH211" i="16"/>
  <c r="AJ211" i="16"/>
  <c r="L211" i="16"/>
  <c r="EZ210" i="16"/>
  <c r="EB210" i="16"/>
  <c r="DD210" i="16"/>
  <c r="CA210" i="16"/>
  <c r="AX210" i="16"/>
  <c r="N210" i="16"/>
  <c r="EQ209" i="16"/>
  <c r="CZ209" i="16"/>
  <c r="BL209" i="16"/>
  <c r="X209" i="16"/>
  <c r="EU208" i="16"/>
  <c r="DG208" i="16"/>
  <c r="BP208" i="16"/>
  <c r="V208" i="16"/>
  <c r="O207" i="16"/>
  <c r="AA207" i="16"/>
  <c r="AM207" i="16"/>
  <c r="AY207" i="16"/>
  <c r="BK207" i="16"/>
  <c r="BW207" i="16"/>
  <c r="CU207" i="16"/>
  <c r="DG207" i="16"/>
  <c r="DS207" i="16"/>
  <c r="EE207" i="16"/>
  <c r="EQ207" i="16"/>
  <c r="P207" i="16"/>
  <c r="AB207" i="16"/>
  <c r="AN207" i="16"/>
  <c r="AZ207" i="16"/>
  <c r="BL207" i="16"/>
  <c r="BX207" i="16"/>
  <c r="CV207" i="16"/>
  <c r="DH207" i="16"/>
  <c r="DT207" i="16"/>
  <c r="EF207" i="16"/>
  <c r="ER207" i="16"/>
  <c r="Q207" i="16"/>
  <c r="AC207" i="16"/>
  <c r="AO207" i="16"/>
  <c r="BA207" i="16"/>
  <c r="BM207" i="16"/>
  <c r="BY207" i="16"/>
  <c r="CW207" i="16"/>
  <c r="DI207" i="16"/>
  <c r="DU207" i="16"/>
  <c r="EG207" i="16"/>
  <c r="ES207" i="16"/>
  <c r="H207" i="16"/>
  <c r="T207" i="16"/>
  <c r="AF207" i="16"/>
  <c r="AR207" i="16"/>
  <c r="BD207" i="16"/>
  <c r="BP207" i="16"/>
  <c r="CB207" i="16"/>
  <c r="CZ207" i="16"/>
  <c r="DL207" i="16"/>
  <c r="DX207" i="16"/>
  <c r="EJ207" i="16"/>
  <c r="EV207" i="16"/>
  <c r="I207" i="16"/>
  <c r="U207" i="16"/>
  <c r="AG207" i="16"/>
  <c r="AS207" i="16"/>
  <c r="BE207" i="16"/>
  <c r="BQ207" i="16"/>
  <c r="CC207" i="16"/>
  <c r="DA207" i="16"/>
  <c r="DM207" i="16"/>
  <c r="DY207" i="16"/>
  <c r="EK207" i="16"/>
  <c r="EW207" i="16"/>
  <c r="L207" i="16"/>
  <c r="X207" i="16"/>
  <c r="AJ207" i="16"/>
  <c r="AV207" i="16"/>
  <c r="BH207" i="16"/>
  <c r="BT207" i="16"/>
  <c r="CF207" i="16"/>
  <c r="CR207" i="16"/>
  <c r="DD207" i="16"/>
  <c r="DP207" i="16"/>
  <c r="EB207" i="16"/>
  <c r="EN207" i="16"/>
  <c r="EZ207" i="16"/>
  <c r="W207" i="16"/>
  <c r="AU207" i="16"/>
  <c r="BS207" i="16"/>
  <c r="CQ207" i="16"/>
  <c r="DO207" i="16"/>
  <c r="EM207" i="16"/>
  <c r="Y207" i="16"/>
  <c r="AW207" i="16"/>
  <c r="BU207" i="16"/>
  <c r="CS207" i="16"/>
  <c r="DQ207" i="16"/>
  <c r="EO207" i="16"/>
  <c r="Z207" i="16"/>
  <c r="AX207" i="16"/>
  <c r="BV207" i="16"/>
  <c r="CT207" i="16"/>
  <c r="DR207" i="16"/>
  <c r="EP207" i="16"/>
  <c r="J207" i="16"/>
  <c r="AH207" i="16"/>
  <c r="BF207" i="16"/>
  <c r="CD207" i="16"/>
  <c r="DB207" i="16"/>
  <c r="DZ207" i="16"/>
  <c r="EX207" i="16"/>
  <c r="K207" i="16"/>
  <c r="AI207" i="16"/>
  <c r="BG207" i="16"/>
  <c r="CE207" i="16"/>
  <c r="DC207" i="16"/>
  <c r="EA207" i="16"/>
  <c r="EY207" i="16"/>
  <c r="R207" i="16"/>
  <c r="AP207" i="16"/>
  <c r="BN207" i="16"/>
  <c r="DJ207" i="16"/>
  <c r="EH207" i="16"/>
  <c r="DF207" i="16"/>
  <c r="BJ207" i="16"/>
  <c r="N207" i="16"/>
  <c r="ES206" i="16"/>
  <c r="CW206" i="16"/>
  <c r="BA206" i="16"/>
  <c r="EV215" i="16"/>
  <c r="EB215" i="16"/>
  <c r="DD215" i="16"/>
  <c r="CF215" i="16"/>
  <c r="BH215" i="16"/>
  <c r="AJ215" i="16"/>
  <c r="L215" i="16"/>
  <c r="EZ214" i="16"/>
  <c r="EB214" i="16"/>
  <c r="DD214" i="16"/>
  <c r="CF214" i="16"/>
  <c r="BH214" i="16"/>
  <c r="AJ214" i="16"/>
  <c r="L214" i="16"/>
  <c r="EW211" i="16"/>
  <c r="DY211" i="16"/>
  <c r="DA211" i="16"/>
  <c r="CC211" i="16"/>
  <c r="BE211" i="16"/>
  <c r="AG211" i="16"/>
  <c r="I211" i="16"/>
  <c r="EY210" i="16"/>
  <c r="EA210" i="16"/>
  <c r="DC210" i="16"/>
  <c r="BZ210" i="16"/>
  <c r="AW210" i="16"/>
  <c r="M210" i="16"/>
  <c r="EO209" i="16"/>
  <c r="CY209" i="16"/>
  <c r="BK209" i="16"/>
  <c r="T209" i="16"/>
  <c r="ET208" i="16"/>
  <c r="DC208" i="16"/>
  <c r="BO208" i="16"/>
  <c r="T208" i="16"/>
  <c r="M207" i="16"/>
  <c r="ER206" i="16"/>
  <c r="CV206" i="16"/>
  <c r="AZ206" i="16"/>
  <c r="P202" i="16"/>
  <c r="AB202" i="16"/>
  <c r="AN202" i="16"/>
  <c r="AZ202" i="16"/>
  <c r="BL202" i="16"/>
  <c r="BX202" i="16"/>
  <c r="CJ202" i="16"/>
  <c r="CV202" i="16"/>
  <c r="DH202" i="16"/>
  <c r="DT202" i="16"/>
  <c r="EF202" i="16"/>
  <c r="ER202" i="16"/>
  <c r="FD202" i="16"/>
  <c r="AX202" i="16" s="1"/>
  <c r="R202" i="16"/>
  <c r="AD202" i="16"/>
  <c r="AP202" i="16"/>
  <c r="BB202" i="16"/>
  <c r="BN202" i="16"/>
  <c r="BZ202" i="16"/>
  <c r="CL202" i="16"/>
  <c r="CX202" i="16"/>
  <c r="DJ202" i="16"/>
  <c r="DV202" i="16"/>
  <c r="EH202" i="16"/>
  <c r="ET202" i="16"/>
  <c r="S202" i="16"/>
  <c r="AE202" i="16"/>
  <c r="AQ202" i="16"/>
  <c r="BC202" i="16"/>
  <c r="BO202" i="16"/>
  <c r="CA202" i="16"/>
  <c r="CM202" i="16"/>
  <c r="CY202" i="16"/>
  <c r="DK202" i="16"/>
  <c r="DW202" i="16"/>
  <c r="EI202" i="16"/>
  <c r="EU202" i="16"/>
  <c r="H202" i="16"/>
  <c r="T202" i="16"/>
  <c r="AF202" i="16"/>
  <c r="AR202" i="16"/>
  <c r="BD202" i="16"/>
  <c r="BP202" i="16"/>
  <c r="CB202" i="16"/>
  <c r="CN202" i="16"/>
  <c r="CZ202" i="16"/>
  <c r="DL202" i="16"/>
  <c r="DX202" i="16"/>
  <c r="EJ202" i="16"/>
  <c r="EV202" i="16"/>
  <c r="J202" i="16"/>
  <c r="V202" i="16"/>
  <c r="AH202" i="16"/>
  <c r="AT202" i="16"/>
  <c r="BF202" i="16"/>
  <c r="BR202" i="16"/>
  <c r="CD202" i="16"/>
  <c r="CP202" i="16"/>
  <c r="DB202" i="16"/>
  <c r="DN202" i="16"/>
  <c r="DZ202" i="16"/>
  <c r="EL202" i="16"/>
  <c r="EX202" i="16"/>
  <c r="K202" i="16"/>
  <c r="W202" i="16"/>
  <c r="AI202" i="16"/>
  <c r="AU202" i="16"/>
  <c r="BG202" i="16"/>
  <c r="BS202" i="16"/>
  <c r="CE202" i="16"/>
  <c r="CQ202" i="16"/>
  <c r="DC202" i="16"/>
  <c r="DO202" i="16"/>
  <c r="EA202" i="16"/>
  <c r="EM202" i="16"/>
  <c r="EY202" i="16"/>
  <c r="L202" i="16"/>
  <c r="X202" i="16"/>
  <c r="AJ202" i="16"/>
  <c r="AV202" i="16"/>
  <c r="BH202" i="16"/>
  <c r="BT202" i="16"/>
  <c r="CF202" i="16"/>
  <c r="CR202" i="16"/>
  <c r="DD202" i="16"/>
  <c r="DP202" i="16"/>
  <c r="EB202" i="16"/>
  <c r="EN202" i="16"/>
  <c r="EZ202" i="16"/>
  <c r="O202" i="16"/>
  <c r="AA202" i="16"/>
  <c r="AM202" i="16"/>
  <c r="AY202" i="16"/>
  <c r="BK202" i="16"/>
  <c r="BW202" i="16"/>
  <c r="CI202" i="16"/>
  <c r="CU202" i="16"/>
  <c r="DG202" i="16"/>
  <c r="DS202" i="16"/>
  <c r="EE202" i="16"/>
  <c r="EQ202" i="16"/>
  <c r="U202" i="16"/>
  <c r="BE202" i="16"/>
  <c r="CO202" i="16"/>
  <c r="DY202" i="16"/>
  <c r="Y202" i="16"/>
  <c r="BI202" i="16"/>
  <c r="CS202" i="16"/>
  <c r="EC202" i="16"/>
  <c r="Z202" i="16"/>
  <c r="BJ202" i="16"/>
  <c r="CT202" i="16"/>
  <c r="ED202" i="16"/>
  <c r="AC202" i="16"/>
  <c r="BM202" i="16"/>
  <c r="CW202" i="16"/>
  <c r="EG202" i="16"/>
  <c r="AG202" i="16"/>
  <c r="BQ202" i="16"/>
  <c r="DA202" i="16"/>
  <c r="EK202" i="16"/>
  <c r="AK202" i="16"/>
  <c r="BU202" i="16"/>
  <c r="DE202" i="16"/>
  <c r="EO202" i="16"/>
  <c r="AL202" i="16"/>
  <c r="BV202" i="16"/>
  <c r="DF202" i="16"/>
  <c r="EP202" i="16"/>
  <c r="AO202" i="16"/>
  <c r="BY202" i="16"/>
  <c r="DI202" i="16"/>
  <c r="ES202" i="16"/>
  <c r="I202" i="16"/>
  <c r="AS202" i="16"/>
  <c r="CC202" i="16"/>
  <c r="DM202" i="16"/>
  <c r="EW202" i="16"/>
  <c r="Q202" i="16"/>
  <c r="BA202" i="16"/>
  <c r="CK202" i="16"/>
  <c r="DU202" i="16"/>
  <c r="ER215" i="16"/>
  <c r="DY215" i="16"/>
  <c r="DA215" i="16"/>
  <c r="CC215" i="16"/>
  <c r="BE215" i="16"/>
  <c r="AG215" i="16"/>
  <c r="I215" i="16"/>
  <c r="EY214" i="16"/>
  <c r="EA214" i="16"/>
  <c r="DC214" i="16"/>
  <c r="CE214" i="16"/>
  <c r="BG214" i="16"/>
  <c r="AI214" i="16"/>
  <c r="K214" i="16"/>
  <c r="EV211" i="16"/>
  <c r="DX211" i="16"/>
  <c r="CZ211" i="16"/>
  <c r="CB211" i="16"/>
  <c r="BD211" i="16"/>
  <c r="AF211" i="16"/>
  <c r="EU210" i="16"/>
  <c r="DW210" i="16"/>
  <c r="CX210" i="16"/>
  <c r="BU210" i="16"/>
  <c r="AS210" i="16"/>
  <c r="EI209" i="16"/>
  <c r="CU209" i="16"/>
  <c r="BD209" i="16"/>
  <c r="P209" i="16"/>
  <c r="EQ208" i="16"/>
  <c r="CZ208" i="16"/>
  <c r="BL208" i="16"/>
  <c r="P208" i="16"/>
  <c r="EU207" i="16"/>
  <c r="CY207" i="16"/>
  <c r="BC207" i="16"/>
  <c r="EK206" i="16"/>
  <c r="CO206" i="16"/>
  <c r="AS206" i="16"/>
  <c r="FA202" i="16"/>
  <c r="CA214" i="16"/>
  <c r="BC214" i="16"/>
  <c r="AE214" i="16"/>
  <c r="ET210" i="16"/>
  <c r="DV210" i="16"/>
  <c r="CW210" i="16"/>
  <c r="BT210" i="16"/>
  <c r="AQ210" i="16"/>
  <c r="EM208" i="16"/>
  <c r="CY208" i="16"/>
  <c r="BK208" i="16"/>
  <c r="O208" i="16"/>
  <c r="EG206" i="16"/>
  <c r="CK206" i="16"/>
  <c r="AO206" i="16"/>
  <c r="ER210" i="16"/>
  <c r="DT210" i="16"/>
  <c r="CT210" i="16"/>
  <c r="BR210" i="16"/>
  <c r="AO210" i="16"/>
  <c r="EI208" i="16"/>
  <c r="CU208" i="16"/>
  <c r="BD208" i="16"/>
  <c r="H208" i="16"/>
  <c r="ED206" i="16"/>
  <c r="CH206" i="16"/>
  <c r="AL206" i="16"/>
  <c r="EP211" i="16"/>
  <c r="ED211" i="16"/>
  <c r="DR211" i="16"/>
  <c r="DF211" i="16"/>
  <c r="CT211" i="16"/>
  <c r="CH211" i="16"/>
  <c r="BV211" i="16"/>
  <c r="BJ211" i="16"/>
  <c r="AX211" i="16"/>
  <c r="AL211" i="16"/>
  <c r="Z211" i="16"/>
  <c r="N211" i="16"/>
  <c r="FD207" i="16"/>
  <c r="CP207" i="16" s="1"/>
  <c r="CK205" i="16"/>
  <c r="J204" i="16"/>
  <c r="V204" i="16"/>
  <c r="AH204" i="16"/>
  <c r="AT204" i="16"/>
  <c r="BF204" i="16"/>
  <c r="L204" i="16"/>
  <c r="X204" i="16"/>
  <c r="AJ204" i="16"/>
  <c r="AV204" i="16"/>
  <c r="BH204" i="16"/>
  <c r="BT204" i="16"/>
  <c r="CF204" i="16"/>
  <c r="CR204" i="16"/>
  <c r="DD204" i="16"/>
  <c r="DP204" i="16"/>
  <c r="EB204" i="16"/>
  <c r="EN204" i="16"/>
  <c r="EZ204" i="16"/>
  <c r="M204" i="16"/>
  <c r="Y204" i="16"/>
  <c r="AK204" i="16"/>
  <c r="AW204" i="16"/>
  <c r="BI204" i="16"/>
  <c r="BU204" i="16"/>
  <c r="CG204" i="16"/>
  <c r="CS204" i="16"/>
  <c r="DE204" i="16"/>
  <c r="DQ204" i="16"/>
  <c r="EC204" i="16"/>
  <c r="EO204" i="16"/>
  <c r="FA204" i="16"/>
  <c r="P204" i="16"/>
  <c r="AB204" i="16"/>
  <c r="AN204" i="16"/>
  <c r="AZ204" i="16"/>
  <c r="Q204" i="16"/>
  <c r="AC204" i="16"/>
  <c r="AO204" i="16"/>
  <c r="BA204" i="16"/>
  <c r="BM204" i="16"/>
  <c r="BY204" i="16"/>
  <c r="CK204" i="16"/>
  <c r="CW204" i="16"/>
  <c r="DI204" i="16"/>
  <c r="DU204" i="16"/>
  <c r="EG204" i="16"/>
  <c r="ES204" i="16"/>
  <c r="R204" i="16"/>
  <c r="AD204" i="16"/>
  <c r="AP204" i="16"/>
  <c r="BB204" i="16"/>
  <c r="BN204" i="16"/>
  <c r="BZ204" i="16"/>
  <c r="CL204" i="16"/>
  <c r="CX204" i="16"/>
  <c r="DJ204" i="16"/>
  <c r="DV204" i="16"/>
  <c r="EH204" i="16"/>
  <c r="ET204" i="16"/>
  <c r="EF204" i="16"/>
  <c r="DH204" i="16"/>
  <c r="CJ204" i="16"/>
  <c r="BL204" i="16"/>
  <c r="AE204" i="16"/>
  <c r="EU217" i="16"/>
  <c r="EI217" i="16"/>
  <c r="DW217" i="16"/>
  <c r="DK217" i="16"/>
  <c r="CY217" i="16"/>
  <c r="CM217" i="16"/>
  <c r="CA217" i="16"/>
  <c r="BO217" i="16"/>
  <c r="BC217" i="16"/>
  <c r="AQ217" i="16"/>
  <c r="AE217" i="16"/>
  <c r="S217" i="16"/>
  <c r="EP214" i="16"/>
  <c r="ED214" i="16"/>
  <c r="DR214" i="16"/>
  <c r="DF214" i="16"/>
  <c r="CT214" i="16"/>
  <c r="CH214" i="16"/>
  <c r="BV214" i="16"/>
  <c r="BJ214" i="16"/>
  <c r="AX214" i="16"/>
  <c r="AL214" i="16"/>
  <c r="Z214" i="16"/>
  <c r="N214" i="16"/>
  <c r="EV212" i="16"/>
  <c r="EJ212" i="16"/>
  <c r="DX212" i="16"/>
  <c r="DL212" i="16"/>
  <c r="CZ212" i="16"/>
  <c r="CN212" i="16"/>
  <c r="CB212" i="16"/>
  <c r="BP212" i="16"/>
  <c r="BD212" i="16"/>
  <c r="AR212" i="16"/>
  <c r="AF212" i="16"/>
  <c r="T212" i="16"/>
  <c r="H212" i="16"/>
  <c r="EY211" i="16"/>
  <c r="EM211" i="16"/>
  <c r="EA211" i="16"/>
  <c r="DO211" i="16"/>
  <c r="DC211" i="16"/>
  <c r="CQ211" i="16"/>
  <c r="CE211" i="16"/>
  <c r="BS211" i="16"/>
  <c r="BG211" i="16"/>
  <c r="AU211" i="16"/>
  <c r="AI211" i="16"/>
  <c r="W211" i="16"/>
  <c r="K211" i="16"/>
  <c r="R210" i="16"/>
  <c r="AD210" i="16"/>
  <c r="S210" i="16"/>
  <c r="AE210" i="16"/>
  <c r="H210" i="16"/>
  <c r="T210" i="16"/>
  <c r="AF210" i="16"/>
  <c r="AR210" i="16"/>
  <c r="BD210" i="16"/>
  <c r="BP210" i="16"/>
  <c r="CB210" i="16"/>
  <c r="CZ210" i="16"/>
  <c r="K210" i="16"/>
  <c r="W210" i="16"/>
  <c r="AI210" i="16"/>
  <c r="O210" i="16"/>
  <c r="AA210" i="16"/>
  <c r="AM210" i="16"/>
  <c r="AY210" i="16"/>
  <c r="BK210" i="16"/>
  <c r="BW210" i="16"/>
  <c r="CU210" i="16"/>
  <c r="EP210" i="16"/>
  <c r="ED210" i="16"/>
  <c r="DR210" i="16"/>
  <c r="DF210" i="16"/>
  <c r="CR210" i="16"/>
  <c r="CD210" i="16"/>
  <c r="BO210" i="16"/>
  <c r="BA210" i="16"/>
  <c r="AL210" i="16"/>
  <c r="Q210" i="16"/>
  <c r="EX204" i="16"/>
  <c r="DZ204" i="16"/>
  <c r="DB204" i="16"/>
  <c r="CD204" i="16"/>
  <c r="BD204" i="16"/>
  <c r="T204" i="16"/>
  <c r="M203" i="16"/>
  <c r="Y203" i="16"/>
  <c r="AK203" i="16"/>
  <c r="AW203" i="16"/>
  <c r="BI203" i="16"/>
  <c r="BU203" i="16"/>
  <c r="CG203" i="16"/>
  <c r="CS203" i="16"/>
  <c r="DE203" i="16"/>
  <c r="DQ203" i="16"/>
  <c r="EC203" i="16"/>
  <c r="EO203" i="16"/>
  <c r="FA203" i="16"/>
  <c r="O203" i="16"/>
  <c r="AA203" i="16"/>
  <c r="AM203" i="16"/>
  <c r="AY203" i="16"/>
  <c r="BK203" i="16"/>
  <c r="BW203" i="16"/>
  <c r="CU203" i="16"/>
  <c r="DG203" i="16"/>
  <c r="DS203" i="16"/>
  <c r="EE203" i="16"/>
  <c r="EQ203" i="16"/>
  <c r="P203" i="16"/>
  <c r="AB203" i="16"/>
  <c r="AN203" i="16"/>
  <c r="AZ203" i="16"/>
  <c r="BL203" i="16"/>
  <c r="BX203" i="16"/>
  <c r="CV203" i="16"/>
  <c r="DH203" i="16"/>
  <c r="DT203" i="16"/>
  <c r="EF203" i="16"/>
  <c r="ER203" i="16"/>
  <c r="FD203" i="16"/>
  <c r="CI203" i="16" s="1"/>
  <c r="Q203" i="16"/>
  <c r="AC203" i="16"/>
  <c r="AO203" i="16"/>
  <c r="BA203" i="16"/>
  <c r="BM203" i="16"/>
  <c r="BY203" i="16"/>
  <c r="CW203" i="16"/>
  <c r="DI203" i="16"/>
  <c r="DU203" i="16"/>
  <c r="EG203" i="16"/>
  <c r="ES203" i="16"/>
  <c r="S203" i="16"/>
  <c r="AE203" i="16"/>
  <c r="AQ203" i="16"/>
  <c r="BC203" i="16"/>
  <c r="BO203" i="16"/>
  <c r="CA203" i="16"/>
  <c r="CY203" i="16"/>
  <c r="DK203" i="16"/>
  <c r="DW203" i="16"/>
  <c r="EI203" i="16"/>
  <c r="EU203" i="16"/>
  <c r="H203" i="16"/>
  <c r="T203" i="16"/>
  <c r="AF203" i="16"/>
  <c r="AR203" i="16"/>
  <c r="BD203" i="16"/>
  <c r="BP203" i="16"/>
  <c r="CB203" i="16"/>
  <c r="CZ203" i="16"/>
  <c r="DL203" i="16"/>
  <c r="DX203" i="16"/>
  <c r="EJ203" i="16"/>
  <c r="EV203" i="16"/>
  <c r="I203" i="16"/>
  <c r="U203" i="16"/>
  <c r="AG203" i="16"/>
  <c r="AS203" i="16"/>
  <c r="BE203" i="16"/>
  <c r="BQ203" i="16"/>
  <c r="CC203" i="16"/>
  <c r="CO203" i="16"/>
  <c r="DA203" i="16"/>
  <c r="DM203" i="16"/>
  <c r="DY203" i="16"/>
  <c r="EK203" i="16"/>
  <c r="EW203" i="16"/>
  <c r="L203" i="16"/>
  <c r="X203" i="16"/>
  <c r="AJ203" i="16"/>
  <c r="AV203" i="16"/>
  <c r="BH203" i="16"/>
  <c r="BT203" i="16"/>
  <c r="CF203" i="16"/>
  <c r="CR203" i="16"/>
  <c r="DD203" i="16"/>
  <c r="DP203" i="16"/>
  <c r="EB203" i="16"/>
  <c r="EN203" i="16"/>
  <c r="EZ203" i="16"/>
  <c r="DR203" i="16"/>
  <c r="CH203" i="16"/>
  <c r="AX203" i="16"/>
  <c r="N203" i="16"/>
  <c r="CT199" i="16"/>
  <c r="ET217" i="16"/>
  <c r="EH217" i="16"/>
  <c r="DV217" i="16"/>
  <c r="DJ217" i="16"/>
  <c r="BZ217" i="16"/>
  <c r="BN217" i="16"/>
  <c r="BB217" i="16"/>
  <c r="AP217" i="16"/>
  <c r="AD217" i="16"/>
  <c r="R217" i="16"/>
  <c r="FA214" i="16"/>
  <c r="EO214" i="16"/>
  <c r="EC214" i="16"/>
  <c r="DQ214" i="16"/>
  <c r="DE214" i="16"/>
  <c r="CS214" i="16"/>
  <c r="CG214" i="16"/>
  <c r="BU214" i="16"/>
  <c r="BI214" i="16"/>
  <c r="AW214" i="16"/>
  <c r="AK214" i="16"/>
  <c r="Y214" i="16"/>
  <c r="M214" i="16"/>
  <c r="EU212" i="16"/>
  <c r="EI212" i="16"/>
  <c r="DW212" i="16"/>
  <c r="DK212" i="16"/>
  <c r="CY212" i="16"/>
  <c r="CM212" i="16"/>
  <c r="CA212" i="16"/>
  <c r="BO212" i="16"/>
  <c r="BC212" i="16"/>
  <c r="AQ212" i="16"/>
  <c r="AE212" i="16"/>
  <c r="S212" i="16"/>
  <c r="EX211" i="16"/>
  <c r="EL211" i="16"/>
  <c r="DZ211" i="16"/>
  <c r="DN211" i="16"/>
  <c r="DB211" i="16"/>
  <c r="CP211" i="16"/>
  <c r="CD211" i="16"/>
  <c r="BR211" i="16"/>
  <c r="BF211" i="16"/>
  <c r="AT211" i="16"/>
  <c r="AH211" i="16"/>
  <c r="V211" i="16"/>
  <c r="J211" i="16"/>
  <c r="FA210" i="16"/>
  <c r="EO210" i="16"/>
  <c r="EC210" i="16"/>
  <c r="DQ210" i="16"/>
  <c r="DE210" i="16"/>
  <c r="CQ210" i="16"/>
  <c r="CC210" i="16"/>
  <c r="BN210" i="16"/>
  <c r="AZ210" i="16"/>
  <c r="AK210" i="16"/>
  <c r="P210" i="16"/>
  <c r="EV204" i="16"/>
  <c r="DX204" i="16"/>
  <c r="CZ204" i="16"/>
  <c r="CB204" i="16"/>
  <c r="BC204" i="16"/>
  <c r="S204" i="16"/>
  <c r="EY203" i="16"/>
  <c r="DO203" i="16"/>
  <c r="CE203" i="16"/>
  <c r="AU203" i="16"/>
  <c r="K203" i="16"/>
  <c r="AN198" i="16"/>
  <c r="FD191" i="16"/>
  <c r="AM191" i="16" s="1"/>
  <c r="DC191" i="16"/>
  <c r="DD191" i="16"/>
  <c r="EE191" i="16"/>
  <c r="BC191" i="16"/>
  <c r="EP191" i="16"/>
  <c r="AP198" i="16"/>
  <c r="AR198" i="16"/>
  <c r="AZ198" i="16"/>
  <c r="EU211" i="16"/>
  <c r="EI211" i="16"/>
  <c r="DW211" i="16"/>
  <c r="DK211" i="16"/>
  <c r="CY211" i="16"/>
  <c r="CM211" i="16"/>
  <c r="CA211" i="16"/>
  <c r="BO211" i="16"/>
  <c r="BC211" i="16"/>
  <c r="AQ211" i="16"/>
  <c r="AE211" i="16"/>
  <c r="S211" i="16"/>
  <c r="EQ204" i="16"/>
  <c r="DS204" i="16"/>
  <c r="CU204" i="16"/>
  <c r="BW204" i="16"/>
  <c r="AR204" i="16"/>
  <c r="H204" i="16"/>
  <c r="AO201" i="16"/>
  <c r="BW191" i="16"/>
  <c r="EP217" i="16"/>
  <c r="ED217" i="16"/>
  <c r="DR217" i="16"/>
  <c r="DF217" i="16"/>
  <c r="CH217" i="16"/>
  <c r="BV217" i="16"/>
  <c r="BJ217" i="16"/>
  <c r="AX217" i="16"/>
  <c r="AL217" i="16"/>
  <c r="Z217" i="16"/>
  <c r="N217" i="16"/>
  <c r="EW214" i="16"/>
  <c r="EK214" i="16"/>
  <c r="DY214" i="16"/>
  <c r="DM214" i="16"/>
  <c r="DA214" i="16"/>
  <c r="CO214" i="16"/>
  <c r="CC214" i="16"/>
  <c r="BQ214" i="16"/>
  <c r="BE214" i="16"/>
  <c r="AS214" i="16"/>
  <c r="AG214" i="16"/>
  <c r="U214" i="16"/>
  <c r="I214" i="16"/>
  <c r="EQ212" i="16"/>
  <c r="EE212" i="16"/>
  <c r="DS212" i="16"/>
  <c r="DG212" i="16"/>
  <c r="CU212" i="16"/>
  <c r="CI212" i="16"/>
  <c r="BW212" i="16"/>
  <c r="BK212" i="16"/>
  <c r="AY212" i="16"/>
  <c r="AM212" i="16"/>
  <c r="AA212" i="16"/>
  <c r="ET211" i="16"/>
  <c r="EH211" i="16"/>
  <c r="DV211" i="16"/>
  <c r="DJ211" i="16"/>
  <c r="CX211" i="16"/>
  <c r="CL211" i="16"/>
  <c r="BZ211" i="16"/>
  <c r="BN211" i="16"/>
  <c r="BB211" i="16"/>
  <c r="AP211" i="16"/>
  <c r="AD211" i="16"/>
  <c r="R211" i="16"/>
  <c r="EW210" i="16"/>
  <c r="EK210" i="16"/>
  <c r="DY210" i="16"/>
  <c r="DM210" i="16"/>
  <c r="DA210" i="16"/>
  <c r="CL210" i="16"/>
  <c r="BX210" i="16"/>
  <c r="BI210" i="16"/>
  <c r="AU210" i="16"/>
  <c r="AC210" i="16"/>
  <c r="J210" i="16"/>
  <c r="EM204" i="16"/>
  <c r="DO204" i="16"/>
  <c r="CQ204" i="16"/>
  <c r="BS204" i="16"/>
  <c r="AQ204" i="16"/>
  <c r="EM203" i="16"/>
  <c r="DC203" i="16"/>
  <c r="BS203" i="16"/>
  <c r="AI203" i="16"/>
  <c r="FD199" i="16"/>
  <c r="AY199" i="16" s="1"/>
  <c r="U199" i="16"/>
  <c r="BJ199" i="16"/>
  <c r="CF199" i="16"/>
  <c r="CZ199" i="16"/>
  <c r="DS199" i="16"/>
  <c r="EO199" i="16"/>
  <c r="X199" i="16"/>
  <c r="BK199" i="16"/>
  <c r="CG199" i="16"/>
  <c r="DA199" i="16"/>
  <c r="DU199" i="16"/>
  <c r="EP199" i="16"/>
  <c r="I199" i="16"/>
  <c r="AC199" i="16"/>
  <c r="BT199" i="16"/>
  <c r="CN199" i="16"/>
  <c r="DG199" i="16"/>
  <c r="EC199" i="16"/>
  <c r="EW199" i="16"/>
  <c r="L199" i="16"/>
  <c r="AF199" i="16"/>
  <c r="BU199" i="16"/>
  <c r="CO199" i="16"/>
  <c r="DI199" i="16"/>
  <c r="ED199" i="16"/>
  <c r="EZ199" i="16"/>
  <c r="AL199" i="16"/>
  <c r="J197" i="16"/>
  <c r="V197" i="16"/>
  <c r="AH197" i="16"/>
  <c r="BF197" i="16"/>
  <c r="BR197" i="16"/>
  <c r="CD197" i="16"/>
  <c r="CP197" i="16"/>
  <c r="DB197" i="16"/>
  <c r="DN197" i="16"/>
  <c r="DZ197" i="16"/>
  <c r="EL197" i="16"/>
  <c r="EX197" i="16"/>
  <c r="L197" i="16"/>
  <c r="X197" i="16"/>
  <c r="AJ197" i="16"/>
  <c r="BH197" i="16"/>
  <c r="BT197" i="16"/>
  <c r="CF197" i="16"/>
  <c r="CR197" i="16"/>
  <c r="DD197" i="16"/>
  <c r="DP197" i="16"/>
  <c r="EB197" i="16"/>
  <c r="EN197" i="16"/>
  <c r="EZ197" i="16"/>
  <c r="M197" i="16"/>
  <c r="Y197" i="16"/>
  <c r="AK197" i="16"/>
  <c r="BI197" i="16"/>
  <c r="BU197" i="16"/>
  <c r="CG197" i="16"/>
  <c r="CS197" i="16"/>
  <c r="DE197" i="16"/>
  <c r="DQ197" i="16"/>
  <c r="EC197" i="16"/>
  <c r="EO197" i="16"/>
  <c r="FA197" i="16"/>
  <c r="P197" i="16"/>
  <c r="AB197" i="16"/>
  <c r="BL197" i="16"/>
  <c r="BX197" i="16"/>
  <c r="CJ197" i="16"/>
  <c r="CV197" i="16"/>
  <c r="DH197" i="16"/>
  <c r="DT197" i="16"/>
  <c r="EF197" i="16"/>
  <c r="ER197" i="16"/>
  <c r="Q197" i="16"/>
  <c r="AC197" i="16"/>
  <c r="BA197" i="16"/>
  <c r="BM197" i="16"/>
  <c r="BY197" i="16"/>
  <c r="CK197" i="16"/>
  <c r="CW197" i="16"/>
  <c r="DI197" i="16"/>
  <c r="DU197" i="16"/>
  <c r="EG197" i="16"/>
  <c r="ES197" i="16"/>
  <c r="R197" i="16"/>
  <c r="AD197" i="16"/>
  <c r="BB197" i="16"/>
  <c r="BN197" i="16"/>
  <c r="BZ197" i="16"/>
  <c r="CL197" i="16"/>
  <c r="CX197" i="16"/>
  <c r="DJ197" i="16"/>
  <c r="DV197" i="16"/>
  <c r="EH197" i="16"/>
  <c r="ET197" i="16"/>
  <c r="S197" i="16"/>
  <c r="BO197" i="16"/>
  <c r="CM197" i="16"/>
  <c r="DK197" i="16"/>
  <c r="EI197" i="16"/>
  <c r="T197" i="16"/>
  <c r="BP197" i="16"/>
  <c r="CN197" i="16"/>
  <c r="DL197" i="16"/>
  <c r="EJ197" i="16"/>
  <c r="U197" i="16"/>
  <c r="BQ197" i="16"/>
  <c r="CO197" i="16"/>
  <c r="DM197" i="16"/>
  <c r="EK197" i="16"/>
  <c r="W197" i="16"/>
  <c r="BS197" i="16"/>
  <c r="CQ197" i="16"/>
  <c r="DO197" i="16"/>
  <c r="EM197" i="16"/>
  <c r="Z197" i="16"/>
  <c r="BV197" i="16"/>
  <c r="CT197" i="16"/>
  <c r="DR197" i="16"/>
  <c r="EP197" i="16"/>
  <c r="AA197" i="16"/>
  <c r="BW197" i="16"/>
  <c r="CU197" i="16"/>
  <c r="DS197" i="16"/>
  <c r="EQ197" i="16"/>
  <c r="AE197" i="16"/>
  <c r="BC197" i="16"/>
  <c r="CA197" i="16"/>
  <c r="CY197" i="16"/>
  <c r="DW197" i="16"/>
  <c r="EU197" i="16"/>
  <c r="H197" i="16"/>
  <c r="AF197" i="16"/>
  <c r="BD197" i="16"/>
  <c r="CB197" i="16"/>
  <c r="CZ197" i="16"/>
  <c r="DX197" i="16"/>
  <c r="EV197" i="16"/>
  <c r="I197" i="16"/>
  <c r="AG197" i="16"/>
  <c r="BE197" i="16"/>
  <c r="CC197" i="16"/>
  <c r="DA197" i="16"/>
  <c r="DY197" i="16"/>
  <c r="EW197" i="16"/>
  <c r="O197" i="16"/>
  <c r="BK197" i="16"/>
  <c r="CI197" i="16"/>
  <c r="DG197" i="16"/>
  <c r="EE197" i="16"/>
  <c r="N197" i="16"/>
  <c r="FA217" i="16"/>
  <c r="EO217" i="16"/>
  <c r="EC217" i="16"/>
  <c r="DQ217" i="16"/>
  <c r="DE217" i="16"/>
  <c r="CG217" i="16"/>
  <c r="BU217" i="16"/>
  <c r="BI217" i="16"/>
  <c r="AW217" i="16"/>
  <c r="AK217" i="16"/>
  <c r="Y217" i="16"/>
  <c r="EV214" i="16"/>
  <c r="EJ214" i="16"/>
  <c r="DX214" i="16"/>
  <c r="DL214" i="16"/>
  <c r="CZ214" i="16"/>
  <c r="CN214" i="16"/>
  <c r="CB214" i="16"/>
  <c r="BP214" i="16"/>
  <c r="BD214" i="16"/>
  <c r="AR214" i="16"/>
  <c r="AF214" i="16"/>
  <c r="T214" i="16"/>
  <c r="EP212" i="16"/>
  <c r="ED212" i="16"/>
  <c r="DR212" i="16"/>
  <c r="DF212" i="16"/>
  <c r="CT212" i="16"/>
  <c r="CH212" i="16"/>
  <c r="BV212" i="16"/>
  <c r="BJ212" i="16"/>
  <c r="AX212" i="16"/>
  <c r="AL212" i="16"/>
  <c r="Z212" i="16"/>
  <c r="ES211" i="16"/>
  <c r="EG211" i="16"/>
  <c r="DU211" i="16"/>
  <c r="DI211" i="16"/>
  <c r="CW211" i="16"/>
  <c r="CK211" i="16"/>
  <c r="BY211" i="16"/>
  <c r="BM211" i="16"/>
  <c r="BA211" i="16"/>
  <c r="AO211" i="16"/>
  <c r="AC211" i="16"/>
  <c r="EV210" i="16"/>
  <c r="EJ210" i="16"/>
  <c r="DX210" i="16"/>
  <c r="DL210" i="16"/>
  <c r="CY210" i="16"/>
  <c r="BV210" i="16"/>
  <c r="BH210" i="16"/>
  <c r="AT210" i="16"/>
  <c r="AB210" i="16"/>
  <c r="I210" i="16"/>
  <c r="EL204" i="16"/>
  <c r="DN204" i="16"/>
  <c r="CP204" i="16"/>
  <c r="BR204" i="16"/>
  <c r="AM204" i="16"/>
  <c r="EL203" i="16"/>
  <c r="DB203" i="16"/>
  <c r="BR203" i="16"/>
  <c r="AH203" i="16"/>
  <c r="T199" i="16"/>
  <c r="AK199" i="16"/>
  <c r="EY197" i="16"/>
  <c r="K197" i="16"/>
  <c r="CN204" i="16"/>
  <c r="AQ201" i="16"/>
  <c r="AR201" i="16"/>
  <c r="AV201" i="16"/>
  <c r="AW201" i="16"/>
  <c r="ET209" i="16"/>
  <c r="EH209" i="16"/>
  <c r="DV209" i="16"/>
  <c r="DJ209" i="16"/>
  <c r="CX209" i="16"/>
  <c r="CL209" i="16"/>
  <c r="BZ209" i="16"/>
  <c r="BN209" i="16"/>
  <c r="BB209" i="16"/>
  <c r="AP209" i="16"/>
  <c r="AD209" i="16"/>
  <c r="R209" i="16"/>
  <c r="EW208" i="16"/>
  <c r="EK208" i="16"/>
  <c r="DY208" i="16"/>
  <c r="DM208" i="16"/>
  <c r="DA208" i="16"/>
  <c r="CO208" i="16"/>
  <c r="CC208" i="16"/>
  <c r="BQ208" i="16"/>
  <c r="BE208" i="16"/>
  <c r="AS208" i="16"/>
  <c r="AG208" i="16"/>
  <c r="U208" i="16"/>
  <c r="I208" i="16"/>
  <c r="ET205" i="16"/>
  <c r="EH205" i="16"/>
  <c r="DV205" i="16"/>
  <c r="DJ205" i="16"/>
  <c r="CX205" i="16"/>
  <c r="CL205" i="16"/>
  <c r="BZ205" i="16"/>
  <c r="BN205" i="16"/>
  <c r="BB205" i="16"/>
  <c r="AP205" i="16"/>
  <c r="AD205" i="16"/>
  <c r="R205" i="16"/>
  <c r="EW204" i="16"/>
  <c r="EK204" i="16"/>
  <c r="DY204" i="16"/>
  <c r="DM204" i="16"/>
  <c r="DA204" i="16"/>
  <c r="CO204" i="16"/>
  <c r="CC204" i="16"/>
  <c r="BQ204" i="16"/>
  <c r="BE204" i="16"/>
  <c r="AS204" i="16"/>
  <c r="AG204" i="16"/>
  <c r="U204" i="16"/>
  <c r="I204" i="16"/>
  <c r="ET201" i="16"/>
  <c r="EH201" i="16"/>
  <c r="DV201" i="16"/>
  <c r="DJ201" i="16"/>
  <c r="CX201" i="16"/>
  <c r="CL201" i="16"/>
  <c r="BZ201" i="16"/>
  <c r="BN201" i="16"/>
  <c r="BB201" i="16"/>
  <c r="AP201" i="16"/>
  <c r="AD201" i="16"/>
  <c r="R201" i="16"/>
  <c r="EW200" i="16"/>
  <c r="EK200" i="16"/>
  <c r="DY200" i="16"/>
  <c r="DI200" i="16"/>
  <c r="CQ200" i="16"/>
  <c r="BY200" i="16"/>
  <c r="BG200" i="16"/>
  <c r="EN199" i="16"/>
  <c r="DR199" i="16"/>
  <c r="CW199" i="16"/>
  <c r="CC199" i="16"/>
  <c r="BI199" i="16"/>
  <c r="AM199" i="16"/>
  <c r="EN198" i="16"/>
  <c r="DT198" i="16"/>
  <c r="CX198" i="16"/>
  <c r="CE198" i="16"/>
  <c r="BK198" i="16"/>
  <c r="AO198" i="16"/>
  <c r="FD197" i="16"/>
  <c r="AV197" i="16" s="1"/>
  <c r="M196" i="16"/>
  <c r="Y196" i="16"/>
  <c r="AK196" i="16"/>
  <c r="BI196" i="16"/>
  <c r="BU196" i="16"/>
  <c r="CG196" i="16"/>
  <c r="CS196" i="16"/>
  <c r="DE196" i="16"/>
  <c r="DQ196" i="16"/>
  <c r="EC196" i="16"/>
  <c r="EO196" i="16"/>
  <c r="FA196" i="16"/>
  <c r="O196" i="16"/>
  <c r="AA196" i="16"/>
  <c r="AY196" i="16"/>
  <c r="BK196" i="16"/>
  <c r="BW196" i="16"/>
  <c r="CI196" i="16"/>
  <c r="CU196" i="16"/>
  <c r="DG196" i="16"/>
  <c r="DS196" i="16"/>
  <c r="EE196" i="16"/>
  <c r="EQ196" i="16"/>
  <c r="P196" i="16"/>
  <c r="AB196" i="16"/>
  <c r="AZ196" i="16"/>
  <c r="BL196" i="16"/>
  <c r="BX196" i="16"/>
  <c r="CJ196" i="16"/>
  <c r="CV196" i="16"/>
  <c r="DH196" i="16"/>
  <c r="DT196" i="16"/>
  <c r="EF196" i="16"/>
  <c r="ER196" i="16"/>
  <c r="FD196" i="16"/>
  <c r="AW196" i="16" s="1"/>
  <c r="S196" i="16"/>
  <c r="AE196" i="16"/>
  <c r="AQ196" i="16"/>
  <c r="BC196" i="16"/>
  <c r="BO196" i="16"/>
  <c r="CA196" i="16"/>
  <c r="CM196" i="16"/>
  <c r="CY196" i="16"/>
  <c r="DK196" i="16"/>
  <c r="DW196" i="16"/>
  <c r="EI196" i="16"/>
  <c r="EU196" i="16"/>
  <c r="H196" i="16"/>
  <c r="T196" i="16"/>
  <c r="AF196" i="16"/>
  <c r="AR196" i="16"/>
  <c r="BD196" i="16"/>
  <c r="BP196" i="16"/>
  <c r="CB196" i="16"/>
  <c r="CN196" i="16"/>
  <c r="CZ196" i="16"/>
  <c r="DL196" i="16"/>
  <c r="DX196" i="16"/>
  <c r="EJ196" i="16"/>
  <c r="EV196" i="16"/>
  <c r="I196" i="16"/>
  <c r="U196" i="16"/>
  <c r="AG196" i="16"/>
  <c r="AS196" i="16"/>
  <c r="BE196" i="16"/>
  <c r="BQ196" i="16"/>
  <c r="CC196" i="16"/>
  <c r="CO196" i="16"/>
  <c r="DA196" i="16"/>
  <c r="DM196" i="16"/>
  <c r="DY196" i="16"/>
  <c r="EK196" i="16"/>
  <c r="EW196" i="16"/>
  <c r="ED196" i="16"/>
  <c r="DF196" i="16"/>
  <c r="CH196" i="16"/>
  <c r="BJ196" i="16"/>
  <c r="AL196" i="16"/>
  <c r="N196" i="16"/>
  <c r="FA195" i="16"/>
  <c r="EC195" i="16"/>
  <c r="DE195" i="16"/>
  <c r="CG195" i="16"/>
  <c r="BI195" i="16"/>
  <c r="AK195" i="16"/>
  <c r="M195" i="16"/>
  <c r="EK193" i="16"/>
  <c r="CO193" i="16"/>
  <c r="DA186" i="16"/>
  <c r="EQ205" i="16"/>
  <c r="EE205" i="16"/>
  <c r="DS205" i="16"/>
  <c r="DG205" i="16"/>
  <c r="CU205" i="16"/>
  <c r="CI205" i="16"/>
  <c r="BW205" i="16"/>
  <c r="BK205" i="16"/>
  <c r="AY205" i="16"/>
  <c r="AM205" i="16"/>
  <c r="AA205" i="16"/>
  <c r="EQ201" i="16"/>
  <c r="EE201" i="16"/>
  <c r="DS201" i="16"/>
  <c r="DG201" i="16"/>
  <c r="CU201" i="16"/>
  <c r="CI201" i="16"/>
  <c r="BW201" i="16"/>
  <c r="BK201" i="16"/>
  <c r="AY201" i="16"/>
  <c r="AM201" i="16"/>
  <c r="AA201" i="16"/>
  <c r="ET200" i="16"/>
  <c r="EH200" i="16"/>
  <c r="DU200" i="16"/>
  <c r="DD200" i="16"/>
  <c r="CL200" i="16"/>
  <c r="BT200" i="16"/>
  <c r="BB200" i="16"/>
  <c r="AI200" i="16"/>
  <c r="N200" i="16"/>
  <c r="P199" i="16"/>
  <c r="AB199" i="16"/>
  <c r="AN199" i="16"/>
  <c r="BL199" i="16"/>
  <c r="BX199" i="16"/>
  <c r="CJ199" i="16"/>
  <c r="CV199" i="16"/>
  <c r="DH199" i="16"/>
  <c r="DT199" i="16"/>
  <c r="EF199" i="16"/>
  <c r="ER199" i="16"/>
  <c r="R199" i="16"/>
  <c r="AD199" i="16"/>
  <c r="AP199" i="16"/>
  <c r="BB199" i="16"/>
  <c r="BN199" i="16"/>
  <c r="BZ199" i="16"/>
  <c r="CL199" i="16"/>
  <c r="CX199" i="16"/>
  <c r="DJ199" i="16"/>
  <c r="DV199" i="16"/>
  <c r="EH199" i="16"/>
  <c r="ET199" i="16"/>
  <c r="S199" i="16"/>
  <c r="AE199" i="16"/>
  <c r="AQ199" i="16"/>
  <c r="BC199" i="16"/>
  <c r="BO199" i="16"/>
  <c r="CA199" i="16"/>
  <c r="CM199" i="16"/>
  <c r="CY199" i="16"/>
  <c r="DK199" i="16"/>
  <c r="DW199" i="16"/>
  <c r="EI199" i="16"/>
  <c r="EU199" i="16"/>
  <c r="J199" i="16"/>
  <c r="V199" i="16"/>
  <c r="AH199" i="16"/>
  <c r="BF199" i="16"/>
  <c r="BR199" i="16"/>
  <c r="CD199" i="16"/>
  <c r="CP199" i="16"/>
  <c r="DB199" i="16"/>
  <c r="DN199" i="16"/>
  <c r="DZ199" i="16"/>
  <c r="EL199" i="16"/>
  <c r="EX199" i="16"/>
  <c r="K199" i="16"/>
  <c r="W199" i="16"/>
  <c r="AI199" i="16"/>
  <c r="AU199" i="16"/>
  <c r="BG199" i="16"/>
  <c r="BS199" i="16"/>
  <c r="CE199" i="16"/>
  <c r="CQ199" i="16"/>
  <c r="DC199" i="16"/>
  <c r="DO199" i="16"/>
  <c r="EA199" i="16"/>
  <c r="EM199" i="16"/>
  <c r="EY199" i="16"/>
  <c r="EG199" i="16"/>
  <c r="DM199" i="16"/>
  <c r="CS199" i="16"/>
  <c r="BW199" i="16"/>
  <c r="BD199" i="16"/>
  <c r="AJ199" i="16"/>
  <c r="N199" i="16"/>
  <c r="DB198" i="16"/>
  <c r="DN198" i="16"/>
  <c r="DZ198" i="16"/>
  <c r="EL198" i="16"/>
  <c r="EX198" i="16"/>
  <c r="O198" i="16"/>
  <c r="AA198" i="16"/>
  <c r="EH198" i="16"/>
  <c r="DO198" i="16"/>
  <c r="CU198" i="16"/>
  <c r="BY198" i="16"/>
  <c r="BD198" i="16"/>
  <c r="AJ198" i="16"/>
  <c r="L198" i="16"/>
  <c r="ES195" i="16"/>
  <c r="DU195" i="16"/>
  <c r="CW195" i="16"/>
  <c r="BY195" i="16"/>
  <c r="BA195" i="16"/>
  <c r="AC195" i="16"/>
  <c r="J191" i="16"/>
  <c r="V191" i="16"/>
  <c r="AH191" i="16"/>
  <c r="AT191" i="16"/>
  <c r="BF191" i="16"/>
  <c r="BR191" i="16"/>
  <c r="CD191" i="16"/>
  <c r="CP191" i="16"/>
  <c r="DB191" i="16"/>
  <c r="DN191" i="16"/>
  <c r="L191" i="16"/>
  <c r="X191" i="16"/>
  <c r="AJ191" i="16"/>
  <c r="BH191" i="16"/>
  <c r="BT191" i="16"/>
  <c r="CF191" i="16"/>
  <c r="M191" i="16"/>
  <c r="Y191" i="16"/>
  <c r="AK191" i="16"/>
  <c r="BI191" i="16"/>
  <c r="BU191" i="16"/>
  <c r="CG191" i="16"/>
  <c r="CS191" i="16"/>
  <c r="P191" i="16"/>
  <c r="AB191" i="16"/>
  <c r="AN191" i="16"/>
  <c r="BL191" i="16"/>
  <c r="BX191" i="16"/>
  <c r="CJ191" i="16"/>
  <c r="CV191" i="16"/>
  <c r="DH191" i="16"/>
  <c r="DT191" i="16"/>
  <c r="U191" i="16"/>
  <c r="BE191" i="16"/>
  <c r="BY191" i="16"/>
  <c r="CO191" i="16"/>
  <c r="DE191" i="16"/>
  <c r="DS191" i="16"/>
  <c r="EF191" i="16"/>
  <c r="ER191" i="16"/>
  <c r="W191" i="16"/>
  <c r="AP191" i="16"/>
  <c r="BG191" i="16"/>
  <c r="BZ191" i="16"/>
  <c r="CQ191" i="16"/>
  <c r="DF191" i="16"/>
  <c r="DU191" i="16"/>
  <c r="EG191" i="16"/>
  <c r="ES191" i="16"/>
  <c r="Z191" i="16"/>
  <c r="BJ191" i="16"/>
  <c r="CA191" i="16"/>
  <c r="CR191" i="16"/>
  <c r="DG191" i="16"/>
  <c r="DV191" i="16"/>
  <c r="EH191" i="16"/>
  <c r="ET191" i="16"/>
  <c r="H191" i="16"/>
  <c r="AA191" i="16"/>
  <c r="BK191" i="16"/>
  <c r="CB191" i="16"/>
  <c r="CT191" i="16"/>
  <c r="DI191" i="16"/>
  <c r="DW191" i="16"/>
  <c r="EI191" i="16"/>
  <c r="EU191" i="16"/>
  <c r="I191" i="16"/>
  <c r="AC191" i="16"/>
  <c r="BM191" i="16"/>
  <c r="CC191" i="16"/>
  <c r="CU191" i="16"/>
  <c r="DJ191" i="16"/>
  <c r="DX191" i="16"/>
  <c r="EJ191" i="16"/>
  <c r="EV191" i="16"/>
  <c r="K191" i="16"/>
  <c r="AD191" i="16"/>
  <c r="BN191" i="16"/>
  <c r="CE191" i="16"/>
  <c r="CW191" i="16"/>
  <c r="DK191" i="16"/>
  <c r="DY191" i="16"/>
  <c r="EK191" i="16"/>
  <c r="EW191" i="16"/>
  <c r="N191" i="16"/>
  <c r="AE191" i="16"/>
  <c r="BO191" i="16"/>
  <c r="CH191" i="16"/>
  <c r="CX191" i="16"/>
  <c r="DL191" i="16"/>
  <c r="DZ191" i="16"/>
  <c r="EL191" i="16"/>
  <c r="EX191" i="16"/>
  <c r="O191" i="16"/>
  <c r="AF191" i="16"/>
  <c r="BP191" i="16"/>
  <c r="CI191" i="16"/>
  <c r="CY191" i="16"/>
  <c r="DM191" i="16"/>
  <c r="EA191" i="16"/>
  <c r="EM191" i="16"/>
  <c r="EY191" i="16"/>
  <c r="Q191" i="16"/>
  <c r="AG191" i="16"/>
  <c r="BA191" i="16"/>
  <c r="BQ191" i="16"/>
  <c r="CK191" i="16"/>
  <c r="CZ191" i="16"/>
  <c r="DO191" i="16"/>
  <c r="EB191" i="16"/>
  <c r="EN191" i="16"/>
  <c r="EZ191" i="16"/>
  <c r="R191" i="16"/>
  <c r="AI191" i="16"/>
  <c r="BB191" i="16"/>
  <c r="BS191" i="16"/>
  <c r="CL191" i="16"/>
  <c r="DA191" i="16"/>
  <c r="DP191" i="16"/>
  <c r="EC191" i="16"/>
  <c r="EO191" i="16"/>
  <c r="FA191" i="16"/>
  <c r="BV191" i="16"/>
  <c r="P185" i="16"/>
  <c r="AB185" i="16"/>
  <c r="AN185" i="16"/>
  <c r="AZ185" i="16"/>
  <c r="BL185" i="16"/>
  <c r="CJ185" i="16"/>
  <c r="CV185" i="16"/>
  <c r="DH185" i="16"/>
  <c r="DT185" i="16"/>
  <c r="EF185" i="16"/>
  <c r="ER185" i="16"/>
  <c r="R185" i="16"/>
  <c r="AD185" i="16"/>
  <c r="AP185" i="16"/>
  <c r="BB185" i="16"/>
  <c r="BN185" i="16"/>
  <c r="CL185" i="16"/>
  <c r="CX185" i="16"/>
  <c r="DJ185" i="16"/>
  <c r="DV185" i="16"/>
  <c r="EH185" i="16"/>
  <c r="ET185" i="16"/>
  <c r="S185" i="16"/>
  <c r="AE185" i="16"/>
  <c r="AQ185" i="16"/>
  <c r="BC185" i="16"/>
  <c r="BO185" i="16"/>
  <c r="CM185" i="16"/>
  <c r="CY185" i="16"/>
  <c r="DK185" i="16"/>
  <c r="DW185" i="16"/>
  <c r="EI185" i="16"/>
  <c r="EU185" i="16"/>
  <c r="H185" i="16"/>
  <c r="T185" i="16"/>
  <c r="AF185" i="16"/>
  <c r="AR185" i="16"/>
  <c r="BD185" i="16"/>
  <c r="BP185" i="16"/>
  <c r="CN185" i="16"/>
  <c r="CZ185" i="16"/>
  <c r="DL185" i="16"/>
  <c r="DX185" i="16"/>
  <c r="EJ185" i="16"/>
  <c r="EV185" i="16"/>
  <c r="J185" i="16"/>
  <c r="V185" i="16"/>
  <c r="AH185" i="16"/>
  <c r="AT185" i="16"/>
  <c r="BF185" i="16"/>
  <c r="BR185" i="16"/>
  <c r="CP185" i="16"/>
  <c r="DB185" i="16"/>
  <c r="DN185" i="16"/>
  <c r="DZ185" i="16"/>
  <c r="EL185" i="16"/>
  <c r="EX185" i="16"/>
  <c r="K185" i="16"/>
  <c r="W185" i="16"/>
  <c r="AI185" i="16"/>
  <c r="AU185" i="16"/>
  <c r="BG185" i="16"/>
  <c r="BS185" i="16"/>
  <c r="CE185" i="16"/>
  <c r="CQ185" i="16"/>
  <c r="DC185" i="16"/>
  <c r="DO185" i="16"/>
  <c r="EA185" i="16"/>
  <c r="EM185" i="16"/>
  <c r="EY185" i="16"/>
  <c r="M185" i="16"/>
  <c r="Y185" i="16"/>
  <c r="AK185" i="16"/>
  <c r="AW185" i="16"/>
  <c r="BI185" i="16"/>
  <c r="BU185" i="16"/>
  <c r="CS185" i="16"/>
  <c r="DE185" i="16"/>
  <c r="DQ185" i="16"/>
  <c r="EC185" i="16"/>
  <c r="EO185" i="16"/>
  <c r="FA185" i="16"/>
  <c r="O185" i="16"/>
  <c r="AS185" i="16"/>
  <c r="BV185" i="16"/>
  <c r="CW185" i="16"/>
  <c r="EB185" i="16"/>
  <c r="Q185" i="16"/>
  <c r="AV185" i="16"/>
  <c r="DA185" i="16"/>
  <c r="ED185" i="16"/>
  <c r="U185" i="16"/>
  <c r="AX185" i="16"/>
  <c r="DD185" i="16"/>
  <c r="EE185" i="16"/>
  <c r="X185" i="16"/>
  <c r="AY185" i="16"/>
  <c r="DF185" i="16"/>
  <c r="EG185" i="16"/>
  <c r="Z185" i="16"/>
  <c r="BA185" i="16"/>
  <c r="DG185" i="16"/>
  <c r="EK185" i="16"/>
  <c r="AA185" i="16"/>
  <c r="BE185" i="16"/>
  <c r="DI185" i="16"/>
  <c r="EN185" i="16"/>
  <c r="AC185" i="16"/>
  <c r="BH185" i="16"/>
  <c r="CI185" i="16"/>
  <c r="DM185" i="16"/>
  <c r="EP185" i="16"/>
  <c r="AG185" i="16"/>
  <c r="BJ185" i="16"/>
  <c r="CK185" i="16"/>
  <c r="DP185" i="16"/>
  <c r="EQ185" i="16"/>
  <c r="AJ185" i="16"/>
  <c r="BK185" i="16"/>
  <c r="CO185" i="16"/>
  <c r="DR185" i="16"/>
  <c r="ES185" i="16"/>
  <c r="I185" i="16"/>
  <c r="AL185" i="16"/>
  <c r="BM185" i="16"/>
  <c r="CR185" i="16"/>
  <c r="DS185" i="16"/>
  <c r="EW185" i="16"/>
  <c r="EP209" i="16"/>
  <c r="ED209" i="16"/>
  <c r="DR209" i="16"/>
  <c r="DF209" i="16"/>
  <c r="CT209" i="16"/>
  <c r="CH209" i="16"/>
  <c r="BV209" i="16"/>
  <c r="BJ209" i="16"/>
  <c r="AX209" i="16"/>
  <c r="AL209" i="16"/>
  <c r="Z209" i="16"/>
  <c r="N209" i="16"/>
  <c r="BM208" i="16"/>
  <c r="BA208" i="16"/>
  <c r="AO208" i="16"/>
  <c r="AC208" i="16"/>
  <c r="Q208" i="16"/>
  <c r="EP205" i="16"/>
  <c r="ED205" i="16"/>
  <c r="DR205" i="16"/>
  <c r="DF205" i="16"/>
  <c r="CT205" i="16"/>
  <c r="CH205" i="16"/>
  <c r="BV205" i="16"/>
  <c r="BJ205" i="16"/>
  <c r="AX205" i="16"/>
  <c r="AL205" i="16"/>
  <c r="Z205" i="16"/>
  <c r="N205" i="16"/>
  <c r="EP201" i="16"/>
  <c r="ED201" i="16"/>
  <c r="DR201" i="16"/>
  <c r="DF201" i="16"/>
  <c r="CT201" i="16"/>
  <c r="CH201" i="16"/>
  <c r="BV201" i="16"/>
  <c r="BJ201" i="16"/>
  <c r="AX201" i="16"/>
  <c r="AL201" i="16"/>
  <c r="Z201" i="16"/>
  <c r="N201" i="16"/>
  <c r="ES200" i="16"/>
  <c r="EG200" i="16"/>
  <c r="DT200" i="16"/>
  <c r="DC200" i="16"/>
  <c r="CK200" i="16"/>
  <c r="BS200" i="16"/>
  <c r="BA200" i="16"/>
  <c r="AH200" i="16"/>
  <c r="L200" i="16"/>
  <c r="FA199" i="16"/>
  <c r="EE199" i="16"/>
  <c r="DL199" i="16"/>
  <c r="CR199" i="16"/>
  <c r="BV199" i="16"/>
  <c r="BA199" i="16"/>
  <c r="AG199" i="16"/>
  <c r="M199" i="16"/>
  <c r="S198" i="16"/>
  <c r="EG198" i="16"/>
  <c r="DL198" i="16"/>
  <c r="CR198" i="16"/>
  <c r="BX198" i="16"/>
  <c r="BB198" i="16"/>
  <c r="AI198" i="16"/>
  <c r="K198" i="16"/>
  <c r="EQ195" i="16"/>
  <c r="DS195" i="16"/>
  <c r="CU195" i="16"/>
  <c r="BW195" i="16"/>
  <c r="AY195" i="16"/>
  <c r="AA195" i="16"/>
  <c r="EQ191" i="16"/>
  <c r="BD191" i="16"/>
  <c r="EZ185" i="16"/>
  <c r="CC181" i="16"/>
  <c r="CD181" i="16"/>
  <c r="CF181" i="16"/>
  <c r="BX181" i="16"/>
  <c r="BY181" i="16"/>
  <c r="BZ181" i="16"/>
  <c r="CA181" i="16"/>
  <c r="CB181" i="16"/>
  <c r="FD200" i="16"/>
  <c r="AO200" i="16" s="1"/>
  <c r="ER200" i="16"/>
  <c r="EF200" i="16"/>
  <c r="DS200" i="16"/>
  <c r="DB200" i="16"/>
  <c r="CJ200" i="16"/>
  <c r="BR200" i="16"/>
  <c r="AZ200" i="16"/>
  <c r="AG200" i="16"/>
  <c r="K200" i="16"/>
  <c r="EP195" i="16"/>
  <c r="DR195" i="16"/>
  <c r="CT195" i="16"/>
  <c r="BV195" i="16"/>
  <c r="AX195" i="16"/>
  <c r="Z195" i="16"/>
  <c r="EQ200" i="16"/>
  <c r="EE200" i="16"/>
  <c r="DR200" i="16"/>
  <c r="DA200" i="16"/>
  <c r="CH200" i="16"/>
  <c r="BQ200" i="16"/>
  <c r="AD200" i="16"/>
  <c r="J200" i="16"/>
  <c r="EO195" i="16"/>
  <c r="DQ195" i="16"/>
  <c r="CS195" i="16"/>
  <c r="BU195" i="16"/>
  <c r="AW195" i="16"/>
  <c r="Y195" i="16"/>
  <c r="EY209" i="16"/>
  <c r="EM209" i="16"/>
  <c r="EA209" i="16"/>
  <c r="DO209" i="16"/>
  <c r="DC209" i="16"/>
  <c r="CQ209" i="16"/>
  <c r="CE209" i="16"/>
  <c r="BS209" i="16"/>
  <c r="BG209" i="16"/>
  <c r="AU209" i="16"/>
  <c r="AI209" i="16"/>
  <c r="W209" i="16"/>
  <c r="K209" i="16"/>
  <c r="EP208" i="16"/>
  <c r="ED208" i="16"/>
  <c r="DR208" i="16"/>
  <c r="DF208" i="16"/>
  <c r="CT208" i="16"/>
  <c r="CH208" i="16"/>
  <c r="BV208" i="16"/>
  <c r="BJ208" i="16"/>
  <c r="AX208" i="16"/>
  <c r="AL208" i="16"/>
  <c r="Z208" i="16"/>
  <c r="N208" i="16"/>
  <c r="EY205" i="16"/>
  <c r="EM205" i="16"/>
  <c r="EA205" i="16"/>
  <c r="DO205" i="16"/>
  <c r="DC205" i="16"/>
  <c r="CQ205" i="16"/>
  <c r="CE205" i="16"/>
  <c r="BS205" i="16"/>
  <c r="BG205" i="16"/>
  <c r="AU205" i="16"/>
  <c r="AI205" i="16"/>
  <c r="W205" i="16"/>
  <c r="K205" i="16"/>
  <c r="EP204" i="16"/>
  <c r="ED204" i="16"/>
  <c r="DR204" i="16"/>
  <c r="DF204" i="16"/>
  <c r="CT204" i="16"/>
  <c r="CH204" i="16"/>
  <c r="BV204" i="16"/>
  <c r="BJ204" i="16"/>
  <c r="AX204" i="16"/>
  <c r="AL204" i="16"/>
  <c r="Z204" i="16"/>
  <c r="EY201" i="16"/>
  <c r="EM201" i="16"/>
  <c r="EA201" i="16"/>
  <c r="DO201" i="16"/>
  <c r="DC201" i="16"/>
  <c r="CQ201" i="16"/>
  <c r="CE201" i="16"/>
  <c r="BS201" i="16"/>
  <c r="BG201" i="16"/>
  <c r="AU201" i="16"/>
  <c r="AI201" i="16"/>
  <c r="W201" i="16"/>
  <c r="K201" i="16"/>
  <c r="M200" i="16"/>
  <c r="Y200" i="16"/>
  <c r="AK200" i="16"/>
  <c r="AW200" i="16"/>
  <c r="BI200" i="16"/>
  <c r="BU200" i="16"/>
  <c r="CG200" i="16"/>
  <c r="CS200" i="16"/>
  <c r="DE200" i="16"/>
  <c r="DQ200" i="16"/>
  <c r="O200" i="16"/>
  <c r="AA200" i="16"/>
  <c r="BK200" i="16"/>
  <c r="BW200" i="16"/>
  <c r="CI200" i="16"/>
  <c r="CU200" i="16"/>
  <c r="DG200" i="16"/>
  <c r="P200" i="16"/>
  <c r="AB200" i="16"/>
  <c r="S200" i="16"/>
  <c r="AE200" i="16"/>
  <c r="BC200" i="16"/>
  <c r="BO200" i="16"/>
  <c r="CA200" i="16"/>
  <c r="CM200" i="16"/>
  <c r="CY200" i="16"/>
  <c r="DK200" i="16"/>
  <c r="DW200" i="16"/>
  <c r="H200" i="16"/>
  <c r="T200" i="16"/>
  <c r="AF200" i="16"/>
  <c r="BD200" i="16"/>
  <c r="BP200" i="16"/>
  <c r="CB200" i="16"/>
  <c r="CN200" i="16"/>
  <c r="CZ200" i="16"/>
  <c r="DL200" i="16"/>
  <c r="EP200" i="16"/>
  <c r="ED200" i="16"/>
  <c r="DP200" i="16"/>
  <c r="CX200" i="16"/>
  <c r="CF200" i="16"/>
  <c r="BN200" i="16"/>
  <c r="AC200" i="16"/>
  <c r="I200" i="16"/>
  <c r="EV199" i="16"/>
  <c r="EB199" i="16"/>
  <c r="DF199" i="16"/>
  <c r="CK199" i="16"/>
  <c r="BQ199" i="16"/>
  <c r="AW199" i="16"/>
  <c r="AA199" i="16"/>
  <c r="H199" i="16"/>
  <c r="EV198" i="16"/>
  <c r="EB198" i="16"/>
  <c r="DH198" i="16"/>
  <c r="CL198" i="16"/>
  <c r="BS198" i="16"/>
  <c r="AY198" i="16"/>
  <c r="AC198" i="16"/>
  <c r="EK195" i="16"/>
  <c r="DM195" i="16"/>
  <c r="CO195" i="16"/>
  <c r="BQ195" i="16"/>
  <c r="AS195" i="16"/>
  <c r="U195" i="16"/>
  <c r="AR194" i="16"/>
  <c r="DO193" i="16"/>
  <c r="EA193" i="16"/>
  <c r="EM193" i="16"/>
  <c r="EY193" i="16"/>
  <c r="FD193" i="16"/>
  <c r="AP193" i="16" s="1"/>
  <c r="DL193" i="16"/>
  <c r="BP193" i="16"/>
  <c r="T193" i="16"/>
  <c r="ED191" i="16"/>
  <c r="AL191" i="16"/>
  <c r="CU185" i="16"/>
  <c r="EX209" i="16"/>
  <c r="EL209" i="16"/>
  <c r="DZ209" i="16"/>
  <c r="DN209" i="16"/>
  <c r="DB209" i="16"/>
  <c r="CP209" i="16"/>
  <c r="CD209" i="16"/>
  <c r="BR209" i="16"/>
  <c r="BF209" i="16"/>
  <c r="AT209" i="16"/>
  <c r="AH209" i="16"/>
  <c r="V209" i="16"/>
  <c r="J209" i="16"/>
  <c r="BI208" i="16"/>
  <c r="AW208" i="16"/>
  <c r="AK208" i="16"/>
  <c r="Y208" i="16"/>
  <c r="M208" i="16"/>
  <c r="EX205" i="16"/>
  <c r="EL205" i="16"/>
  <c r="DZ205" i="16"/>
  <c r="DN205" i="16"/>
  <c r="DB205" i="16"/>
  <c r="CP205" i="16"/>
  <c r="CD205" i="16"/>
  <c r="BR205" i="16"/>
  <c r="BF205" i="16"/>
  <c r="AT205" i="16"/>
  <c r="AH205" i="16"/>
  <c r="V205" i="16"/>
  <c r="J205" i="16"/>
  <c r="EX201" i="16"/>
  <c r="EL201" i="16"/>
  <c r="DZ201" i="16"/>
  <c r="DN201" i="16"/>
  <c r="DB201" i="16"/>
  <c r="CP201" i="16"/>
  <c r="CD201" i="16"/>
  <c r="BR201" i="16"/>
  <c r="BF201" i="16"/>
  <c r="AT201" i="16"/>
  <c r="AH201" i="16"/>
  <c r="V201" i="16"/>
  <c r="J201" i="16"/>
  <c r="FA200" i="16"/>
  <c r="EO200" i="16"/>
  <c r="EC200" i="16"/>
  <c r="DO200" i="16"/>
  <c r="CW200" i="16"/>
  <c r="CE200" i="16"/>
  <c r="BM200" i="16"/>
  <c r="AU200" i="16"/>
  <c r="Z200" i="16"/>
  <c r="ES199" i="16"/>
  <c r="DY199" i="16"/>
  <c r="DE199" i="16"/>
  <c r="CI199" i="16"/>
  <c r="BP199" i="16"/>
  <c r="AV199" i="16"/>
  <c r="Z199" i="16"/>
  <c r="ET198" i="16"/>
  <c r="EA198" i="16"/>
  <c r="DG198" i="16"/>
  <c r="CK198" i="16"/>
  <c r="BP198" i="16"/>
  <c r="AV198" i="16"/>
  <c r="AB198" i="16"/>
  <c r="EJ195" i="16"/>
  <c r="DL195" i="16"/>
  <c r="CN195" i="16"/>
  <c r="BP195" i="16"/>
  <c r="AR195" i="16"/>
  <c r="T195" i="16"/>
  <c r="BK193" i="16"/>
  <c r="O193" i="16"/>
  <c r="DR191" i="16"/>
  <c r="T191" i="16"/>
  <c r="CT185" i="16"/>
  <c r="EW209" i="16"/>
  <c r="EK209" i="16"/>
  <c r="DY209" i="16"/>
  <c r="DM209" i="16"/>
  <c r="DA209" i="16"/>
  <c r="CO209" i="16"/>
  <c r="CC209" i="16"/>
  <c r="BQ209" i="16"/>
  <c r="BE209" i="16"/>
  <c r="AS209" i="16"/>
  <c r="AG209" i="16"/>
  <c r="U209" i="16"/>
  <c r="BH208" i="16"/>
  <c r="AV208" i="16"/>
  <c r="AJ208" i="16"/>
  <c r="X208" i="16"/>
  <c r="EW205" i="16"/>
  <c r="EK205" i="16"/>
  <c r="DY205" i="16"/>
  <c r="DM205" i="16"/>
  <c r="DA205" i="16"/>
  <c r="CO205" i="16"/>
  <c r="CC205" i="16"/>
  <c r="BQ205" i="16"/>
  <c r="BE205" i="16"/>
  <c r="AS205" i="16"/>
  <c r="AG205" i="16"/>
  <c r="U205" i="16"/>
  <c r="EW201" i="16"/>
  <c r="EK201" i="16"/>
  <c r="DY201" i="16"/>
  <c r="DM201" i="16"/>
  <c r="DA201" i="16"/>
  <c r="CO201" i="16"/>
  <c r="CC201" i="16"/>
  <c r="BQ201" i="16"/>
  <c r="BE201" i="16"/>
  <c r="AS201" i="16"/>
  <c r="AG201" i="16"/>
  <c r="U201" i="16"/>
  <c r="EZ200" i="16"/>
  <c r="EN200" i="16"/>
  <c r="EB200" i="16"/>
  <c r="DN200" i="16"/>
  <c r="CV200" i="16"/>
  <c r="CD200" i="16"/>
  <c r="BL200" i="16"/>
  <c r="X200" i="16"/>
  <c r="EQ199" i="16"/>
  <c r="DX199" i="16"/>
  <c r="DD199" i="16"/>
  <c r="CH199" i="16"/>
  <c r="BM199" i="16"/>
  <c r="AS199" i="16"/>
  <c r="Y199" i="16"/>
  <c r="ES198" i="16"/>
  <c r="DX198" i="16"/>
  <c r="DD198" i="16"/>
  <c r="CJ198" i="16"/>
  <c r="BN198" i="16"/>
  <c r="AU198" i="16"/>
  <c r="X198" i="16"/>
  <c r="EG195" i="16"/>
  <c r="DI195" i="16"/>
  <c r="CK195" i="16"/>
  <c r="BM195" i="16"/>
  <c r="AO195" i="16"/>
  <c r="AN194" i="16"/>
  <c r="AZ194" i="16"/>
  <c r="AO194" i="16"/>
  <c r="DQ191" i="16"/>
  <c r="S191" i="16"/>
  <c r="M186" i="16"/>
  <c r="Y186" i="16"/>
  <c r="AK186" i="16"/>
  <c r="AW186" i="16"/>
  <c r="BI186" i="16"/>
  <c r="BU186" i="16"/>
  <c r="CS186" i="16"/>
  <c r="DE186" i="16"/>
  <c r="DQ186" i="16"/>
  <c r="EC186" i="16"/>
  <c r="EO186" i="16"/>
  <c r="FA186" i="16"/>
  <c r="O186" i="16"/>
  <c r="AA186" i="16"/>
  <c r="AM186" i="16"/>
  <c r="AY186" i="16"/>
  <c r="BK186" i="16"/>
  <c r="CI186" i="16"/>
  <c r="CU186" i="16"/>
  <c r="DG186" i="16"/>
  <c r="DS186" i="16"/>
  <c r="EE186" i="16"/>
  <c r="EQ186" i="16"/>
  <c r="P186" i="16"/>
  <c r="AB186" i="16"/>
  <c r="AN186" i="16"/>
  <c r="AZ186" i="16"/>
  <c r="BL186" i="16"/>
  <c r="CJ186" i="16"/>
  <c r="CV186" i="16"/>
  <c r="DH186" i="16"/>
  <c r="DT186" i="16"/>
  <c r="EF186" i="16"/>
  <c r="ER186" i="16"/>
  <c r="FD186" i="16"/>
  <c r="CG186" i="16" s="1"/>
  <c r="Q186" i="16"/>
  <c r="AC186" i="16"/>
  <c r="AO186" i="16"/>
  <c r="BA186" i="16"/>
  <c r="BM186" i="16"/>
  <c r="CK186" i="16"/>
  <c r="CW186" i="16"/>
  <c r="DI186" i="16"/>
  <c r="DU186" i="16"/>
  <c r="EG186" i="16"/>
  <c r="ES186" i="16"/>
  <c r="S186" i="16"/>
  <c r="AE186" i="16"/>
  <c r="AQ186" i="16"/>
  <c r="BC186" i="16"/>
  <c r="BO186" i="16"/>
  <c r="CM186" i="16"/>
  <c r="CY186" i="16"/>
  <c r="DK186" i="16"/>
  <c r="DW186" i="16"/>
  <c r="EI186" i="16"/>
  <c r="EU186" i="16"/>
  <c r="H186" i="16"/>
  <c r="T186" i="16"/>
  <c r="AF186" i="16"/>
  <c r="AR186" i="16"/>
  <c r="BD186" i="16"/>
  <c r="BP186" i="16"/>
  <c r="CN186" i="16"/>
  <c r="CZ186" i="16"/>
  <c r="DL186" i="16"/>
  <c r="DX186" i="16"/>
  <c r="EJ186" i="16"/>
  <c r="EV186" i="16"/>
  <c r="J186" i="16"/>
  <c r="V186" i="16"/>
  <c r="AH186" i="16"/>
  <c r="AT186" i="16"/>
  <c r="BF186" i="16"/>
  <c r="BR186" i="16"/>
  <c r="CP186" i="16"/>
  <c r="DB186" i="16"/>
  <c r="DN186" i="16"/>
  <c r="DZ186" i="16"/>
  <c r="EL186" i="16"/>
  <c r="EX186" i="16"/>
  <c r="U186" i="16"/>
  <c r="AV186" i="16"/>
  <c r="DC186" i="16"/>
  <c r="ED186" i="16"/>
  <c r="W186" i="16"/>
  <c r="AX186" i="16"/>
  <c r="DD186" i="16"/>
  <c r="EH186" i="16"/>
  <c r="X186" i="16"/>
  <c r="BB186" i="16"/>
  <c r="DF186" i="16"/>
  <c r="EK186" i="16"/>
  <c r="Z186" i="16"/>
  <c r="BE186" i="16"/>
  <c r="DJ186" i="16"/>
  <c r="EM186" i="16"/>
  <c r="AD186" i="16"/>
  <c r="BG186" i="16"/>
  <c r="CH186" i="16"/>
  <c r="DM186" i="16"/>
  <c r="EN186" i="16"/>
  <c r="AG186" i="16"/>
  <c r="BH186" i="16"/>
  <c r="CL186" i="16"/>
  <c r="DO186" i="16"/>
  <c r="EP186" i="16"/>
  <c r="AI186" i="16"/>
  <c r="BJ186" i="16"/>
  <c r="CO186" i="16"/>
  <c r="DP186" i="16"/>
  <c r="ET186" i="16"/>
  <c r="I186" i="16"/>
  <c r="AJ186" i="16"/>
  <c r="BN186" i="16"/>
  <c r="CQ186" i="16"/>
  <c r="DR186" i="16"/>
  <c r="EW186" i="16"/>
  <c r="K186" i="16"/>
  <c r="AL186" i="16"/>
  <c r="BQ186" i="16"/>
  <c r="CR186" i="16"/>
  <c r="DV186" i="16"/>
  <c r="EY186" i="16"/>
  <c r="L186" i="16"/>
  <c r="AP186" i="16"/>
  <c r="BS186" i="16"/>
  <c r="CT186" i="16"/>
  <c r="DY186" i="16"/>
  <c r="EZ186" i="16"/>
  <c r="BT185" i="16"/>
  <c r="EY200" i="16"/>
  <c r="EM200" i="16"/>
  <c r="EA200" i="16"/>
  <c r="DM200" i="16"/>
  <c r="CT200" i="16"/>
  <c r="CC200" i="16"/>
  <c r="BJ200" i="16"/>
  <c r="W200" i="16"/>
  <c r="EE195" i="16"/>
  <c r="DG195" i="16"/>
  <c r="CI195" i="16"/>
  <c r="BK195" i="16"/>
  <c r="AM195" i="16"/>
  <c r="O195" i="16"/>
  <c r="EX200" i="16"/>
  <c r="EL200" i="16"/>
  <c r="DZ200" i="16"/>
  <c r="DJ200" i="16"/>
  <c r="CR200" i="16"/>
  <c r="BZ200" i="16"/>
  <c r="BH200" i="16"/>
  <c r="AP200" i="16"/>
  <c r="P195" i="16"/>
  <c r="AB195" i="16"/>
  <c r="AN195" i="16"/>
  <c r="AZ195" i="16"/>
  <c r="BL195" i="16"/>
  <c r="BX195" i="16"/>
  <c r="CJ195" i="16"/>
  <c r="CV195" i="16"/>
  <c r="DH195" i="16"/>
  <c r="DT195" i="16"/>
  <c r="EF195" i="16"/>
  <c r="ER195" i="16"/>
  <c r="R195" i="16"/>
  <c r="AD195" i="16"/>
  <c r="AP195" i="16"/>
  <c r="BB195" i="16"/>
  <c r="BN195" i="16"/>
  <c r="BZ195" i="16"/>
  <c r="CL195" i="16"/>
  <c r="CX195" i="16"/>
  <c r="DJ195" i="16"/>
  <c r="DV195" i="16"/>
  <c r="EH195" i="16"/>
  <c r="ET195" i="16"/>
  <c r="S195" i="16"/>
  <c r="AE195" i="16"/>
  <c r="AQ195" i="16"/>
  <c r="BC195" i="16"/>
  <c r="BO195" i="16"/>
  <c r="CA195" i="16"/>
  <c r="CM195" i="16"/>
  <c r="CY195" i="16"/>
  <c r="DK195" i="16"/>
  <c r="DW195" i="16"/>
  <c r="EI195" i="16"/>
  <c r="EU195" i="16"/>
  <c r="J195" i="16"/>
  <c r="V195" i="16"/>
  <c r="AH195" i="16"/>
  <c r="AT195" i="16"/>
  <c r="BF195" i="16"/>
  <c r="BR195" i="16"/>
  <c r="CD195" i="16"/>
  <c r="CP195" i="16"/>
  <c r="DB195" i="16"/>
  <c r="DN195" i="16"/>
  <c r="DZ195" i="16"/>
  <c r="EL195" i="16"/>
  <c r="EX195" i="16"/>
  <c r="K195" i="16"/>
  <c r="W195" i="16"/>
  <c r="AI195" i="16"/>
  <c r="AU195" i="16"/>
  <c r="BG195" i="16"/>
  <c r="BS195" i="16"/>
  <c r="CE195" i="16"/>
  <c r="CQ195" i="16"/>
  <c r="DC195" i="16"/>
  <c r="DO195" i="16"/>
  <c r="EA195" i="16"/>
  <c r="EM195" i="16"/>
  <c r="EY195" i="16"/>
  <c r="L195" i="16"/>
  <c r="X195" i="16"/>
  <c r="AJ195" i="16"/>
  <c r="AV195" i="16"/>
  <c r="BH195" i="16"/>
  <c r="BT195" i="16"/>
  <c r="CF195" i="16"/>
  <c r="CR195" i="16"/>
  <c r="DD195" i="16"/>
  <c r="DP195" i="16"/>
  <c r="EB195" i="16"/>
  <c r="EN195" i="16"/>
  <c r="EZ195" i="16"/>
  <c r="ED195" i="16"/>
  <c r="DF195" i="16"/>
  <c r="CH195" i="16"/>
  <c r="BJ195" i="16"/>
  <c r="AL195" i="16"/>
  <c r="N195" i="16"/>
  <c r="EU193" i="16"/>
  <c r="EI193" i="16"/>
  <c r="DW193" i="16"/>
  <c r="DK193" i="16"/>
  <c r="CY193" i="16"/>
  <c r="CM193" i="16"/>
  <c r="CA193" i="16"/>
  <c r="BO193" i="16"/>
  <c r="BC193" i="16"/>
  <c r="AQ193" i="16"/>
  <c r="AE193" i="16"/>
  <c r="S193" i="16"/>
  <c r="EX192" i="16"/>
  <c r="EL192" i="16"/>
  <c r="DZ192" i="16"/>
  <c r="DN192" i="16"/>
  <c r="DB192" i="16"/>
  <c r="CP192" i="16"/>
  <c r="CD192" i="16"/>
  <c r="BR192" i="16"/>
  <c r="BF192" i="16"/>
  <c r="AT192" i="16"/>
  <c r="AH192" i="16"/>
  <c r="V192" i="16"/>
  <c r="J192" i="16"/>
  <c r="EJ188" i="16"/>
  <c r="DL188" i="16"/>
  <c r="CN188" i="16"/>
  <c r="BP188" i="16"/>
  <c r="AR188" i="16"/>
  <c r="T188" i="16"/>
  <c r="EL183" i="16"/>
  <c r="DH183" i="16"/>
  <c r="BU183" i="16"/>
  <c r="AH183" i="16"/>
  <c r="EQ194" i="16"/>
  <c r="EE194" i="16"/>
  <c r="DS194" i="16"/>
  <c r="DG194" i="16"/>
  <c r="CU194" i="16"/>
  <c r="CI194" i="16"/>
  <c r="BW194" i="16"/>
  <c r="BK194" i="16"/>
  <c r="AY194" i="16"/>
  <c r="AM194" i="16"/>
  <c r="AA194" i="16"/>
  <c r="O194" i="16"/>
  <c r="ET193" i="16"/>
  <c r="EH193" i="16"/>
  <c r="DV193" i="16"/>
  <c r="DJ193" i="16"/>
  <c r="CX193" i="16"/>
  <c r="CL193" i="16"/>
  <c r="BZ193" i="16"/>
  <c r="BN193" i="16"/>
  <c r="BB193" i="16"/>
  <c r="AD193" i="16"/>
  <c r="R193" i="16"/>
  <c r="EW192" i="16"/>
  <c r="EK192" i="16"/>
  <c r="DY192" i="16"/>
  <c r="DM192" i="16"/>
  <c r="DA192" i="16"/>
  <c r="CO192" i="16"/>
  <c r="CC192" i="16"/>
  <c r="BQ192" i="16"/>
  <c r="BE192" i="16"/>
  <c r="AG192" i="16"/>
  <c r="U192" i="16"/>
  <c r="I192" i="16"/>
  <c r="EH188" i="16"/>
  <c r="DJ188" i="16"/>
  <c r="CL188" i="16"/>
  <c r="BN188" i="16"/>
  <c r="AP188" i="16"/>
  <c r="R188" i="16"/>
  <c r="FD187" i="16"/>
  <c r="Q187" i="16"/>
  <c r="AC187" i="16"/>
  <c r="EG187" i="16"/>
  <c r="DI187" i="16"/>
  <c r="CK187" i="16"/>
  <c r="BM187" i="16"/>
  <c r="AO187" i="16"/>
  <c r="K187" i="16"/>
  <c r="AD184" i="16"/>
  <c r="EJ183" i="16"/>
  <c r="DF183" i="16"/>
  <c r="BS183" i="16"/>
  <c r="AF183" i="16"/>
  <c r="EP198" i="16"/>
  <c r="ED198" i="16"/>
  <c r="DR198" i="16"/>
  <c r="DF198" i="16"/>
  <c r="CT198" i="16"/>
  <c r="CH198" i="16"/>
  <c r="BV198" i="16"/>
  <c r="BJ198" i="16"/>
  <c r="AX198" i="16"/>
  <c r="AL198" i="16"/>
  <c r="Z198" i="16"/>
  <c r="N198" i="16"/>
  <c r="EP194" i="16"/>
  <c r="ED194" i="16"/>
  <c r="DR194" i="16"/>
  <c r="DF194" i="16"/>
  <c r="CT194" i="16"/>
  <c r="CH194" i="16"/>
  <c r="BV194" i="16"/>
  <c r="BJ194" i="16"/>
  <c r="AX194" i="16"/>
  <c r="AL194" i="16"/>
  <c r="Z194" i="16"/>
  <c r="N194" i="16"/>
  <c r="ES193" i="16"/>
  <c r="EG193" i="16"/>
  <c r="DU193" i="16"/>
  <c r="DI193" i="16"/>
  <c r="CW193" i="16"/>
  <c r="CK193" i="16"/>
  <c r="BY193" i="16"/>
  <c r="BM193" i="16"/>
  <c r="BA193" i="16"/>
  <c r="AC193" i="16"/>
  <c r="Q193" i="16"/>
  <c r="EV192" i="16"/>
  <c r="EJ192" i="16"/>
  <c r="DX192" i="16"/>
  <c r="DL192" i="16"/>
  <c r="CZ192" i="16"/>
  <c r="CN192" i="16"/>
  <c r="CB192" i="16"/>
  <c r="BP192" i="16"/>
  <c r="BD192" i="16"/>
  <c r="AF192" i="16"/>
  <c r="T192" i="16"/>
  <c r="H192" i="16"/>
  <c r="M190" i="16"/>
  <c r="Y190" i="16"/>
  <c r="AK190" i="16"/>
  <c r="AW190" i="16"/>
  <c r="BI190" i="16"/>
  <c r="BU190" i="16"/>
  <c r="CG190" i="16"/>
  <c r="CS190" i="16"/>
  <c r="DE190" i="16"/>
  <c r="DQ190" i="16"/>
  <c r="EC190" i="16"/>
  <c r="EO190" i="16"/>
  <c r="FA190" i="16"/>
  <c r="O190" i="16"/>
  <c r="AA190" i="16"/>
  <c r="AM190" i="16"/>
  <c r="AY190" i="16"/>
  <c r="BK190" i="16"/>
  <c r="BW190" i="16"/>
  <c r="CI190" i="16"/>
  <c r="CU190" i="16"/>
  <c r="DG190" i="16"/>
  <c r="DS190" i="16"/>
  <c r="EE190" i="16"/>
  <c r="EQ190" i="16"/>
  <c r="P190" i="16"/>
  <c r="AB190" i="16"/>
  <c r="AN190" i="16"/>
  <c r="AZ190" i="16"/>
  <c r="BL190" i="16"/>
  <c r="BX190" i="16"/>
  <c r="CJ190" i="16"/>
  <c r="CV190" i="16"/>
  <c r="DH190" i="16"/>
  <c r="DT190" i="16"/>
  <c r="EF190" i="16"/>
  <c r="ER190" i="16"/>
  <c r="S190" i="16"/>
  <c r="AE190" i="16"/>
  <c r="AQ190" i="16"/>
  <c r="BC190" i="16"/>
  <c r="BO190" i="16"/>
  <c r="CA190" i="16"/>
  <c r="CM190" i="16"/>
  <c r="CY190" i="16"/>
  <c r="DK190" i="16"/>
  <c r="DW190" i="16"/>
  <c r="EI190" i="16"/>
  <c r="EU190" i="16"/>
  <c r="EK190" i="16"/>
  <c r="DR190" i="16"/>
  <c r="DA190" i="16"/>
  <c r="CH190" i="16"/>
  <c r="BQ190" i="16"/>
  <c r="AX190" i="16"/>
  <c r="AG190" i="16"/>
  <c r="N190" i="16"/>
  <c r="EK189" i="16"/>
  <c r="DM189" i="16"/>
  <c r="CO189" i="16"/>
  <c r="BQ189" i="16"/>
  <c r="AS189" i="16"/>
  <c r="U189" i="16"/>
  <c r="EG188" i="16"/>
  <c r="DI188" i="16"/>
  <c r="CK188" i="16"/>
  <c r="BM188" i="16"/>
  <c r="AO188" i="16"/>
  <c r="Q188" i="16"/>
  <c r="J187" i="16"/>
  <c r="EE187" i="16"/>
  <c r="DG187" i="16"/>
  <c r="CI187" i="16"/>
  <c r="BK187" i="16"/>
  <c r="AM187" i="16"/>
  <c r="I187" i="16"/>
  <c r="EN184" i="16"/>
  <c r="DJ184" i="16"/>
  <c r="CI184" i="16"/>
  <c r="BD184" i="16"/>
  <c r="AC184" i="16"/>
  <c r="EI183" i="16"/>
  <c r="DC183" i="16"/>
  <c r="BP183" i="16"/>
  <c r="AB183" i="16"/>
  <c r="FA198" i="16"/>
  <c r="EO198" i="16"/>
  <c r="EC198" i="16"/>
  <c r="DQ198" i="16"/>
  <c r="DE198" i="16"/>
  <c r="CS198" i="16"/>
  <c r="CG198" i="16"/>
  <c r="BU198" i="16"/>
  <c r="BI198" i="16"/>
  <c r="AW198" i="16"/>
  <c r="AK198" i="16"/>
  <c r="Y198" i="16"/>
  <c r="M198" i="16"/>
  <c r="FA194" i="16"/>
  <c r="EO194" i="16"/>
  <c r="EC194" i="16"/>
  <c r="DQ194" i="16"/>
  <c r="DE194" i="16"/>
  <c r="CS194" i="16"/>
  <c r="CG194" i="16"/>
  <c r="BU194" i="16"/>
  <c r="BI194" i="16"/>
  <c r="AW194" i="16"/>
  <c r="AK194" i="16"/>
  <c r="Y194" i="16"/>
  <c r="M194" i="16"/>
  <c r="ER193" i="16"/>
  <c r="EF193" i="16"/>
  <c r="DT193" i="16"/>
  <c r="DH193" i="16"/>
  <c r="CV193" i="16"/>
  <c r="CJ193" i="16"/>
  <c r="BX193" i="16"/>
  <c r="BL193" i="16"/>
  <c r="AB193" i="16"/>
  <c r="P193" i="16"/>
  <c r="EU192" i="16"/>
  <c r="EI192" i="16"/>
  <c r="DW192" i="16"/>
  <c r="DK192" i="16"/>
  <c r="CY192" i="16"/>
  <c r="CM192" i="16"/>
  <c r="CA192" i="16"/>
  <c r="BO192" i="16"/>
  <c r="BC192" i="16"/>
  <c r="AE192" i="16"/>
  <c r="S192" i="16"/>
  <c r="EZ190" i="16"/>
  <c r="EJ190" i="16"/>
  <c r="DP190" i="16"/>
  <c r="CZ190" i="16"/>
  <c r="CF190" i="16"/>
  <c r="BP190" i="16"/>
  <c r="AV190" i="16"/>
  <c r="AF190" i="16"/>
  <c r="L190" i="16"/>
  <c r="P189" i="16"/>
  <c r="AB189" i="16"/>
  <c r="AN189" i="16"/>
  <c r="AZ189" i="16"/>
  <c r="BL189" i="16"/>
  <c r="BX189" i="16"/>
  <c r="CJ189" i="16"/>
  <c r="CV189" i="16"/>
  <c r="DH189" i="16"/>
  <c r="DT189" i="16"/>
  <c r="EF189" i="16"/>
  <c r="ER189" i="16"/>
  <c r="R189" i="16"/>
  <c r="AD189" i="16"/>
  <c r="AP189" i="16"/>
  <c r="BB189" i="16"/>
  <c r="BN189" i="16"/>
  <c r="BZ189" i="16"/>
  <c r="CL189" i="16"/>
  <c r="CX189" i="16"/>
  <c r="DJ189" i="16"/>
  <c r="DV189" i="16"/>
  <c r="EH189" i="16"/>
  <c r="ET189" i="16"/>
  <c r="S189" i="16"/>
  <c r="AE189" i="16"/>
  <c r="AQ189" i="16"/>
  <c r="BC189" i="16"/>
  <c r="BO189" i="16"/>
  <c r="CA189" i="16"/>
  <c r="CM189" i="16"/>
  <c r="CY189" i="16"/>
  <c r="DK189" i="16"/>
  <c r="DW189" i="16"/>
  <c r="EI189" i="16"/>
  <c r="EU189" i="16"/>
  <c r="H189" i="16"/>
  <c r="T189" i="16"/>
  <c r="AF189" i="16"/>
  <c r="AR189" i="16"/>
  <c r="BD189" i="16"/>
  <c r="BP189" i="16"/>
  <c r="CB189" i="16"/>
  <c r="CN189" i="16"/>
  <c r="CZ189" i="16"/>
  <c r="DL189" i="16"/>
  <c r="DX189" i="16"/>
  <c r="EJ189" i="16"/>
  <c r="J189" i="16"/>
  <c r="V189" i="16"/>
  <c r="AH189" i="16"/>
  <c r="AT189" i="16"/>
  <c r="BF189" i="16"/>
  <c r="BR189" i="16"/>
  <c r="CD189" i="16"/>
  <c r="CP189" i="16"/>
  <c r="DB189" i="16"/>
  <c r="DN189" i="16"/>
  <c r="DZ189" i="16"/>
  <c r="EL189" i="16"/>
  <c r="EX189" i="16"/>
  <c r="M189" i="16"/>
  <c r="Y189" i="16"/>
  <c r="AK189" i="16"/>
  <c r="AW189" i="16"/>
  <c r="BI189" i="16"/>
  <c r="BU189" i="16"/>
  <c r="CG189" i="16"/>
  <c r="CS189" i="16"/>
  <c r="DE189" i="16"/>
  <c r="DQ189" i="16"/>
  <c r="EC189" i="16"/>
  <c r="EO189" i="16"/>
  <c r="EG189" i="16"/>
  <c r="DI189" i="16"/>
  <c r="CK189" i="16"/>
  <c r="BM189" i="16"/>
  <c r="AO189" i="16"/>
  <c r="Q189" i="16"/>
  <c r="FD188" i="16"/>
  <c r="CA188" i="16" s="1"/>
  <c r="EE188" i="16"/>
  <c r="DG188" i="16"/>
  <c r="CI188" i="16"/>
  <c r="BK188" i="16"/>
  <c r="AM188" i="16"/>
  <c r="EY187" i="16"/>
  <c r="EA187" i="16"/>
  <c r="DC187" i="16"/>
  <c r="CE187" i="16"/>
  <c r="BG187" i="16"/>
  <c r="AI187" i="16"/>
  <c r="H187" i="16"/>
  <c r="EJ184" i="16"/>
  <c r="DI184" i="16"/>
  <c r="CF184" i="16"/>
  <c r="BB184" i="16"/>
  <c r="AA184" i="16"/>
  <c r="EF183" i="16"/>
  <c r="CV183" i="16"/>
  <c r="BI183" i="16"/>
  <c r="S188" i="16"/>
  <c r="AE188" i="16"/>
  <c r="AQ188" i="16"/>
  <c r="BC188" i="16"/>
  <c r="BO188" i="16"/>
  <c r="CM188" i="16"/>
  <c r="CY188" i="16"/>
  <c r="DK188" i="16"/>
  <c r="DW188" i="16"/>
  <c r="EI188" i="16"/>
  <c r="EU188" i="16"/>
  <c r="I188" i="16"/>
  <c r="U188" i="16"/>
  <c r="AG188" i="16"/>
  <c r="AS188" i="16"/>
  <c r="BE188" i="16"/>
  <c r="BQ188" i="16"/>
  <c r="CC188" i="16"/>
  <c r="CO188" i="16"/>
  <c r="DA188" i="16"/>
  <c r="DM188" i="16"/>
  <c r="DY188" i="16"/>
  <c r="EK188" i="16"/>
  <c r="EW188" i="16"/>
  <c r="J188" i="16"/>
  <c r="V188" i="16"/>
  <c r="AH188" i="16"/>
  <c r="AT188" i="16"/>
  <c r="BF188" i="16"/>
  <c r="BR188" i="16"/>
  <c r="CP188" i="16"/>
  <c r="DB188" i="16"/>
  <c r="DN188" i="16"/>
  <c r="DZ188" i="16"/>
  <c r="EL188" i="16"/>
  <c r="EX188" i="16"/>
  <c r="K188" i="16"/>
  <c r="W188" i="16"/>
  <c r="AI188" i="16"/>
  <c r="AU188" i="16"/>
  <c r="BG188" i="16"/>
  <c r="BS188" i="16"/>
  <c r="CE188" i="16"/>
  <c r="CQ188" i="16"/>
  <c r="DC188" i="16"/>
  <c r="DO188" i="16"/>
  <c r="EA188" i="16"/>
  <c r="EM188" i="16"/>
  <c r="EY188" i="16"/>
  <c r="M188" i="16"/>
  <c r="Y188" i="16"/>
  <c r="AK188" i="16"/>
  <c r="AW188" i="16"/>
  <c r="BI188" i="16"/>
  <c r="BU188" i="16"/>
  <c r="CG188" i="16"/>
  <c r="CS188" i="16"/>
  <c r="DE188" i="16"/>
  <c r="DQ188" i="16"/>
  <c r="EC188" i="16"/>
  <c r="EO188" i="16"/>
  <c r="FA188" i="16"/>
  <c r="P188" i="16"/>
  <c r="AB188" i="16"/>
  <c r="AN188" i="16"/>
  <c r="AZ188" i="16"/>
  <c r="BL188" i="16"/>
  <c r="BX188" i="16"/>
  <c r="CJ188" i="16"/>
  <c r="CV188" i="16"/>
  <c r="DH188" i="16"/>
  <c r="DT188" i="16"/>
  <c r="EF188" i="16"/>
  <c r="ER188" i="16"/>
  <c r="ED188" i="16"/>
  <c r="DF188" i="16"/>
  <c r="CH188" i="16"/>
  <c r="BJ188" i="16"/>
  <c r="AL188" i="16"/>
  <c r="N188" i="16"/>
  <c r="EP193" i="16"/>
  <c r="ED193" i="16"/>
  <c r="DR193" i="16"/>
  <c r="DF193" i="16"/>
  <c r="CT193" i="16"/>
  <c r="CH193" i="16"/>
  <c r="BV193" i="16"/>
  <c r="BJ193" i="16"/>
  <c r="AL193" i="16"/>
  <c r="Z193" i="16"/>
  <c r="N193" i="16"/>
  <c r="ES192" i="16"/>
  <c r="EG192" i="16"/>
  <c r="DU192" i="16"/>
  <c r="DI192" i="16"/>
  <c r="CW192" i="16"/>
  <c r="CK192" i="16"/>
  <c r="BY192" i="16"/>
  <c r="BM192" i="16"/>
  <c r="BA192" i="16"/>
  <c r="AC192" i="16"/>
  <c r="Q192" i="16"/>
  <c r="EZ188" i="16"/>
  <c r="EB188" i="16"/>
  <c r="DD188" i="16"/>
  <c r="CF188" i="16"/>
  <c r="BH188" i="16"/>
  <c r="AJ188" i="16"/>
  <c r="L188" i="16"/>
  <c r="K183" i="16"/>
  <c r="X183" i="16"/>
  <c r="AK183" i="16"/>
  <c r="AX183" i="16"/>
  <c r="BK183" i="16"/>
  <c r="CL183" i="16"/>
  <c r="CY183" i="16"/>
  <c r="FD183" i="16"/>
  <c r="CC183" i="16" s="1"/>
  <c r="R183" i="16"/>
  <c r="AE183" i="16"/>
  <c r="AR183" i="16"/>
  <c r="BE183" i="16"/>
  <c r="BR183" i="16"/>
  <c r="CE183" i="16"/>
  <c r="CR183" i="16"/>
  <c r="DE183" i="16"/>
  <c r="DR183" i="16"/>
  <c r="EE183" i="16"/>
  <c r="ER183" i="16"/>
  <c r="EH183" i="16"/>
  <c r="EU183" i="16"/>
  <c r="DY183" i="16"/>
  <c r="CS183" i="16"/>
  <c r="BF183" i="16"/>
  <c r="S183" i="16"/>
  <c r="CP198" i="16"/>
  <c r="CD198" i="16"/>
  <c r="BR198" i="16"/>
  <c r="BF198" i="16"/>
  <c r="AT198" i="16"/>
  <c r="AH198" i="16"/>
  <c r="V198" i="16"/>
  <c r="J198" i="16"/>
  <c r="EX194" i="16"/>
  <c r="EL194" i="16"/>
  <c r="DZ194" i="16"/>
  <c r="DN194" i="16"/>
  <c r="DB194" i="16"/>
  <c r="CP194" i="16"/>
  <c r="BR194" i="16"/>
  <c r="BF194" i="16"/>
  <c r="AT194" i="16"/>
  <c r="AH194" i="16"/>
  <c r="V194" i="16"/>
  <c r="J194" i="16"/>
  <c r="FA193" i="16"/>
  <c r="EO193" i="16"/>
  <c r="EC193" i="16"/>
  <c r="DQ193" i="16"/>
  <c r="DE193" i="16"/>
  <c r="CS193" i="16"/>
  <c r="CG193" i="16"/>
  <c r="BU193" i="16"/>
  <c r="BI193" i="16"/>
  <c r="AK193" i="16"/>
  <c r="Y193" i="16"/>
  <c r="M193" i="16"/>
  <c r="FD192" i="16"/>
  <c r="AS192" i="16" s="1"/>
  <c r="ER192" i="16"/>
  <c r="EF192" i="16"/>
  <c r="DT192" i="16"/>
  <c r="DH192" i="16"/>
  <c r="CV192" i="16"/>
  <c r="CJ192" i="16"/>
  <c r="BX192" i="16"/>
  <c r="BL192" i="16"/>
  <c r="AB192" i="16"/>
  <c r="P192" i="16"/>
  <c r="CT190" i="16"/>
  <c r="CC190" i="16"/>
  <c r="BJ190" i="16"/>
  <c r="AS190" i="16"/>
  <c r="Z190" i="16"/>
  <c r="I190" i="16"/>
  <c r="EB189" i="16"/>
  <c r="DD189" i="16"/>
  <c r="CF189" i="16"/>
  <c r="BH189" i="16"/>
  <c r="AJ189" i="16"/>
  <c r="L189" i="16"/>
  <c r="EV188" i="16"/>
  <c r="DX188" i="16"/>
  <c r="CZ188" i="16"/>
  <c r="CB188" i="16"/>
  <c r="BD188" i="16"/>
  <c r="AF188" i="16"/>
  <c r="H188" i="16"/>
  <c r="ET187" i="16"/>
  <c r="DV187" i="16"/>
  <c r="CX187" i="16"/>
  <c r="BZ187" i="16"/>
  <c r="BB187" i="16"/>
  <c r="AD187" i="16"/>
  <c r="EE184" i="16"/>
  <c r="CZ184" i="16"/>
  <c r="BY184" i="16"/>
  <c r="AV184" i="16"/>
  <c r="R184" i="16"/>
  <c r="P183" i="16"/>
  <c r="DW183" i="16"/>
  <c r="CP183" i="16"/>
  <c r="BC183" i="16"/>
  <c r="O183" i="16"/>
  <c r="CX173" i="16"/>
  <c r="CK173" i="16"/>
  <c r="CL173" i="16"/>
  <c r="CM173" i="16"/>
  <c r="CO173" i="16"/>
  <c r="CU173" i="16"/>
  <c r="CV173" i="16"/>
  <c r="CW173" i="16"/>
  <c r="EW198" i="16"/>
  <c r="EK198" i="16"/>
  <c r="DY198" i="16"/>
  <c r="DM198" i="16"/>
  <c r="DA198" i="16"/>
  <c r="CO198" i="16"/>
  <c r="CC198" i="16"/>
  <c r="BQ198" i="16"/>
  <c r="BE198" i="16"/>
  <c r="AS198" i="16"/>
  <c r="AG198" i="16"/>
  <c r="U198" i="16"/>
  <c r="I198" i="16"/>
  <c r="EW194" i="16"/>
  <c r="EK194" i="16"/>
  <c r="DY194" i="16"/>
  <c r="DM194" i="16"/>
  <c r="DA194" i="16"/>
  <c r="CO194" i="16"/>
  <c r="CC194" i="16"/>
  <c r="BQ194" i="16"/>
  <c r="BE194" i="16"/>
  <c r="AS194" i="16"/>
  <c r="AG194" i="16"/>
  <c r="U194" i="16"/>
  <c r="I194" i="16"/>
  <c r="EZ193" i="16"/>
  <c r="EN193" i="16"/>
  <c r="EB193" i="16"/>
  <c r="DP193" i="16"/>
  <c r="DD193" i="16"/>
  <c r="CR193" i="16"/>
  <c r="CF193" i="16"/>
  <c r="BT193" i="16"/>
  <c r="BH193" i="16"/>
  <c r="AV193" i="16"/>
  <c r="AJ193" i="16"/>
  <c r="X193" i="16"/>
  <c r="L193" i="16"/>
  <c r="EQ192" i="16"/>
  <c r="EE192" i="16"/>
  <c r="DS192" i="16"/>
  <c r="DG192" i="16"/>
  <c r="CU192" i="16"/>
  <c r="CI192" i="16"/>
  <c r="BW192" i="16"/>
  <c r="BK192" i="16"/>
  <c r="AY192" i="16"/>
  <c r="AM192" i="16"/>
  <c r="AA192" i="16"/>
  <c r="O192" i="16"/>
  <c r="EV190" i="16"/>
  <c r="EB190" i="16"/>
  <c r="DL190" i="16"/>
  <c r="CR190" i="16"/>
  <c r="CB190" i="16"/>
  <c r="BH190" i="16"/>
  <c r="AR190" i="16"/>
  <c r="X190" i="16"/>
  <c r="H190" i="16"/>
  <c r="EW189" i="16"/>
  <c r="EA189" i="16"/>
  <c r="DC189" i="16"/>
  <c r="CE189" i="16"/>
  <c r="BG189" i="16"/>
  <c r="AI189" i="16"/>
  <c r="K189" i="16"/>
  <c r="ET188" i="16"/>
  <c r="DV188" i="16"/>
  <c r="CX188" i="16"/>
  <c r="BZ188" i="16"/>
  <c r="BB188" i="16"/>
  <c r="AD188" i="16"/>
  <c r="ES187" i="16"/>
  <c r="DU187" i="16"/>
  <c r="CW187" i="16"/>
  <c r="BY187" i="16"/>
  <c r="BA187" i="16"/>
  <c r="AA187" i="16"/>
  <c r="EB184" i="16"/>
  <c r="CX184" i="16"/>
  <c r="BW184" i="16"/>
  <c r="AR184" i="16"/>
  <c r="Q184" i="16"/>
  <c r="EY183" i="16"/>
  <c r="DV183" i="16"/>
  <c r="CI183" i="16"/>
  <c r="AV183" i="16"/>
  <c r="I183" i="16"/>
  <c r="DC193" i="16"/>
  <c r="CQ193" i="16"/>
  <c r="CE193" i="16"/>
  <c r="BS193" i="16"/>
  <c r="BG193" i="16"/>
  <c r="AI193" i="16"/>
  <c r="W193" i="16"/>
  <c r="K193" i="16"/>
  <c r="EP192" i="16"/>
  <c r="ED192" i="16"/>
  <c r="DR192" i="16"/>
  <c r="DF192" i="16"/>
  <c r="CT192" i="16"/>
  <c r="CH192" i="16"/>
  <c r="BV192" i="16"/>
  <c r="BJ192" i="16"/>
  <c r="AX192" i="16"/>
  <c r="AL192" i="16"/>
  <c r="Z192" i="16"/>
  <c r="N192" i="16"/>
  <c r="ES188" i="16"/>
  <c r="DU188" i="16"/>
  <c r="CW188" i="16"/>
  <c r="BY188" i="16"/>
  <c r="BA188" i="16"/>
  <c r="AC188" i="16"/>
  <c r="EW183" i="16"/>
  <c r="DS183" i="16"/>
  <c r="AU183" i="16"/>
  <c r="H183" i="16"/>
  <c r="EU198" i="16"/>
  <c r="EI198" i="16"/>
  <c r="DW198" i="16"/>
  <c r="DK198" i="16"/>
  <c r="CY198" i="16"/>
  <c r="CM198" i="16"/>
  <c r="CA198" i="16"/>
  <c r="BO198" i="16"/>
  <c r="BC198" i="16"/>
  <c r="AQ198" i="16"/>
  <c r="AE198" i="16"/>
  <c r="EU194" i="16"/>
  <c r="EI194" i="16"/>
  <c r="DW194" i="16"/>
  <c r="DK194" i="16"/>
  <c r="CY194" i="16"/>
  <c r="CM194" i="16"/>
  <c r="CA194" i="16"/>
  <c r="BO194" i="16"/>
  <c r="BC194" i="16"/>
  <c r="AQ194" i="16"/>
  <c r="AE194" i="16"/>
  <c r="EX193" i="16"/>
  <c r="EL193" i="16"/>
  <c r="DZ193" i="16"/>
  <c r="DN193" i="16"/>
  <c r="DB193" i="16"/>
  <c r="CP193" i="16"/>
  <c r="CD193" i="16"/>
  <c r="BR193" i="16"/>
  <c r="BF193" i="16"/>
  <c r="AH193" i="16"/>
  <c r="V193" i="16"/>
  <c r="FA192" i="16"/>
  <c r="EO192" i="16"/>
  <c r="EC192" i="16"/>
  <c r="DQ192" i="16"/>
  <c r="DE192" i="16"/>
  <c r="CS192" i="16"/>
  <c r="CG192" i="16"/>
  <c r="BU192" i="16"/>
  <c r="BI192" i="16"/>
  <c r="AW192" i="16"/>
  <c r="AK192" i="16"/>
  <c r="Y192" i="16"/>
  <c r="ES190" i="16"/>
  <c r="DZ190" i="16"/>
  <c r="DI190" i="16"/>
  <c r="CP190" i="16"/>
  <c r="BY190" i="16"/>
  <c r="BF190" i="16"/>
  <c r="AO190" i="16"/>
  <c r="V190" i="16"/>
  <c r="ES189" i="16"/>
  <c r="DU189" i="16"/>
  <c r="CW189" i="16"/>
  <c r="BY189" i="16"/>
  <c r="BA189" i="16"/>
  <c r="AC189" i="16"/>
  <c r="EQ188" i="16"/>
  <c r="DS188" i="16"/>
  <c r="CU188" i="16"/>
  <c r="BW188" i="16"/>
  <c r="AY188" i="16"/>
  <c r="AA188" i="16"/>
  <c r="EM187" i="16"/>
  <c r="DO187" i="16"/>
  <c r="CQ187" i="16"/>
  <c r="BS187" i="16"/>
  <c r="AU187" i="16"/>
  <c r="U187" i="16"/>
  <c r="FD185" i="16"/>
  <c r="BW185" i="16" s="1"/>
  <c r="EZ184" i="16"/>
  <c r="DV184" i="16"/>
  <c r="CU184" i="16"/>
  <c r="BP184" i="16"/>
  <c r="AO184" i="16"/>
  <c r="L184" i="16"/>
  <c r="EV183" i="16"/>
  <c r="DP183" i="16"/>
  <c r="AS183" i="16"/>
  <c r="EU187" i="16"/>
  <c r="EI187" i="16"/>
  <c r="DW187" i="16"/>
  <c r="DK187" i="16"/>
  <c r="CY187" i="16"/>
  <c r="CM187" i="16"/>
  <c r="CA187" i="16"/>
  <c r="BO187" i="16"/>
  <c r="BC187" i="16"/>
  <c r="AQ187" i="16"/>
  <c r="AE187" i="16"/>
  <c r="S187" i="16"/>
  <c r="ER184" i="16"/>
  <c r="EF184" i="16"/>
  <c r="DT184" i="16"/>
  <c r="DH184" i="16"/>
  <c r="CV184" i="16"/>
  <c r="CJ184" i="16"/>
  <c r="BX184" i="16"/>
  <c r="BL184" i="16"/>
  <c r="AZ184" i="16"/>
  <c r="AN184" i="16"/>
  <c r="AB184" i="16"/>
  <c r="P184" i="16"/>
  <c r="DT183" i="16"/>
  <c r="DG183" i="16"/>
  <c r="CT183" i="16"/>
  <c r="BT183" i="16"/>
  <c r="BG183" i="16"/>
  <c r="AT183" i="16"/>
  <c r="AG183" i="16"/>
  <c r="T183" i="16"/>
  <c r="EX182" i="16"/>
  <c r="EK182" i="16"/>
  <c r="DW182" i="16"/>
  <c r="DJ182" i="16"/>
  <c r="CW182" i="16"/>
  <c r="CJ182" i="16"/>
  <c r="BI182" i="16"/>
  <c r="AO182" i="16"/>
  <c r="Y182" i="16"/>
  <c r="CR180" i="16"/>
  <c r="BH180" i="16"/>
  <c r="AR180" i="16"/>
  <c r="X180" i="16"/>
  <c r="H180" i="16"/>
  <c r="EY179" i="16"/>
  <c r="EE179" i="16"/>
  <c r="DO179" i="16"/>
  <c r="CU179" i="16"/>
  <c r="BK179" i="16"/>
  <c r="AU179" i="16"/>
  <c r="AA179" i="16"/>
  <c r="J179" i="16"/>
  <c r="ET178" i="16"/>
  <c r="DY178" i="16"/>
  <c r="DF178" i="16"/>
  <c r="CK178" i="16"/>
  <c r="BO178" i="16"/>
  <c r="AW178" i="16"/>
  <c r="Z178" i="16"/>
  <c r="EK176" i="16"/>
  <c r="DM176" i="16"/>
  <c r="CO176" i="16"/>
  <c r="BQ176" i="16"/>
  <c r="AS176" i="16"/>
  <c r="U176" i="16"/>
  <c r="EI174" i="16"/>
  <c r="DK174" i="16"/>
  <c r="CM174" i="16"/>
  <c r="BO174" i="16"/>
  <c r="AQ174" i="16"/>
  <c r="S174" i="16"/>
  <c r="DS163" i="16"/>
  <c r="U182" i="16"/>
  <c r="EX179" i="16"/>
  <c r="ED179" i="16"/>
  <c r="DN179" i="16"/>
  <c r="CT179" i="16"/>
  <c r="BJ179" i="16"/>
  <c r="AT179" i="16"/>
  <c r="Z179" i="16"/>
  <c r="ES178" i="16"/>
  <c r="DW178" i="16"/>
  <c r="DE178" i="16"/>
  <c r="CI178" i="16"/>
  <c r="BN178" i="16"/>
  <c r="AS178" i="16"/>
  <c r="Y178" i="16"/>
  <c r="BN174" i="16"/>
  <c r="AP174" i="16"/>
  <c r="R174" i="16"/>
  <c r="CU163" i="16"/>
  <c r="EP184" i="16"/>
  <c r="ED184" i="16"/>
  <c r="DR184" i="16"/>
  <c r="DF184" i="16"/>
  <c r="CT184" i="16"/>
  <c r="CH184" i="16"/>
  <c r="BV184" i="16"/>
  <c r="BJ184" i="16"/>
  <c r="AX184" i="16"/>
  <c r="AL184" i="16"/>
  <c r="Z184" i="16"/>
  <c r="N184" i="16"/>
  <c r="EU182" i="16"/>
  <c r="EH182" i="16"/>
  <c r="DU182" i="16"/>
  <c r="DH182" i="16"/>
  <c r="CU182" i="16"/>
  <c r="BU182" i="16"/>
  <c r="BC182" i="16"/>
  <c r="AM182" i="16"/>
  <c r="S182" i="16"/>
  <c r="ET179" i="16"/>
  <c r="EC179" i="16"/>
  <c r="DJ179" i="16"/>
  <c r="CS179" i="16"/>
  <c r="BI179" i="16"/>
  <c r="AP179" i="16"/>
  <c r="Y179" i="16"/>
  <c r="EQ178" i="16"/>
  <c r="DV178" i="16"/>
  <c r="DA178" i="16"/>
  <c r="BM178" i="16"/>
  <c r="AQ178" i="16"/>
  <c r="U178" i="16"/>
  <c r="P176" i="16"/>
  <c r="AB176" i="16"/>
  <c r="AN176" i="16"/>
  <c r="AZ176" i="16"/>
  <c r="BL176" i="16"/>
  <c r="CJ176" i="16"/>
  <c r="CV176" i="16"/>
  <c r="DH176" i="16"/>
  <c r="DT176" i="16"/>
  <c r="EF176" i="16"/>
  <c r="ER176" i="16"/>
  <c r="FD176" i="16"/>
  <c r="BX176" i="16" s="1"/>
  <c r="Q176" i="16"/>
  <c r="AC176" i="16"/>
  <c r="AO176" i="16"/>
  <c r="BA176" i="16"/>
  <c r="BM176" i="16"/>
  <c r="BY176" i="16"/>
  <c r="CK176" i="16"/>
  <c r="CW176" i="16"/>
  <c r="DI176" i="16"/>
  <c r="DU176" i="16"/>
  <c r="EG176" i="16"/>
  <c r="ES176" i="16"/>
  <c r="R176" i="16"/>
  <c r="AD176" i="16"/>
  <c r="AP176" i="16"/>
  <c r="BB176" i="16"/>
  <c r="BN176" i="16"/>
  <c r="BZ176" i="16"/>
  <c r="CL176" i="16"/>
  <c r="CX176" i="16"/>
  <c r="DJ176" i="16"/>
  <c r="DV176" i="16"/>
  <c r="EH176" i="16"/>
  <c r="ET176" i="16"/>
  <c r="J176" i="16"/>
  <c r="V176" i="16"/>
  <c r="AH176" i="16"/>
  <c r="AT176" i="16"/>
  <c r="BF176" i="16"/>
  <c r="BR176" i="16"/>
  <c r="CD176" i="16"/>
  <c r="CP176" i="16"/>
  <c r="DB176" i="16"/>
  <c r="DN176" i="16"/>
  <c r="DZ176" i="16"/>
  <c r="EL176" i="16"/>
  <c r="EX176" i="16"/>
  <c r="K176" i="16"/>
  <c r="W176" i="16"/>
  <c r="AI176" i="16"/>
  <c r="AU176" i="16"/>
  <c r="BG176" i="16"/>
  <c r="BS176" i="16"/>
  <c r="CE176" i="16"/>
  <c r="CQ176" i="16"/>
  <c r="DC176" i="16"/>
  <c r="DO176" i="16"/>
  <c r="EA176" i="16"/>
  <c r="EM176" i="16"/>
  <c r="EY176" i="16"/>
  <c r="EI176" i="16"/>
  <c r="DK176" i="16"/>
  <c r="CM176" i="16"/>
  <c r="BO176" i="16"/>
  <c r="AQ176" i="16"/>
  <c r="S176" i="16"/>
  <c r="EE174" i="16"/>
  <c r="DG174" i="16"/>
  <c r="CI174" i="16"/>
  <c r="BK174" i="16"/>
  <c r="AM174" i="16"/>
  <c r="O174" i="16"/>
  <c r="ER187" i="16"/>
  <c r="EF187" i="16"/>
  <c r="DT187" i="16"/>
  <c r="DH187" i="16"/>
  <c r="CV187" i="16"/>
  <c r="CJ187" i="16"/>
  <c r="BX187" i="16"/>
  <c r="BL187" i="16"/>
  <c r="AZ187" i="16"/>
  <c r="AN187" i="16"/>
  <c r="AB187" i="16"/>
  <c r="P187" i="16"/>
  <c r="FA184" i="16"/>
  <c r="EO184" i="16"/>
  <c r="EC184" i="16"/>
  <c r="DQ184" i="16"/>
  <c r="DE184" i="16"/>
  <c r="CS184" i="16"/>
  <c r="CG184" i="16"/>
  <c r="BU184" i="16"/>
  <c r="BI184" i="16"/>
  <c r="AW184" i="16"/>
  <c r="AK184" i="16"/>
  <c r="Y184" i="16"/>
  <c r="M184" i="16"/>
  <c r="EQ183" i="16"/>
  <c r="ED183" i="16"/>
  <c r="DQ183" i="16"/>
  <c r="DD183" i="16"/>
  <c r="CQ183" i="16"/>
  <c r="CD183" i="16"/>
  <c r="BQ183" i="16"/>
  <c r="BD183" i="16"/>
  <c r="AQ183" i="16"/>
  <c r="AD183" i="16"/>
  <c r="ET182" i="16"/>
  <c r="EG182" i="16"/>
  <c r="DT182" i="16"/>
  <c r="DG182" i="16"/>
  <c r="CT182" i="16"/>
  <c r="BT182" i="16"/>
  <c r="BB182" i="16"/>
  <c r="AL182" i="16"/>
  <c r="R182" i="16"/>
  <c r="EO180" i="16"/>
  <c r="DY180" i="16"/>
  <c r="DE180" i="16"/>
  <c r="CO180" i="16"/>
  <c r="BU180" i="16"/>
  <c r="BE180" i="16"/>
  <c r="AK180" i="16"/>
  <c r="ER179" i="16"/>
  <c r="EB179" i="16"/>
  <c r="DH179" i="16"/>
  <c r="CR179" i="16"/>
  <c r="BH179" i="16"/>
  <c r="AN179" i="16"/>
  <c r="X179" i="16"/>
  <c r="EP178" i="16"/>
  <c r="DU178" i="16"/>
  <c r="CY178" i="16"/>
  <c r="BK178" i="16"/>
  <c r="AP178" i="16"/>
  <c r="S178" i="16"/>
  <c r="CA177" i="16"/>
  <c r="CB177" i="16"/>
  <c r="N176" i="16"/>
  <c r="EE176" i="16"/>
  <c r="DG176" i="16"/>
  <c r="CI176" i="16"/>
  <c r="BK176" i="16"/>
  <c r="AM176" i="16"/>
  <c r="O176" i="16"/>
  <c r="EF175" i="16"/>
  <c r="DH175" i="16"/>
  <c r="CJ175" i="16"/>
  <c r="BL175" i="16"/>
  <c r="AN175" i="16"/>
  <c r="P175" i="16"/>
  <c r="H174" i="16"/>
  <c r="T174" i="16"/>
  <c r="AF174" i="16"/>
  <c r="AR174" i="16"/>
  <c r="BD174" i="16"/>
  <c r="BP174" i="16"/>
  <c r="CB174" i="16"/>
  <c r="CN174" i="16"/>
  <c r="CZ174" i="16"/>
  <c r="DL174" i="16"/>
  <c r="DX174" i="16"/>
  <c r="EJ174" i="16"/>
  <c r="EV174" i="16"/>
  <c r="J174" i="16"/>
  <c r="V174" i="16"/>
  <c r="AH174" i="16"/>
  <c r="AT174" i="16"/>
  <c r="BF174" i="16"/>
  <c r="BR174" i="16"/>
  <c r="CD174" i="16"/>
  <c r="CP174" i="16"/>
  <c r="DB174" i="16"/>
  <c r="DN174" i="16"/>
  <c r="DZ174" i="16"/>
  <c r="EL174" i="16"/>
  <c r="EX174" i="16"/>
  <c r="K174" i="16"/>
  <c r="W174" i="16"/>
  <c r="AI174" i="16"/>
  <c r="AU174" i="16"/>
  <c r="BG174" i="16"/>
  <c r="BS174" i="16"/>
  <c r="CE174" i="16"/>
  <c r="CQ174" i="16"/>
  <c r="DC174" i="16"/>
  <c r="DO174" i="16"/>
  <c r="EA174" i="16"/>
  <c r="EM174" i="16"/>
  <c r="EY174" i="16"/>
  <c r="L174" i="16"/>
  <c r="X174" i="16"/>
  <c r="AJ174" i="16"/>
  <c r="AV174" i="16"/>
  <c r="BH174" i="16"/>
  <c r="BT174" i="16"/>
  <c r="CF174" i="16"/>
  <c r="CR174" i="16"/>
  <c r="DD174" i="16"/>
  <c r="DP174" i="16"/>
  <c r="EB174" i="16"/>
  <c r="EN174" i="16"/>
  <c r="EZ174" i="16"/>
  <c r="P174" i="16"/>
  <c r="AB174" i="16"/>
  <c r="AN174" i="16"/>
  <c r="AZ174" i="16"/>
  <c r="BL174" i="16"/>
  <c r="BX174" i="16"/>
  <c r="CJ174" i="16"/>
  <c r="CV174" i="16"/>
  <c r="DH174" i="16"/>
  <c r="DT174" i="16"/>
  <c r="EF174" i="16"/>
  <c r="ER174" i="16"/>
  <c r="Q174" i="16"/>
  <c r="AC174" i="16"/>
  <c r="AO174" i="16"/>
  <c r="BA174" i="16"/>
  <c r="BM174" i="16"/>
  <c r="BY174" i="16"/>
  <c r="CK174" i="16"/>
  <c r="CW174" i="16"/>
  <c r="DI174" i="16"/>
  <c r="DU174" i="16"/>
  <c r="EG174" i="16"/>
  <c r="ES174" i="16"/>
  <c r="ED174" i="16"/>
  <c r="DF174" i="16"/>
  <c r="CH174" i="16"/>
  <c r="BJ174" i="16"/>
  <c r="AL174" i="16"/>
  <c r="N174" i="16"/>
  <c r="EE172" i="16"/>
  <c r="CX172" i="16"/>
  <c r="BG172" i="16"/>
  <c r="CI163" i="16"/>
  <c r="BA182" i="16"/>
  <c r="AK182" i="16"/>
  <c r="Q182" i="16"/>
  <c r="BG179" i="16"/>
  <c r="AM179" i="16"/>
  <c r="W179" i="16"/>
  <c r="DS178" i="16"/>
  <c r="CX178" i="16"/>
  <c r="BJ178" i="16"/>
  <c r="AO178" i="16"/>
  <c r="R178" i="16"/>
  <c r="AY163" i="16"/>
  <c r="EP187" i="16"/>
  <c r="ED187" i="16"/>
  <c r="DR187" i="16"/>
  <c r="DF187" i="16"/>
  <c r="CT187" i="16"/>
  <c r="CH187" i="16"/>
  <c r="BV187" i="16"/>
  <c r="BJ187" i="16"/>
  <c r="AX187" i="16"/>
  <c r="AL187" i="16"/>
  <c r="Z187" i="16"/>
  <c r="N187" i="16"/>
  <c r="EY184" i="16"/>
  <c r="EM184" i="16"/>
  <c r="EA184" i="16"/>
  <c r="DO184" i="16"/>
  <c r="DC184" i="16"/>
  <c r="CQ184" i="16"/>
  <c r="CE184" i="16"/>
  <c r="BS184" i="16"/>
  <c r="BG184" i="16"/>
  <c r="AU184" i="16"/>
  <c r="AI184" i="16"/>
  <c r="W184" i="16"/>
  <c r="K184" i="16"/>
  <c r="Q183" i="16"/>
  <c r="AC183" i="16"/>
  <c r="AO183" i="16"/>
  <c r="BA183" i="16"/>
  <c r="BM183" i="16"/>
  <c r="CK183" i="16"/>
  <c r="CW183" i="16"/>
  <c r="DI183" i="16"/>
  <c r="DU183" i="16"/>
  <c r="EG183" i="16"/>
  <c r="ES183" i="16"/>
  <c r="EO183" i="16"/>
  <c r="EB183" i="16"/>
  <c r="DO183" i="16"/>
  <c r="DB183" i="16"/>
  <c r="CO183" i="16"/>
  <c r="BO183" i="16"/>
  <c r="BB183" i="16"/>
  <c r="AN183" i="16"/>
  <c r="AA183" i="16"/>
  <c r="N183" i="16"/>
  <c r="ER182" i="16"/>
  <c r="EE182" i="16"/>
  <c r="DR182" i="16"/>
  <c r="DE182" i="16"/>
  <c r="CR182" i="16"/>
  <c r="BQ182" i="16"/>
  <c r="AZ182" i="16"/>
  <c r="AG182" i="16"/>
  <c r="P182" i="16"/>
  <c r="P180" i="16"/>
  <c r="AB180" i="16"/>
  <c r="AN180" i="16"/>
  <c r="AZ180" i="16"/>
  <c r="BL180" i="16"/>
  <c r="CJ180" i="16"/>
  <c r="CV180" i="16"/>
  <c r="DH180" i="16"/>
  <c r="DT180" i="16"/>
  <c r="EF180" i="16"/>
  <c r="ER180" i="16"/>
  <c r="FD180" i="16"/>
  <c r="Q180" i="16"/>
  <c r="AC180" i="16"/>
  <c r="AO180" i="16"/>
  <c r="BA180" i="16"/>
  <c r="BM180" i="16"/>
  <c r="BY180" i="16"/>
  <c r="CK180" i="16"/>
  <c r="CW180" i="16"/>
  <c r="DI180" i="16"/>
  <c r="DU180" i="16"/>
  <c r="EG180" i="16"/>
  <c r="ES180" i="16"/>
  <c r="R180" i="16"/>
  <c r="AD180" i="16"/>
  <c r="AP180" i="16"/>
  <c r="BB180" i="16"/>
  <c r="BN180" i="16"/>
  <c r="BZ180" i="16"/>
  <c r="CL180" i="16"/>
  <c r="CX180" i="16"/>
  <c r="DJ180" i="16"/>
  <c r="DV180" i="16"/>
  <c r="EH180" i="16"/>
  <c r="ET180" i="16"/>
  <c r="EM180" i="16"/>
  <c r="DW180" i="16"/>
  <c r="DC180" i="16"/>
  <c r="CM180" i="16"/>
  <c r="BS180" i="16"/>
  <c r="BC180" i="16"/>
  <c r="AI180" i="16"/>
  <c r="S180" i="16"/>
  <c r="EP179" i="16"/>
  <c r="DZ179" i="16"/>
  <c r="DF179" i="16"/>
  <c r="CP179" i="16"/>
  <c r="BV179" i="16"/>
  <c r="BF179" i="16"/>
  <c r="AL179" i="16"/>
  <c r="V179" i="16"/>
  <c r="EK178" i="16"/>
  <c r="DR178" i="16"/>
  <c r="CW178" i="16"/>
  <c r="BI178" i="16"/>
  <c r="AM178" i="16"/>
  <c r="O178" i="16"/>
  <c r="EZ176" i="16"/>
  <c r="EB176" i="16"/>
  <c r="DD176" i="16"/>
  <c r="CF176" i="16"/>
  <c r="BH176" i="16"/>
  <c r="AJ176" i="16"/>
  <c r="L176" i="16"/>
  <c r="CF175" i="16"/>
  <c r="EW174" i="16"/>
  <c r="DY174" i="16"/>
  <c r="DA174" i="16"/>
  <c r="CC174" i="16"/>
  <c r="BE174" i="16"/>
  <c r="AG174" i="16"/>
  <c r="I174" i="16"/>
  <c r="AK163" i="16"/>
  <c r="FA187" i="16"/>
  <c r="EO187" i="16"/>
  <c r="EC187" i="16"/>
  <c r="DQ187" i="16"/>
  <c r="DE187" i="16"/>
  <c r="CS187" i="16"/>
  <c r="CG187" i="16"/>
  <c r="BU187" i="16"/>
  <c r="BI187" i="16"/>
  <c r="AW187" i="16"/>
  <c r="AK187" i="16"/>
  <c r="Y187" i="16"/>
  <c r="M187" i="16"/>
  <c r="EX184" i="16"/>
  <c r="EL184" i="16"/>
  <c r="DZ184" i="16"/>
  <c r="DN184" i="16"/>
  <c r="DB184" i="16"/>
  <c r="CP184" i="16"/>
  <c r="CD184" i="16"/>
  <c r="BR184" i="16"/>
  <c r="BF184" i="16"/>
  <c r="AT184" i="16"/>
  <c r="AH184" i="16"/>
  <c r="V184" i="16"/>
  <c r="J184" i="16"/>
  <c r="FA183" i="16"/>
  <c r="EN183" i="16"/>
  <c r="EA183" i="16"/>
  <c r="DN183" i="16"/>
  <c r="DA183" i="16"/>
  <c r="CN183" i="16"/>
  <c r="CA183" i="16"/>
  <c r="BN183" i="16"/>
  <c r="AZ183" i="16"/>
  <c r="AM183" i="16"/>
  <c r="Z183" i="16"/>
  <c r="M183" i="16"/>
  <c r="FD182" i="16"/>
  <c r="BY182" i="16" s="1"/>
  <c r="EQ182" i="16"/>
  <c r="ED182" i="16"/>
  <c r="DQ182" i="16"/>
  <c r="DD182" i="16"/>
  <c r="CQ182" i="16"/>
  <c r="BO182" i="16"/>
  <c r="AY182" i="16"/>
  <c r="AE182" i="16"/>
  <c r="O182" i="16"/>
  <c r="N180" i="16"/>
  <c r="EL180" i="16"/>
  <c r="DS180" i="16"/>
  <c r="DB180" i="16"/>
  <c r="CI180" i="16"/>
  <c r="BR180" i="16"/>
  <c r="AY180" i="16"/>
  <c r="AH180" i="16"/>
  <c r="O180" i="16"/>
  <c r="EO179" i="16"/>
  <c r="DV179" i="16"/>
  <c r="DE179" i="16"/>
  <c r="CL179" i="16"/>
  <c r="BU179" i="16"/>
  <c r="BB179" i="16"/>
  <c r="AK179" i="16"/>
  <c r="R179" i="16"/>
  <c r="EI178" i="16"/>
  <c r="DQ178" i="16"/>
  <c r="CU178" i="16"/>
  <c r="BE178" i="16"/>
  <c r="AL178" i="16"/>
  <c r="N178" i="16"/>
  <c r="EW176" i="16"/>
  <c r="DY176" i="16"/>
  <c r="DA176" i="16"/>
  <c r="CC176" i="16"/>
  <c r="BE176" i="16"/>
  <c r="AG176" i="16"/>
  <c r="I176" i="16"/>
  <c r="CE175" i="16"/>
  <c r="EU174" i="16"/>
  <c r="DW174" i="16"/>
  <c r="CY174" i="16"/>
  <c r="CA174" i="16"/>
  <c r="BC174" i="16"/>
  <c r="AE174" i="16"/>
  <c r="S172" i="16"/>
  <c r="AH172" i="16"/>
  <c r="AX172" i="16"/>
  <c r="BL172" i="16"/>
  <c r="CA172" i="16"/>
  <c r="DT172" i="16"/>
  <c r="CN172" i="16"/>
  <c r="AV172" i="16"/>
  <c r="K167" i="16"/>
  <c r="W167" i="16"/>
  <c r="AI167" i="16"/>
  <c r="AU167" i="16"/>
  <c r="BG167" i="16"/>
  <c r="FD167" i="16"/>
  <c r="CX167" i="16" s="1"/>
  <c r="R167" i="16"/>
  <c r="BB167" i="16"/>
  <c r="CI167" i="16"/>
  <c r="DJ167" i="16"/>
  <c r="EO167" i="16"/>
  <c r="Y167" i="16"/>
  <c r="BI167" i="16"/>
  <c r="CK167" i="16"/>
  <c r="DO167" i="16"/>
  <c r="EQ167" i="16"/>
  <c r="AA167" i="16"/>
  <c r="BK167" i="16"/>
  <c r="CL167" i="16"/>
  <c r="DQ167" i="16"/>
  <c r="ES167" i="16"/>
  <c r="AC167" i="16"/>
  <c r="BM167" i="16"/>
  <c r="CQ167" i="16"/>
  <c r="DS167" i="16"/>
  <c r="ET167" i="16"/>
  <c r="AD167" i="16"/>
  <c r="BN167" i="16"/>
  <c r="CS167" i="16"/>
  <c r="DU167" i="16"/>
  <c r="EY167" i="16"/>
  <c r="AK167" i="16"/>
  <c r="BS167" i="16"/>
  <c r="CU167" i="16"/>
  <c r="DV167" i="16"/>
  <c r="FA167" i="16"/>
  <c r="AM167" i="16"/>
  <c r="BU167" i="16"/>
  <c r="CW167" i="16"/>
  <c r="EA167" i="16"/>
  <c r="M167" i="16"/>
  <c r="AW167" i="16"/>
  <c r="BZ167" i="16"/>
  <c r="DE167" i="16"/>
  <c r="EG167" i="16"/>
  <c r="O167" i="16"/>
  <c r="AY167" i="16"/>
  <c r="CE167" i="16"/>
  <c r="DG167" i="16"/>
  <c r="EH167" i="16"/>
  <c r="AP167" i="16"/>
  <c r="EZ187" i="16"/>
  <c r="EN187" i="16"/>
  <c r="EB187" i="16"/>
  <c r="DP187" i="16"/>
  <c r="DD187" i="16"/>
  <c r="CR187" i="16"/>
  <c r="CF187" i="16"/>
  <c r="BT187" i="16"/>
  <c r="BH187" i="16"/>
  <c r="AV187" i="16"/>
  <c r="AJ187" i="16"/>
  <c r="X187" i="16"/>
  <c r="L187" i="16"/>
  <c r="EW184" i="16"/>
  <c r="EK184" i="16"/>
  <c r="DY184" i="16"/>
  <c r="DM184" i="16"/>
  <c r="DA184" i="16"/>
  <c r="CO184" i="16"/>
  <c r="CC184" i="16"/>
  <c r="BQ184" i="16"/>
  <c r="BE184" i="16"/>
  <c r="AS184" i="16"/>
  <c r="AG184" i="16"/>
  <c r="U184" i="16"/>
  <c r="I184" i="16"/>
  <c r="EZ183" i="16"/>
  <c r="EM183" i="16"/>
  <c r="DZ183" i="16"/>
  <c r="DM183" i="16"/>
  <c r="CZ183" i="16"/>
  <c r="CM183" i="16"/>
  <c r="BL183" i="16"/>
  <c r="AY183" i="16"/>
  <c r="AL183" i="16"/>
  <c r="Y183" i="16"/>
  <c r="L183" i="16"/>
  <c r="EP182" i="16"/>
  <c r="EC182" i="16"/>
  <c r="DP182" i="16"/>
  <c r="DC182" i="16"/>
  <c r="CP182" i="16"/>
  <c r="BN182" i="16"/>
  <c r="AX182" i="16"/>
  <c r="AD182" i="16"/>
  <c r="FA180" i="16"/>
  <c r="EK180" i="16"/>
  <c r="DQ180" i="16"/>
  <c r="DA180" i="16"/>
  <c r="BQ180" i="16"/>
  <c r="AW180" i="16"/>
  <c r="AG180" i="16"/>
  <c r="M180" i="16"/>
  <c r="FD179" i="16"/>
  <c r="BW179" i="16" s="1"/>
  <c r="EN179" i="16"/>
  <c r="DT179" i="16"/>
  <c r="DD179" i="16"/>
  <c r="CJ179" i="16"/>
  <c r="BT179" i="16"/>
  <c r="AZ179" i="16"/>
  <c r="AJ179" i="16"/>
  <c r="FD178" i="16"/>
  <c r="CG178" i="16" s="1"/>
  <c r="EH178" i="16"/>
  <c r="DM178" i="16"/>
  <c r="CT178" i="16"/>
  <c r="BY178" i="16"/>
  <c r="BC178" i="16"/>
  <c r="AK178" i="16"/>
  <c r="CD177" i="16"/>
  <c r="EV176" i="16"/>
  <c r="DX176" i="16"/>
  <c r="CZ176" i="16"/>
  <c r="CB176" i="16"/>
  <c r="BD176" i="16"/>
  <c r="AF176" i="16"/>
  <c r="H176" i="16"/>
  <c r="EX175" i="16"/>
  <c r="DZ175" i="16"/>
  <c r="DB175" i="16"/>
  <c r="CD175" i="16"/>
  <c r="BF175" i="16"/>
  <c r="AH175" i="16"/>
  <c r="J175" i="16"/>
  <c r="ET174" i="16"/>
  <c r="DV174" i="16"/>
  <c r="CX174" i="16"/>
  <c r="BZ174" i="16"/>
  <c r="BB174" i="16"/>
  <c r="AD174" i="16"/>
  <c r="L172" i="16"/>
  <c r="DR172" i="16"/>
  <c r="CJ172" i="16"/>
  <c r="AS172" i="16"/>
  <c r="AO167" i="16"/>
  <c r="H182" i="16"/>
  <c r="T182" i="16"/>
  <c r="AF182" i="16"/>
  <c r="AR182" i="16"/>
  <c r="BD182" i="16"/>
  <c r="BP182" i="16"/>
  <c r="CN182" i="16"/>
  <c r="CZ182" i="16"/>
  <c r="DL182" i="16"/>
  <c r="DX182" i="16"/>
  <c r="EJ182" i="16"/>
  <c r="EV182" i="16"/>
  <c r="J182" i="16"/>
  <c r="V182" i="16"/>
  <c r="AH182" i="16"/>
  <c r="AT182" i="16"/>
  <c r="BF182" i="16"/>
  <c r="BR182" i="16"/>
  <c r="K182" i="16"/>
  <c r="W182" i="16"/>
  <c r="AI182" i="16"/>
  <c r="AU182" i="16"/>
  <c r="BG182" i="16"/>
  <c r="L182" i="16"/>
  <c r="X182" i="16"/>
  <c r="AJ182" i="16"/>
  <c r="AV182" i="16"/>
  <c r="BH182" i="16"/>
  <c r="EO182" i="16"/>
  <c r="EB182" i="16"/>
  <c r="DO182" i="16"/>
  <c r="DB182" i="16"/>
  <c r="CO182" i="16"/>
  <c r="BM182" i="16"/>
  <c r="AW182" i="16"/>
  <c r="AC182" i="16"/>
  <c r="M182" i="16"/>
  <c r="EM179" i="16"/>
  <c r="DS179" i="16"/>
  <c r="DC179" i="16"/>
  <c r="CI179" i="16"/>
  <c r="BS179" i="16"/>
  <c r="AY179" i="16"/>
  <c r="AI179" i="16"/>
  <c r="H178" i="16"/>
  <c r="T178" i="16"/>
  <c r="AF178" i="16"/>
  <c r="AR178" i="16"/>
  <c r="BD178" i="16"/>
  <c r="BP178" i="16"/>
  <c r="CB178" i="16"/>
  <c r="CN178" i="16"/>
  <c r="CZ178" i="16"/>
  <c r="DL178" i="16"/>
  <c r="DX178" i="16"/>
  <c r="EJ178" i="16"/>
  <c r="EV178" i="16"/>
  <c r="J178" i="16"/>
  <c r="V178" i="16"/>
  <c r="AH178" i="16"/>
  <c r="AT178" i="16"/>
  <c r="BF178" i="16"/>
  <c r="BR178" i="16"/>
  <c r="CD178" i="16"/>
  <c r="CP178" i="16"/>
  <c r="DB178" i="16"/>
  <c r="DN178" i="16"/>
  <c r="DZ178" i="16"/>
  <c r="EL178" i="16"/>
  <c r="EX178" i="16"/>
  <c r="K178" i="16"/>
  <c r="W178" i="16"/>
  <c r="AI178" i="16"/>
  <c r="AU178" i="16"/>
  <c r="BG178" i="16"/>
  <c r="BS178" i="16"/>
  <c r="CE178" i="16"/>
  <c r="CQ178" i="16"/>
  <c r="DC178" i="16"/>
  <c r="DO178" i="16"/>
  <c r="EA178" i="16"/>
  <c r="EM178" i="16"/>
  <c r="EY178" i="16"/>
  <c r="L178" i="16"/>
  <c r="X178" i="16"/>
  <c r="AJ178" i="16"/>
  <c r="AV178" i="16"/>
  <c r="BH178" i="16"/>
  <c r="BT178" i="16"/>
  <c r="CF178" i="16"/>
  <c r="CR178" i="16"/>
  <c r="DD178" i="16"/>
  <c r="DP178" i="16"/>
  <c r="EB178" i="16"/>
  <c r="EN178" i="16"/>
  <c r="EZ178" i="16"/>
  <c r="P178" i="16"/>
  <c r="AB178" i="16"/>
  <c r="AN178" i="16"/>
  <c r="AZ178" i="16"/>
  <c r="BL178" i="16"/>
  <c r="BX178" i="16"/>
  <c r="CJ178" i="16"/>
  <c r="CV178" i="16"/>
  <c r="DH178" i="16"/>
  <c r="DT178" i="16"/>
  <c r="EF178" i="16"/>
  <c r="ER178" i="16"/>
  <c r="Q178" i="16"/>
  <c r="AC178" i="16"/>
  <c r="EG178" i="16"/>
  <c r="DK178" i="16"/>
  <c r="CS178" i="16"/>
  <c r="BW178" i="16"/>
  <c r="BB178" i="16"/>
  <c r="AG178" i="16"/>
  <c r="I178" i="16"/>
  <c r="H163" i="16"/>
  <c r="AA163" i="16"/>
  <c r="AR163" i="16"/>
  <c r="BK163" i="16"/>
  <c r="CB163" i="16"/>
  <c r="CQ163" i="16"/>
  <c r="DC163" i="16"/>
  <c r="DO163" i="16"/>
  <c r="EA163" i="16"/>
  <c r="EM163" i="16"/>
  <c r="EY163" i="16"/>
  <c r="FD163" i="16"/>
  <c r="CK163" i="16" s="1"/>
  <c r="BA163" i="16"/>
  <c r="CW163" i="16"/>
  <c r="EG163" i="16"/>
  <c r="BB163" i="16"/>
  <c r="CX163" i="16"/>
  <c r="EH163" i="16"/>
  <c r="M163" i="16"/>
  <c r="BM163" i="16"/>
  <c r="DE163" i="16"/>
  <c r="EO163" i="16"/>
  <c r="O163" i="16"/>
  <c r="BP163" i="16"/>
  <c r="DG163" i="16"/>
  <c r="EQ163" i="16"/>
  <c r="Q163" i="16"/>
  <c r="BU163" i="16"/>
  <c r="DI163" i="16"/>
  <c r="ES163" i="16"/>
  <c r="R163" i="16"/>
  <c r="BV163" i="16"/>
  <c r="DJ163" i="16"/>
  <c r="ET163" i="16"/>
  <c r="AC163" i="16"/>
  <c r="CG163" i="16"/>
  <c r="DQ163" i="16"/>
  <c r="FA163" i="16"/>
  <c r="AL163" i="16"/>
  <c r="CL163" i="16"/>
  <c r="DV163" i="16"/>
  <c r="AW163" i="16"/>
  <c r="CS163" i="16"/>
  <c r="EC163" i="16"/>
  <c r="EX187" i="16"/>
  <c r="EL187" i="16"/>
  <c r="DZ187" i="16"/>
  <c r="DN187" i="16"/>
  <c r="DB187" i="16"/>
  <c r="CP187" i="16"/>
  <c r="CD187" i="16"/>
  <c r="BR187" i="16"/>
  <c r="BF187" i="16"/>
  <c r="AT187" i="16"/>
  <c r="AH187" i="16"/>
  <c r="V187" i="16"/>
  <c r="EU184" i="16"/>
  <c r="EI184" i="16"/>
  <c r="DW184" i="16"/>
  <c r="DK184" i="16"/>
  <c r="CY184" i="16"/>
  <c r="CM184" i="16"/>
  <c r="CA184" i="16"/>
  <c r="BO184" i="16"/>
  <c r="BC184" i="16"/>
  <c r="AQ184" i="16"/>
  <c r="AE184" i="16"/>
  <c r="EX183" i="16"/>
  <c r="EK183" i="16"/>
  <c r="DX183" i="16"/>
  <c r="DK183" i="16"/>
  <c r="CX183" i="16"/>
  <c r="CJ183" i="16"/>
  <c r="BJ183" i="16"/>
  <c r="AW183" i="16"/>
  <c r="AJ183" i="16"/>
  <c r="W183" i="16"/>
  <c r="J183" i="16"/>
  <c r="FA182" i="16"/>
  <c r="EN182" i="16"/>
  <c r="EA182" i="16"/>
  <c r="DN182" i="16"/>
  <c r="DA182" i="16"/>
  <c r="CM182" i="16"/>
  <c r="BL182" i="16"/>
  <c r="AS182" i="16"/>
  <c r="AB182" i="16"/>
  <c r="I182" i="16"/>
  <c r="EY180" i="16"/>
  <c r="EI180" i="16"/>
  <c r="DO180" i="16"/>
  <c r="CY180" i="16"/>
  <c r="BO180" i="16"/>
  <c r="AU180" i="16"/>
  <c r="AE180" i="16"/>
  <c r="K180" i="16"/>
  <c r="Q179" i="16"/>
  <c r="AC179" i="16"/>
  <c r="AO179" i="16"/>
  <c r="BA179" i="16"/>
  <c r="BM179" i="16"/>
  <c r="BY179" i="16"/>
  <c r="CK179" i="16"/>
  <c r="CW179" i="16"/>
  <c r="DI179" i="16"/>
  <c r="DU179" i="16"/>
  <c r="EG179" i="16"/>
  <c r="ES179" i="16"/>
  <c r="S179" i="16"/>
  <c r="AE179" i="16"/>
  <c r="AQ179" i="16"/>
  <c r="BC179" i="16"/>
  <c r="BO179" i="16"/>
  <c r="CA179" i="16"/>
  <c r="CM179" i="16"/>
  <c r="CY179" i="16"/>
  <c r="DK179" i="16"/>
  <c r="DW179" i="16"/>
  <c r="EI179" i="16"/>
  <c r="EU179" i="16"/>
  <c r="H179" i="16"/>
  <c r="T179" i="16"/>
  <c r="AF179" i="16"/>
  <c r="AR179" i="16"/>
  <c r="BD179" i="16"/>
  <c r="BP179" i="16"/>
  <c r="CB179" i="16"/>
  <c r="CN179" i="16"/>
  <c r="CZ179" i="16"/>
  <c r="DL179" i="16"/>
  <c r="DX179" i="16"/>
  <c r="EJ179" i="16"/>
  <c r="EV179" i="16"/>
  <c r="I179" i="16"/>
  <c r="U179" i="16"/>
  <c r="AG179" i="16"/>
  <c r="AS179" i="16"/>
  <c r="BE179" i="16"/>
  <c r="BQ179" i="16"/>
  <c r="CC179" i="16"/>
  <c r="CO179" i="16"/>
  <c r="DA179" i="16"/>
  <c r="DM179" i="16"/>
  <c r="DY179" i="16"/>
  <c r="EK179" i="16"/>
  <c r="EW179" i="16"/>
  <c r="M179" i="16"/>
  <c r="EL179" i="16"/>
  <c r="DR179" i="16"/>
  <c r="DB179" i="16"/>
  <c r="CH179" i="16"/>
  <c r="BR179" i="16"/>
  <c r="AX179" i="16"/>
  <c r="AH179" i="16"/>
  <c r="N179" i="16"/>
  <c r="FA178" i="16"/>
  <c r="EE178" i="16"/>
  <c r="DJ178" i="16"/>
  <c r="CO178" i="16"/>
  <c r="BV178" i="16"/>
  <c r="BA178" i="16"/>
  <c r="AE178" i="16"/>
  <c r="EQ176" i="16"/>
  <c r="DS176" i="16"/>
  <c r="CU176" i="16"/>
  <c r="BW176" i="16"/>
  <c r="AY176" i="16"/>
  <c r="AA176" i="16"/>
  <c r="AZ175" i="16"/>
  <c r="EP174" i="16"/>
  <c r="DR174" i="16"/>
  <c r="CT174" i="16"/>
  <c r="BV174" i="16"/>
  <c r="AX174" i="16"/>
  <c r="Z174" i="16"/>
  <c r="EU172" i="16"/>
  <c r="DM172" i="16"/>
  <c r="CC172" i="16"/>
  <c r="AJ172" i="16"/>
  <c r="EE167" i="16"/>
  <c r="P163" i="16"/>
  <c r="EP175" i="16"/>
  <c r="ED175" i="16"/>
  <c r="DR175" i="16"/>
  <c r="DF175" i="16"/>
  <c r="CT175" i="16"/>
  <c r="CH175" i="16"/>
  <c r="BV175" i="16"/>
  <c r="BJ175" i="16"/>
  <c r="AX175" i="16"/>
  <c r="AL175" i="16"/>
  <c r="Z175" i="16"/>
  <c r="N175" i="16"/>
  <c r="ER172" i="16"/>
  <c r="ED172" i="16"/>
  <c r="DO172" i="16"/>
  <c r="DA172" i="16"/>
  <c r="CM172" i="16"/>
  <c r="BX172" i="16"/>
  <c r="BJ172" i="16"/>
  <c r="AU172" i="16"/>
  <c r="AF172" i="16"/>
  <c r="N172" i="16"/>
  <c r="EH171" i="16"/>
  <c r="DO171" i="16"/>
  <c r="CT171" i="16"/>
  <c r="BY171" i="16"/>
  <c r="BF171" i="16"/>
  <c r="AK171" i="16"/>
  <c r="EV170" i="16"/>
  <c r="DX170" i="16"/>
  <c r="CZ170" i="16"/>
  <c r="CB170" i="16"/>
  <c r="BD170" i="16"/>
  <c r="AF170" i="16"/>
  <c r="H170" i="16"/>
  <c r="FD168" i="16"/>
  <c r="CP168" i="16" s="1"/>
  <c r="EE168" i="16"/>
  <c r="DG168" i="16"/>
  <c r="CF168" i="16"/>
  <c r="BD168" i="16"/>
  <c r="EE164" i="16"/>
  <c r="CU164" i="16"/>
  <c r="BK164" i="16"/>
  <c r="AA164" i="16"/>
  <c r="DY157" i="16"/>
  <c r="FA175" i="16"/>
  <c r="EO175" i="16"/>
  <c r="EC175" i="16"/>
  <c r="DQ175" i="16"/>
  <c r="DE175" i="16"/>
  <c r="CS175" i="16"/>
  <c r="CG175" i="16"/>
  <c r="BU175" i="16"/>
  <c r="BI175" i="16"/>
  <c r="AW175" i="16"/>
  <c r="AK175" i="16"/>
  <c r="Y175" i="16"/>
  <c r="M175" i="16"/>
  <c r="CJ173" i="16"/>
  <c r="BU173" i="16"/>
  <c r="BG173" i="16"/>
  <c r="AR173" i="16"/>
  <c r="AD173" i="16"/>
  <c r="P173" i="16"/>
  <c r="EQ172" i="16"/>
  <c r="EB172" i="16"/>
  <c r="DN172" i="16"/>
  <c r="CZ172" i="16"/>
  <c r="CL172" i="16"/>
  <c r="BW172" i="16"/>
  <c r="BH172" i="16"/>
  <c r="AT172" i="16"/>
  <c r="AE172" i="16"/>
  <c r="S171" i="16"/>
  <c r="AE171" i="16"/>
  <c r="AQ171" i="16"/>
  <c r="BC171" i="16"/>
  <c r="BO171" i="16"/>
  <c r="CA171" i="16"/>
  <c r="CM171" i="16"/>
  <c r="CY171" i="16"/>
  <c r="DK171" i="16"/>
  <c r="DW171" i="16"/>
  <c r="EI171" i="16"/>
  <c r="EU171" i="16"/>
  <c r="H171" i="16"/>
  <c r="T171" i="16"/>
  <c r="AF171" i="16"/>
  <c r="AR171" i="16"/>
  <c r="BD171" i="16"/>
  <c r="BP171" i="16"/>
  <c r="CB171" i="16"/>
  <c r="CN171" i="16"/>
  <c r="CZ171" i="16"/>
  <c r="DL171" i="16"/>
  <c r="DX171" i="16"/>
  <c r="EJ171" i="16"/>
  <c r="EV171" i="16"/>
  <c r="I171" i="16"/>
  <c r="U171" i="16"/>
  <c r="AG171" i="16"/>
  <c r="AS171" i="16"/>
  <c r="BE171" i="16"/>
  <c r="BQ171" i="16"/>
  <c r="CC171" i="16"/>
  <c r="CO171" i="16"/>
  <c r="DA171" i="16"/>
  <c r="DM171" i="16"/>
  <c r="DY171" i="16"/>
  <c r="EK171" i="16"/>
  <c r="EW171" i="16"/>
  <c r="J171" i="16"/>
  <c r="V171" i="16"/>
  <c r="AH171" i="16"/>
  <c r="L171" i="16"/>
  <c r="X171" i="16"/>
  <c r="AJ171" i="16"/>
  <c r="AV171" i="16"/>
  <c r="BH171" i="16"/>
  <c r="BT171" i="16"/>
  <c r="CF171" i="16"/>
  <c r="CR171" i="16"/>
  <c r="DD171" i="16"/>
  <c r="DP171" i="16"/>
  <c r="EB171" i="16"/>
  <c r="EN171" i="16"/>
  <c r="EZ171" i="16"/>
  <c r="P171" i="16"/>
  <c r="AB171" i="16"/>
  <c r="AN171" i="16"/>
  <c r="AZ171" i="16"/>
  <c r="BL171" i="16"/>
  <c r="BX171" i="16"/>
  <c r="CJ171" i="16"/>
  <c r="CV171" i="16"/>
  <c r="DH171" i="16"/>
  <c r="DT171" i="16"/>
  <c r="EF171" i="16"/>
  <c r="ER171" i="16"/>
  <c r="EG171" i="16"/>
  <c r="DN171" i="16"/>
  <c r="CS171" i="16"/>
  <c r="BW171" i="16"/>
  <c r="BB171" i="16"/>
  <c r="AI171" i="16"/>
  <c r="K171" i="16"/>
  <c r="ET170" i="16"/>
  <c r="DV170" i="16"/>
  <c r="CX170" i="16"/>
  <c r="BZ170" i="16"/>
  <c r="BB170" i="16"/>
  <c r="AD170" i="16"/>
  <c r="P168" i="16"/>
  <c r="AB168" i="16"/>
  <c r="AN168" i="16"/>
  <c r="AZ168" i="16"/>
  <c r="BL168" i="16"/>
  <c r="BX168" i="16"/>
  <c r="CJ168" i="16"/>
  <c r="CV168" i="16"/>
  <c r="DH168" i="16"/>
  <c r="DT168" i="16"/>
  <c r="EF168" i="16"/>
  <c r="ER168" i="16"/>
  <c r="Q168" i="16"/>
  <c r="AC168" i="16"/>
  <c r="AO168" i="16"/>
  <c r="BA168" i="16"/>
  <c r="BM168" i="16"/>
  <c r="BY168" i="16"/>
  <c r="CK168" i="16"/>
  <c r="CW168" i="16"/>
  <c r="DI168" i="16"/>
  <c r="DU168" i="16"/>
  <c r="EG168" i="16"/>
  <c r="ES168" i="16"/>
  <c r="R168" i="16"/>
  <c r="AD168" i="16"/>
  <c r="AP168" i="16"/>
  <c r="BB168" i="16"/>
  <c r="BN168" i="16"/>
  <c r="BZ168" i="16"/>
  <c r="CL168" i="16"/>
  <c r="CX168" i="16"/>
  <c r="DJ168" i="16"/>
  <c r="DV168" i="16"/>
  <c r="EH168" i="16"/>
  <c r="ET168" i="16"/>
  <c r="S168" i="16"/>
  <c r="AE168" i="16"/>
  <c r="AQ168" i="16"/>
  <c r="BC168" i="16"/>
  <c r="BO168" i="16"/>
  <c r="CA168" i="16"/>
  <c r="CM168" i="16"/>
  <c r="CY168" i="16"/>
  <c r="DK168" i="16"/>
  <c r="DW168" i="16"/>
  <c r="EI168" i="16"/>
  <c r="EU168" i="16"/>
  <c r="I168" i="16"/>
  <c r="U168" i="16"/>
  <c r="AG168" i="16"/>
  <c r="AS168" i="16"/>
  <c r="BE168" i="16"/>
  <c r="BQ168" i="16"/>
  <c r="CC168" i="16"/>
  <c r="CO168" i="16"/>
  <c r="DA168" i="16"/>
  <c r="DM168" i="16"/>
  <c r="DY168" i="16"/>
  <c r="EK168" i="16"/>
  <c r="EW168" i="16"/>
  <c r="K168" i="16"/>
  <c r="W168" i="16"/>
  <c r="AI168" i="16"/>
  <c r="AU168" i="16"/>
  <c r="BG168" i="16"/>
  <c r="BS168" i="16"/>
  <c r="CE168" i="16"/>
  <c r="CQ168" i="16"/>
  <c r="DC168" i="16"/>
  <c r="M168" i="16"/>
  <c r="Y168" i="16"/>
  <c r="AK168" i="16"/>
  <c r="AW168" i="16"/>
  <c r="BI168" i="16"/>
  <c r="BU168" i="16"/>
  <c r="CG168" i="16"/>
  <c r="CS168" i="16"/>
  <c r="DE168" i="16"/>
  <c r="DQ168" i="16"/>
  <c r="EC168" i="16"/>
  <c r="EO168" i="16"/>
  <c r="FA168" i="16"/>
  <c r="ED168" i="16"/>
  <c r="DF168" i="16"/>
  <c r="CD168" i="16"/>
  <c r="AY168" i="16"/>
  <c r="X168" i="16"/>
  <c r="ED164" i="16"/>
  <c r="CT164" i="16"/>
  <c r="BJ164" i="16"/>
  <c r="Z164" i="16"/>
  <c r="DB157" i="16"/>
  <c r="CV154" i="16"/>
  <c r="CK154" i="16"/>
  <c r="CW154" i="16"/>
  <c r="CN154" i="16"/>
  <c r="CQ154" i="16"/>
  <c r="CL154" i="16"/>
  <c r="CM154" i="16"/>
  <c r="CO154" i="16"/>
  <c r="CR154" i="16"/>
  <c r="CX154" i="16"/>
  <c r="P172" i="16"/>
  <c r="Q172" i="16"/>
  <c r="AC172" i="16"/>
  <c r="AO172" i="16"/>
  <c r="BA172" i="16"/>
  <c r="BM172" i="16"/>
  <c r="BY172" i="16"/>
  <c r="CK172" i="16"/>
  <c r="CW172" i="16"/>
  <c r="DI172" i="16"/>
  <c r="DU172" i="16"/>
  <c r="EG172" i="16"/>
  <c r="ES172" i="16"/>
  <c r="R172" i="16"/>
  <c r="AD172" i="16"/>
  <c r="AP172" i="16"/>
  <c r="M172" i="16"/>
  <c r="Y172" i="16"/>
  <c r="AK172" i="16"/>
  <c r="AW172" i="16"/>
  <c r="BI172" i="16"/>
  <c r="BU172" i="16"/>
  <c r="CG172" i="16"/>
  <c r="CS172" i="16"/>
  <c r="DE172" i="16"/>
  <c r="DQ172" i="16"/>
  <c r="EC172" i="16"/>
  <c r="EO172" i="16"/>
  <c r="FA172" i="16"/>
  <c r="EM172" i="16"/>
  <c r="DY172" i="16"/>
  <c r="DK172" i="16"/>
  <c r="CV172" i="16"/>
  <c r="CH172" i="16"/>
  <c r="BS172" i="16"/>
  <c r="BE172" i="16"/>
  <c r="AQ172" i="16"/>
  <c r="Z172" i="16"/>
  <c r="I172" i="16"/>
  <c r="EP170" i="16"/>
  <c r="DR170" i="16"/>
  <c r="CT170" i="16"/>
  <c r="BV170" i="16"/>
  <c r="AX170" i="16"/>
  <c r="Z170" i="16"/>
  <c r="S167" i="16"/>
  <c r="DS164" i="16"/>
  <c r="CI164" i="16"/>
  <c r="AY164" i="16"/>
  <c r="O164" i="16"/>
  <c r="BR157" i="16"/>
  <c r="EQ181" i="16"/>
  <c r="EE181" i="16"/>
  <c r="DS181" i="16"/>
  <c r="DG181" i="16"/>
  <c r="CU181" i="16"/>
  <c r="CI181" i="16"/>
  <c r="BW181" i="16"/>
  <c r="BK181" i="16"/>
  <c r="AY181" i="16"/>
  <c r="AM181" i="16"/>
  <c r="AA181" i="16"/>
  <c r="O181" i="16"/>
  <c r="EQ177" i="16"/>
  <c r="EE177" i="16"/>
  <c r="DS177" i="16"/>
  <c r="DG177" i="16"/>
  <c r="CU177" i="16"/>
  <c r="CI177" i="16"/>
  <c r="BW177" i="16"/>
  <c r="BK177" i="16"/>
  <c r="AY177" i="16"/>
  <c r="AM177" i="16"/>
  <c r="AA177" i="16"/>
  <c r="O177" i="16"/>
  <c r="EW175" i="16"/>
  <c r="EK175" i="16"/>
  <c r="DY175" i="16"/>
  <c r="DM175" i="16"/>
  <c r="DA175" i="16"/>
  <c r="CO175" i="16"/>
  <c r="CC175" i="16"/>
  <c r="BQ175" i="16"/>
  <c r="BE175" i="16"/>
  <c r="AS175" i="16"/>
  <c r="AG175" i="16"/>
  <c r="U175" i="16"/>
  <c r="I175" i="16"/>
  <c r="EQ173" i="16"/>
  <c r="EE173" i="16"/>
  <c r="DS173" i="16"/>
  <c r="DG173" i="16"/>
  <c r="CS173" i="16"/>
  <c r="CE173" i="16"/>
  <c r="BP173" i="16"/>
  <c r="BB173" i="16"/>
  <c r="AN173" i="16"/>
  <c r="Y173" i="16"/>
  <c r="EZ172" i="16"/>
  <c r="EL172" i="16"/>
  <c r="DX172" i="16"/>
  <c r="DJ172" i="16"/>
  <c r="CU172" i="16"/>
  <c r="CF172" i="16"/>
  <c r="BR172" i="16"/>
  <c r="BD172" i="16"/>
  <c r="AN172" i="16"/>
  <c r="X172" i="16"/>
  <c r="H172" i="16"/>
  <c r="ET171" i="16"/>
  <c r="EA171" i="16"/>
  <c r="DF171" i="16"/>
  <c r="CK171" i="16"/>
  <c r="BR171" i="16"/>
  <c r="AW171" i="16"/>
  <c r="Z171" i="16"/>
  <c r="EK170" i="16"/>
  <c r="DM170" i="16"/>
  <c r="CO170" i="16"/>
  <c r="BQ170" i="16"/>
  <c r="AS170" i="16"/>
  <c r="U170" i="16"/>
  <c r="EV168" i="16"/>
  <c r="DX168" i="16"/>
  <c r="CU168" i="16"/>
  <c r="BT168" i="16"/>
  <c r="AR168" i="16"/>
  <c r="N168" i="16"/>
  <c r="CX166" i="16"/>
  <c r="P164" i="16"/>
  <c r="AB164" i="16"/>
  <c r="AN164" i="16"/>
  <c r="AZ164" i="16"/>
  <c r="BL164" i="16"/>
  <c r="BX164" i="16"/>
  <c r="CJ164" i="16"/>
  <c r="CV164" i="16"/>
  <c r="DH164" i="16"/>
  <c r="DT164" i="16"/>
  <c r="EF164" i="16"/>
  <c r="ER164" i="16"/>
  <c r="Q164" i="16"/>
  <c r="AC164" i="16"/>
  <c r="AO164" i="16"/>
  <c r="BA164" i="16"/>
  <c r="BM164" i="16"/>
  <c r="BY164" i="16"/>
  <c r="CK164" i="16"/>
  <c r="CW164" i="16"/>
  <c r="DI164" i="16"/>
  <c r="DU164" i="16"/>
  <c r="EG164" i="16"/>
  <c r="ES164" i="16"/>
  <c r="R164" i="16"/>
  <c r="AD164" i="16"/>
  <c r="AP164" i="16"/>
  <c r="BB164" i="16"/>
  <c r="BN164" i="16"/>
  <c r="BZ164" i="16"/>
  <c r="CL164" i="16"/>
  <c r="CX164" i="16"/>
  <c r="DJ164" i="16"/>
  <c r="DV164" i="16"/>
  <c r="EH164" i="16"/>
  <c r="ET164" i="16"/>
  <c r="S164" i="16"/>
  <c r="AE164" i="16"/>
  <c r="AQ164" i="16"/>
  <c r="BC164" i="16"/>
  <c r="BO164" i="16"/>
  <c r="CA164" i="16"/>
  <c r="CM164" i="16"/>
  <c r="CY164" i="16"/>
  <c r="DK164" i="16"/>
  <c r="DW164" i="16"/>
  <c r="EI164" i="16"/>
  <c r="EU164" i="16"/>
  <c r="H164" i="16"/>
  <c r="T164" i="16"/>
  <c r="AF164" i="16"/>
  <c r="AR164" i="16"/>
  <c r="BD164" i="16"/>
  <c r="BP164" i="16"/>
  <c r="CB164" i="16"/>
  <c r="CN164" i="16"/>
  <c r="CZ164" i="16"/>
  <c r="DL164" i="16"/>
  <c r="DX164" i="16"/>
  <c r="EJ164" i="16"/>
  <c r="EV164" i="16"/>
  <c r="I164" i="16"/>
  <c r="U164" i="16"/>
  <c r="AG164" i="16"/>
  <c r="AS164" i="16"/>
  <c r="BE164" i="16"/>
  <c r="BQ164" i="16"/>
  <c r="CC164" i="16"/>
  <c r="CO164" i="16"/>
  <c r="DA164" i="16"/>
  <c r="DM164" i="16"/>
  <c r="DY164" i="16"/>
  <c r="EK164" i="16"/>
  <c r="EW164" i="16"/>
  <c r="K164" i="16"/>
  <c r="W164" i="16"/>
  <c r="AI164" i="16"/>
  <c r="AU164" i="16"/>
  <c r="BG164" i="16"/>
  <c r="BS164" i="16"/>
  <c r="CE164" i="16"/>
  <c r="CQ164" i="16"/>
  <c r="DC164" i="16"/>
  <c r="DO164" i="16"/>
  <c r="EA164" i="16"/>
  <c r="EM164" i="16"/>
  <c r="EY164" i="16"/>
  <c r="M164" i="16"/>
  <c r="Y164" i="16"/>
  <c r="AK164" i="16"/>
  <c r="AW164" i="16"/>
  <c r="BI164" i="16"/>
  <c r="BU164" i="16"/>
  <c r="CG164" i="16"/>
  <c r="CS164" i="16"/>
  <c r="DE164" i="16"/>
  <c r="DQ164" i="16"/>
  <c r="EC164" i="16"/>
  <c r="EO164" i="16"/>
  <c r="FA164" i="16"/>
  <c r="DR164" i="16"/>
  <c r="CH164" i="16"/>
  <c r="AX164" i="16"/>
  <c r="N164" i="16"/>
  <c r="BQ157" i="16"/>
  <c r="EP181" i="16"/>
  <c r="ED181" i="16"/>
  <c r="DR181" i="16"/>
  <c r="DF181" i="16"/>
  <c r="CT181" i="16"/>
  <c r="CH181" i="16"/>
  <c r="BV181" i="16"/>
  <c r="BJ181" i="16"/>
  <c r="AX181" i="16"/>
  <c r="AL181" i="16"/>
  <c r="Z181" i="16"/>
  <c r="N181" i="16"/>
  <c r="EP177" i="16"/>
  <c r="ED177" i="16"/>
  <c r="DR177" i="16"/>
  <c r="DF177" i="16"/>
  <c r="CT177" i="16"/>
  <c r="CH177" i="16"/>
  <c r="BV177" i="16"/>
  <c r="BJ177" i="16"/>
  <c r="AX177" i="16"/>
  <c r="AL177" i="16"/>
  <c r="Z177" i="16"/>
  <c r="N177" i="16"/>
  <c r="EV175" i="16"/>
  <c r="EJ175" i="16"/>
  <c r="DX175" i="16"/>
  <c r="DL175" i="16"/>
  <c r="CZ175" i="16"/>
  <c r="CN175" i="16"/>
  <c r="CB175" i="16"/>
  <c r="BP175" i="16"/>
  <c r="BD175" i="16"/>
  <c r="AR175" i="16"/>
  <c r="AF175" i="16"/>
  <c r="T175" i="16"/>
  <c r="H175" i="16"/>
  <c r="N173" i="16"/>
  <c r="Z173" i="16"/>
  <c r="AL173" i="16"/>
  <c r="AX173" i="16"/>
  <c r="BJ173" i="16"/>
  <c r="BV173" i="16"/>
  <c r="CH173" i="16"/>
  <c r="CT173" i="16"/>
  <c r="J173" i="16"/>
  <c r="V173" i="16"/>
  <c r="AH173" i="16"/>
  <c r="AT173" i="16"/>
  <c r="BF173" i="16"/>
  <c r="BR173" i="16"/>
  <c r="CD173" i="16"/>
  <c r="CP173" i="16"/>
  <c r="DB173" i="16"/>
  <c r="EP173" i="16"/>
  <c r="ED173" i="16"/>
  <c r="DR173" i="16"/>
  <c r="DF173" i="16"/>
  <c r="CR173" i="16"/>
  <c r="CC173" i="16"/>
  <c r="BO173" i="16"/>
  <c r="BA173" i="16"/>
  <c r="AM173" i="16"/>
  <c r="X173" i="16"/>
  <c r="I173" i="16"/>
  <c r="EY172" i="16"/>
  <c r="EK172" i="16"/>
  <c r="DW172" i="16"/>
  <c r="DH172" i="16"/>
  <c r="CT172" i="16"/>
  <c r="CE172" i="16"/>
  <c r="BQ172" i="16"/>
  <c r="BC172" i="16"/>
  <c r="AM172" i="16"/>
  <c r="W172" i="16"/>
  <c r="ES171" i="16"/>
  <c r="DZ171" i="16"/>
  <c r="DE171" i="16"/>
  <c r="CI171" i="16"/>
  <c r="BN171" i="16"/>
  <c r="AU171" i="16"/>
  <c r="Y171" i="16"/>
  <c r="EJ170" i="16"/>
  <c r="DL170" i="16"/>
  <c r="CN170" i="16"/>
  <c r="BP170" i="16"/>
  <c r="AR170" i="16"/>
  <c r="T170" i="16"/>
  <c r="EQ168" i="16"/>
  <c r="DS168" i="16"/>
  <c r="CT168" i="16"/>
  <c r="BR168" i="16"/>
  <c r="AM168" i="16"/>
  <c r="L168" i="16"/>
  <c r="CV166" i="16"/>
  <c r="EZ164" i="16"/>
  <c r="DP164" i="16"/>
  <c r="CF164" i="16"/>
  <c r="AV164" i="16"/>
  <c r="L164" i="16"/>
  <c r="BE157" i="16"/>
  <c r="FA181" i="16"/>
  <c r="EO181" i="16"/>
  <c r="EC181" i="16"/>
  <c r="DQ181" i="16"/>
  <c r="DE181" i="16"/>
  <c r="CS181" i="16"/>
  <c r="CG181" i="16"/>
  <c r="BU181" i="16"/>
  <c r="BI181" i="16"/>
  <c r="AW181" i="16"/>
  <c r="AK181" i="16"/>
  <c r="Y181" i="16"/>
  <c r="M181" i="16"/>
  <c r="FA177" i="16"/>
  <c r="EO177" i="16"/>
  <c r="EC177" i="16"/>
  <c r="DQ177" i="16"/>
  <c r="DE177" i="16"/>
  <c r="CS177" i="16"/>
  <c r="CG177" i="16"/>
  <c r="BU177" i="16"/>
  <c r="BI177" i="16"/>
  <c r="AW177" i="16"/>
  <c r="AK177" i="16"/>
  <c r="Y177" i="16"/>
  <c r="M177" i="16"/>
  <c r="EU175" i="16"/>
  <c r="EI175" i="16"/>
  <c r="DW175" i="16"/>
  <c r="DK175" i="16"/>
  <c r="CY175" i="16"/>
  <c r="CM175" i="16"/>
  <c r="CA175" i="16"/>
  <c r="BO175" i="16"/>
  <c r="BC175" i="16"/>
  <c r="AQ175" i="16"/>
  <c r="AE175" i="16"/>
  <c r="S175" i="16"/>
  <c r="FA173" i="16"/>
  <c r="EO173" i="16"/>
  <c r="EC173" i="16"/>
  <c r="DQ173" i="16"/>
  <c r="DE173" i="16"/>
  <c r="CQ173" i="16"/>
  <c r="CB173" i="16"/>
  <c r="BN173" i="16"/>
  <c r="AZ173" i="16"/>
  <c r="AK173" i="16"/>
  <c r="W173" i="16"/>
  <c r="H173" i="16"/>
  <c r="EX172" i="16"/>
  <c r="EJ172" i="16"/>
  <c r="DV172" i="16"/>
  <c r="DG172" i="16"/>
  <c r="CR172" i="16"/>
  <c r="CD172" i="16"/>
  <c r="BP172" i="16"/>
  <c r="BB172" i="16"/>
  <c r="AL172" i="16"/>
  <c r="V172" i="16"/>
  <c r="EQ171" i="16"/>
  <c r="DV171" i="16"/>
  <c r="DC171" i="16"/>
  <c r="CH171" i="16"/>
  <c r="BM171" i="16"/>
  <c r="AT171" i="16"/>
  <c r="W171" i="16"/>
  <c r="EH170" i="16"/>
  <c r="DJ170" i="16"/>
  <c r="CL170" i="16"/>
  <c r="BN170" i="16"/>
  <c r="AP170" i="16"/>
  <c r="R170" i="16"/>
  <c r="EP168" i="16"/>
  <c r="DR168" i="16"/>
  <c r="CR168" i="16"/>
  <c r="BP168" i="16"/>
  <c r="AL168" i="16"/>
  <c r="J168" i="16"/>
  <c r="CO166" i="16"/>
  <c r="EX164" i="16"/>
  <c r="DN164" i="16"/>
  <c r="CD164" i="16"/>
  <c r="AT164" i="16"/>
  <c r="J164" i="16"/>
  <c r="CN166" i="16"/>
  <c r="CW162" i="16"/>
  <c r="CN162" i="16"/>
  <c r="CO162" i="16"/>
  <c r="CQ162" i="16"/>
  <c r="CR162" i="16"/>
  <c r="CV162" i="16"/>
  <c r="CX162" i="16"/>
  <c r="FD157" i="16"/>
  <c r="CO157" i="16" s="1"/>
  <c r="AJ157" i="16"/>
  <c r="BT157" i="16"/>
  <c r="DD157" i="16"/>
  <c r="EN157" i="16"/>
  <c r="AM157" i="16"/>
  <c r="BW157" i="16"/>
  <c r="DG157" i="16"/>
  <c r="EQ157" i="16"/>
  <c r="I157" i="16"/>
  <c r="AS157" i="16"/>
  <c r="CC157" i="16"/>
  <c r="DM157" i="16"/>
  <c r="EW157" i="16"/>
  <c r="J157" i="16"/>
  <c r="AT157" i="16"/>
  <c r="CD157" i="16"/>
  <c r="DN157" i="16"/>
  <c r="EX157" i="16"/>
  <c r="L157" i="16"/>
  <c r="AV157" i="16"/>
  <c r="CF157" i="16"/>
  <c r="DP157" i="16"/>
  <c r="EZ157" i="16"/>
  <c r="O157" i="16"/>
  <c r="AY157" i="16"/>
  <c r="CI157" i="16"/>
  <c r="DS157" i="16"/>
  <c r="V157" i="16"/>
  <c r="BF157" i="16"/>
  <c r="DZ157" i="16"/>
  <c r="X157" i="16"/>
  <c r="BH157" i="16"/>
  <c r="EB157" i="16"/>
  <c r="AA157" i="16"/>
  <c r="BK157" i="16"/>
  <c r="EE157" i="16"/>
  <c r="AG157" i="16"/>
  <c r="EY181" i="16"/>
  <c r="EM181" i="16"/>
  <c r="EA181" i="16"/>
  <c r="DO181" i="16"/>
  <c r="DC181" i="16"/>
  <c r="CQ181" i="16"/>
  <c r="CE181" i="16"/>
  <c r="BS181" i="16"/>
  <c r="BG181" i="16"/>
  <c r="AU181" i="16"/>
  <c r="AI181" i="16"/>
  <c r="W181" i="16"/>
  <c r="EP180" i="16"/>
  <c r="ED180" i="16"/>
  <c r="DR180" i="16"/>
  <c r="DF180" i="16"/>
  <c r="CT180" i="16"/>
  <c r="BV180" i="16"/>
  <c r="BJ180" i="16"/>
  <c r="AX180" i="16"/>
  <c r="AL180" i="16"/>
  <c r="Z180" i="16"/>
  <c r="EY177" i="16"/>
  <c r="EM177" i="16"/>
  <c r="EA177" i="16"/>
  <c r="DO177" i="16"/>
  <c r="DC177" i="16"/>
  <c r="CQ177" i="16"/>
  <c r="CE177" i="16"/>
  <c r="BS177" i="16"/>
  <c r="BG177" i="16"/>
  <c r="AU177" i="16"/>
  <c r="AI177" i="16"/>
  <c r="W177" i="16"/>
  <c r="EP176" i="16"/>
  <c r="ED176" i="16"/>
  <c r="DR176" i="16"/>
  <c r="DF176" i="16"/>
  <c r="CT176" i="16"/>
  <c r="CH176" i="16"/>
  <c r="BV176" i="16"/>
  <c r="BJ176" i="16"/>
  <c r="AX176" i="16"/>
  <c r="AL176" i="16"/>
  <c r="Z176" i="16"/>
  <c r="ES175" i="16"/>
  <c r="EG175" i="16"/>
  <c r="DU175" i="16"/>
  <c r="DI175" i="16"/>
  <c r="CW175" i="16"/>
  <c r="CK175" i="16"/>
  <c r="BY175" i="16"/>
  <c r="BM175" i="16"/>
  <c r="BA175" i="16"/>
  <c r="AO175" i="16"/>
  <c r="AC175" i="16"/>
  <c r="EY173" i="16"/>
  <c r="EM173" i="16"/>
  <c r="EA173" i="16"/>
  <c r="DO173" i="16"/>
  <c r="DC173" i="16"/>
  <c r="CN173" i="16"/>
  <c r="BZ173" i="16"/>
  <c r="BL173" i="16"/>
  <c r="AW173" i="16"/>
  <c r="AI173" i="16"/>
  <c r="T173" i="16"/>
  <c r="EV172" i="16"/>
  <c r="EH172" i="16"/>
  <c r="DS172" i="16"/>
  <c r="DD172" i="16"/>
  <c r="CP172" i="16"/>
  <c r="CB172" i="16"/>
  <c r="BN172" i="16"/>
  <c r="AY172" i="16"/>
  <c r="AI172" i="16"/>
  <c r="T172" i="16"/>
  <c r="EO171" i="16"/>
  <c r="DS171" i="16"/>
  <c r="CX171" i="16"/>
  <c r="CE171" i="16"/>
  <c r="BJ171" i="16"/>
  <c r="AO171" i="16"/>
  <c r="Q171" i="16"/>
  <c r="EF170" i="16"/>
  <c r="DH170" i="16"/>
  <c r="CJ170" i="16"/>
  <c r="BL170" i="16"/>
  <c r="AN170" i="16"/>
  <c r="EM168" i="16"/>
  <c r="DO168" i="16"/>
  <c r="CN168" i="16"/>
  <c r="BJ168" i="16"/>
  <c r="AH168" i="16"/>
  <c r="EP164" i="16"/>
  <c r="DF164" i="16"/>
  <c r="BV164" i="16"/>
  <c r="AL164" i="16"/>
  <c r="U157" i="16"/>
  <c r="J170" i="16"/>
  <c r="V170" i="16"/>
  <c r="AH170" i="16"/>
  <c r="AT170" i="16"/>
  <c r="BF170" i="16"/>
  <c r="BR170" i="16"/>
  <c r="CD170" i="16"/>
  <c r="CP170" i="16"/>
  <c r="DB170" i="16"/>
  <c r="DN170" i="16"/>
  <c r="DZ170" i="16"/>
  <c r="EL170" i="16"/>
  <c r="EX170" i="16"/>
  <c r="K170" i="16"/>
  <c r="W170" i="16"/>
  <c r="AI170" i="16"/>
  <c r="AU170" i="16"/>
  <c r="BG170" i="16"/>
  <c r="BS170" i="16"/>
  <c r="CE170" i="16"/>
  <c r="CQ170" i="16"/>
  <c r="DC170" i="16"/>
  <c r="DO170" i="16"/>
  <c r="EA170" i="16"/>
  <c r="EM170" i="16"/>
  <c r="EY170" i="16"/>
  <c r="L170" i="16"/>
  <c r="X170" i="16"/>
  <c r="AJ170" i="16"/>
  <c r="AV170" i="16"/>
  <c r="BH170" i="16"/>
  <c r="BT170" i="16"/>
  <c r="CF170" i="16"/>
  <c r="CR170" i="16"/>
  <c r="DD170" i="16"/>
  <c r="DP170" i="16"/>
  <c r="EB170" i="16"/>
  <c r="EN170" i="16"/>
  <c r="EZ170" i="16"/>
  <c r="M170" i="16"/>
  <c r="Y170" i="16"/>
  <c r="AK170" i="16"/>
  <c r="AW170" i="16"/>
  <c r="BI170" i="16"/>
  <c r="BU170" i="16"/>
  <c r="CG170" i="16"/>
  <c r="CS170" i="16"/>
  <c r="DE170" i="16"/>
  <c r="DQ170" i="16"/>
  <c r="EC170" i="16"/>
  <c r="EO170" i="16"/>
  <c r="FA170" i="16"/>
  <c r="O170" i="16"/>
  <c r="AA170" i="16"/>
  <c r="AM170" i="16"/>
  <c r="AY170" i="16"/>
  <c r="BK170" i="16"/>
  <c r="BW170" i="16"/>
  <c r="CI170" i="16"/>
  <c r="CU170" i="16"/>
  <c r="DG170" i="16"/>
  <c r="DS170" i="16"/>
  <c r="EE170" i="16"/>
  <c r="EQ170" i="16"/>
  <c r="S170" i="16"/>
  <c r="AE170" i="16"/>
  <c r="AQ170" i="16"/>
  <c r="BC170" i="16"/>
  <c r="BO170" i="16"/>
  <c r="CA170" i="16"/>
  <c r="CM170" i="16"/>
  <c r="CY170" i="16"/>
  <c r="DK170" i="16"/>
  <c r="DW170" i="16"/>
  <c r="EI170" i="16"/>
  <c r="EU170" i="16"/>
  <c r="ED170" i="16"/>
  <c r="DF170" i="16"/>
  <c r="CH170" i="16"/>
  <c r="BJ170" i="16"/>
  <c r="AL170" i="16"/>
  <c r="N170" i="16"/>
  <c r="CK165" i="16"/>
  <c r="EX169" i="16"/>
  <c r="EL169" i="16"/>
  <c r="DZ169" i="16"/>
  <c r="DN169" i="16"/>
  <c r="DB169" i="16"/>
  <c r="CD169" i="16"/>
  <c r="BR169" i="16"/>
  <c r="BF169" i="16"/>
  <c r="AT169" i="16"/>
  <c r="AH169" i="16"/>
  <c r="V169" i="16"/>
  <c r="J169" i="16"/>
  <c r="ER167" i="16"/>
  <c r="EF167" i="16"/>
  <c r="DT167" i="16"/>
  <c r="DH167" i="16"/>
  <c r="CV167" i="16"/>
  <c r="CJ167" i="16"/>
  <c r="BX167" i="16"/>
  <c r="BL167" i="16"/>
  <c r="AZ167" i="16"/>
  <c r="AN167" i="16"/>
  <c r="AB167" i="16"/>
  <c r="P167" i="16"/>
  <c r="EU166" i="16"/>
  <c r="EI166" i="16"/>
  <c r="DW166" i="16"/>
  <c r="DK166" i="16"/>
  <c r="CY166" i="16"/>
  <c r="CM166" i="16"/>
  <c r="CA166" i="16"/>
  <c r="BO166" i="16"/>
  <c r="BC166" i="16"/>
  <c r="AQ166" i="16"/>
  <c r="AE166" i="16"/>
  <c r="S166" i="16"/>
  <c r="EX165" i="16"/>
  <c r="EL165" i="16"/>
  <c r="DZ165" i="16"/>
  <c r="DN165" i="16"/>
  <c r="DB165" i="16"/>
  <c r="CD165" i="16"/>
  <c r="BR165" i="16"/>
  <c r="BF165" i="16"/>
  <c r="AT165" i="16"/>
  <c r="AH165" i="16"/>
  <c r="V165" i="16"/>
  <c r="J165" i="16"/>
  <c r="ER163" i="16"/>
  <c r="EF163" i="16"/>
  <c r="DT163" i="16"/>
  <c r="DH163" i="16"/>
  <c r="CV163" i="16"/>
  <c r="CJ163" i="16"/>
  <c r="BQ163" i="16"/>
  <c r="AZ163" i="16"/>
  <c r="AG163" i="16"/>
  <c r="EP161" i="16"/>
  <c r="DR161" i="16"/>
  <c r="CT161" i="16"/>
  <c r="BV161" i="16"/>
  <c r="AX161" i="16"/>
  <c r="Z161" i="16"/>
  <c r="EO160" i="16"/>
  <c r="DJ160" i="16"/>
  <c r="CI160" i="16"/>
  <c r="BH160" i="16"/>
  <c r="AC160" i="16"/>
  <c r="EJ159" i="16"/>
  <c r="DH159" i="16"/>
  <c r="CC159" i="16"/>
  <c r="AS159" i="16"/>
  <c r="EC156" i="16"/>
  <c r="BI156" i="16"/>
  <c r="FD155" i="16"/>
  <c r="CL155" i="16" s="1"/>
  <c r="DV155" i="16"/>
  <c r="BB155" i="16"/>
  <c r="EL153" i="16"/>
  <c r="DB153" i="16"/>
  <c r="BR153" i="16"/>
  <c r="AH153" i="16"/>
  <c r="EH152" i="16"/>
  <c r="M155" i="16"/>
  <c r="Y155" i="16"/>
  <c r="AK155" i="16"/>
  <c r="AW155" i="16"/>
  <c r="BI155" i="16"/>
  <c r="BU155" i="16"/>
  <c r="CG155" i="16"/>
  <c r="DE155" i="16"/>
  <c r="DQ155" i="16"/>
  <c r="EC155" i="16"/>
  <c r="EO155" i="16"/>
  <c r="FA155" i="16"/>
  <c r="Q155" i="16"/>
  <c r="AC155" i="16"/>
  <c r="AO155" i="16"/>
  <c r="BA155" i="16"/>
  <c r="BM155" i="16"/>
  <c r="BY155" i="16"/>
  <c r="DI155" i="16"/>
  <c r="DU155" i="16"/>
  <c r="EG155" i="16"/>
  <c r="ES155" i="16"/>
  <c r="H155" i="16"/>
  <c r="T155" i="16"/>
  <c r="AF155" i="16"/>
  <c r="AR155" i="16"/>
  <c r="BD155" i="16"/>
  <c r="BP155" i="16"/>
  <c r="CB155" i="16"/>
  <c r="CZ155" i="16"/>
  <c r="DL155" i="16"/>
  <c r="DX155" i="16"/>
  <c r="EJ155" i="16"/>
  <c r="EV155" i="16"/>
  <c r="DT155" i="16"/>
  <c r="CJ155" i="16"/>
  <c r="AZ155" i="16"/>
  <c r="P155" i="16"/>
  <c r="CM144" i="16"/>
  <c r="CQ144" i="16"/>
  <c r="CU144" i="16"/>
  <c r="EP167" i="16"/>
  <c r="ED167" i="16"/>
  <c r="DR167" i="16"/>
  <c r="DF167" i="16"/>
  <c r="CT167" i="16"/>
  <c r="CH167" i="16"/>
  <c r="BV167" i="16"/>
  <c r="BJ167" i="16"/>
  <c r="AX167" i="16"/>
  <c r="AL167" i="16"/>
  <c r="Z167" i="16"/>
  <c r="N167" i="16"/>
  <c r="ES166" i="16"/>
  <c r="EG166" i="16"/>
  <c r="DU166" i="16"/>
  <c r="DI166" i="16"/>
  <c r="CW166" i="16"/>
  <c r="CK166" i="16"/>
  <c r="BY166" i="16"/>
  <c r="BM166" i="16"/>
  <c r="BA166" i="16"/>
  <c r="AO166" i="16"/>
  <c r="AC166" i="16"/>
  <c r="Q166" i="16"/>
  <c r="J163" i="16"/>
  <c r="V163" i="16"/>
  <c r="AH163" i="16"/>
  <c r="AT163" i="16"/>
  <c r="BF163" i="16"/>
  <c r="BR163" i="16"/>
  <c r="CD163" i="16"/>
  <c r="K163" i="16"/>
  <c r="W163" i="16"/>
  <c r="AI163" i="16"/>
  <c r="AU163" i="16"/>
  <c r="BG163" i="16"/>
  <c r="BS163" i="16"/>
  <c r="CE163" i="16"/>
  <c r="L163" i="16"/>
  <c r="X163" i="16"/>
  <c r="AJ163" i="16"/>
  <c r="AV163" i="16"/>
  <c r="BH163" i="16"/>
  <c r="BT163" i="16"/>
  <c r="CF163" i="16"/>
  <c r="S163" i="16"/>
  <c r="AE163" i="16"/>
  <c r="AQ163" i="16"/>
  <c r="BC163" i="16"/>
  <c r="BO163" i="16"/>
  <c r="CA163" i="16"/>
  <c r="EP163" i="16"/>
  <c r="ED163" i="16"/>
  <c r="DR163" i="16"/>
  <c r="DF163" i="16"/>
  <c r="CT163" i="16"/>
  <c r="CH163" i="16"/>
  <c r="BN163" i="16"/>
  <c r="AX163" i="16"/>
  <c r="AD163" i="16"/>
  <c r="N163" i="16"/>
  <c r="EM161" i="16"/>
  <c r="DO161" i="16"/>
  <c r="CQ161" i="16"/>
  <c r="BS161" i="16"/>
  <c r="AU161" i="16"/>
  <c r="W161" i="16"/>
  <c r="EH160" i="16"/>
  <c r="DG160" i="16"/>
  <c r="CF160" i="16"/>
  <c r="BA160" i="16"/>
  <c r="Y160" i="16"/>
  <c r="FD156" i="16"/>
  <c r="CK156" i="16" s="1"/>
  <c r="Q156" i="16"/>
  <c r="AC156" i="16"/>
  <c r="AO156" i="16"/>
  <c r="BA156" i="16"/>
  <c r="BM156" i="16"/>
  <c r="BY156" i="16"/>
  <c r="DI156" i="16"/>
  <c r="DU156" i="16"/>
  <c r="EG156" i="16"/>
  <c r="ES156" i="16"/>
  <c r="DV156" i="16"/>
  <c r="BB156" i="16"/>
  <c r="R156" i="16"/>
  <c r="J155" i="16"/>
  <c r="DS155" i="16"/>
  <c r="CI155" i="16"/>
  <c r="AY155" i="16"/>
  <c r="O155" i="16"/>
  <c r="EE153" i="16"/>
  <c r="CU153" i="16"/>
  <c r="BK153" i="16"/>
  <c r="AA153" i="16"/>
  <c r="CY143" i="16"/>
  <c r="CL143" i="16"/>
  <c r="CM143" i="16"/>
  <c r="CP143" i="16"/>
  <c r="CV143" i="16"/>
  <c r="CQ143" i="16"/>
  <c r="CR143" i="16"/>
  <c r="ET169" i="16"/>
  <c r="EH169" i="16"/>
  <c r="DV169" i="16"/>
  <c r="DJ169" i="16"/>
  <c r="BZ169" i="16"/>
  <c r="BN169" i="16"/>
  <c r="BB169" i="16"/>
  <c r="AP169" i="16"/>
  <c r="AD169" i="16"/>
  <c r="R169" i="16"/>
  <c r="EZ167" i="16"/>
  <c r="EN167" i="16"/>
  <c r="EB167" i="16"/>
  <c r="DP167" i="16"/>
  <c r="DD167" i="16"/>
  <c r="CR167" i="16"/>
  <c r="CF167" i="16"/>
  <c r="BT167" i="16"/>
  <c r="BH167" i="16"/>
  <c r="AV167" i="16"/>
  <c r="AJ167" i="16"/>
  <c r="X167" i="16"/>
  <c r="L167" i="16"/>
  <c r="EQ166" i="16"/>
  <c r="EE166" i="16"/>
  <c r="DS166" i="16"/>
  <c r="DG166" i="16"/>
  <c r="CU166" i="16"/>
  <c r="CI166" i="16"/>
  <c r="BW166" i="16"/>
  <c r="BK166" i="16"/>
  <c r="AY166" i="16"/>
  <c r="AM166" i="16"/>
  <c r="AA166" i="16"/>
  <c r="O166" i="16"/>
  <c r="ET165" i="16"/>
  <c r="EH165" i="16"/>
  <c r="DV165" i="16"/>
  <c r="DJ165" i="16"/>
  <c r="BZ165" i="16"/>
  <c r="BN165" i="16"/>
  <c r="BB165" i="16"/>
  <c r="AP165" i="16"/>
  <c r="AD165" i="16"/>
  <c r="R165" i="16"/>
  <c r="EZ163" i="16"/>
  <c r="EN163" i="16"/>
  <c r="EB163" i="16"/>
  <c r="DP163" i="16"/>
  <c r="DD163" i="16"/>
  <c r="CR163" i="16"/>
  <c r="CC163" i="16"/>
  <c r="BL163" i="16"/>
  <c r="AS163" i="16"/>
  <c r="AB163" i="16"/>
  <c r="I163" i="16"/>
  <c r="EK161" i="16"/>
  <c r="DM161" i="16"/>
  <c r="CO161" i="16"/>
  <c r="BQ161" i="16"/>
  <c r="AS161" i="16"/>
  <c r="EE160" i="16"/>
  <c r="DD160" i="16"/>
  <c r="BY160" i="16"/>
  <c r="AW160" i="16"/>
  <c r="R160" i="16"/>
  <c r="BU159" i="16"/>
  <c r="CG159" i="16"/>
  <c r="DE159" i="16"/>
  <c r="DQ159" i="16"/>
  <c r="EC159" i="16"/>
  <c r="EO159" i="16"/>
  <c r="FA159" i="16"/>
  <c r="Q159" i="16"/>
  <c r="AC159" i="16"/>
  <c r="AO159" i="16"/>
  <c r="BA159" i="16"/>
  <c r="BM159" i="16"/>
  <c r="BY159" i="16"/>
  <c r="DI159" i="16"/>
  <c r="DU159" i="16"/>
  <c r="EG159" i="16"/>
  <c r="ES159" i="16"/>
  <c r="H159" i="16"/>
  <c r="T159" i="16"/>
  <c r="AF159" i="16"/>
  <c r="AR159" i="16"/>
  <c r="BD159" i="16"/>
  <c r="BP159" i="16"/>
  <c r="CB159" i="16"/>
  <c r="DY159" i="16"/>
  <c r="BQ159" i="16"/>
  <c r="AG159" i="16"/>
  <c r="P157" i="16"/>
  <c r="FA156" i="16"/>
  <c r="DQ156" i="16"/>
  <c r="CG156" i="16"/>
  <c r="AW156" i="16"/>
  <c r="M156" i="16"/>
  <c r="ET155" i="16"/>
  <c r="DJ155" i="16"/>
  <c r="BZ155" i="16"/>
  <c r="AP155" i="16"/>
  <c r="DZ153" i="16"/>
  <c r="CP153" i="16"/>
  <c r="BF153" i="16"/>
  <c r="V153" i="16"/>
  <c r="FD152" i="16"/>
  <c r="CU152" i="16" s="1"/>
  <c r="AJ152" i="16"/>
  <c r="AY152" i="16"/>
  <c r="BQ152" i="16"/>
  <c r="CF152" i="16"/>
  <c r="DI152" i="16"/>
  <c r="DU152" i="16"/>
  <c r="EG152" i="16"/>
  <c r="ES152" i="16"/>
  <c r="DV152" i="16"/>
  <c r="CG152" i="16"/>
  <c r="AK152" i="16"/>
  <c r="CT143" i="16"/>
  <c r="EP166" i="16"/>
  <c r="ED166" i="16"/>
  <c r="DR166" i="16"/>
  <c r="DF166" i="16"/>
  <c r="CT166" i="16"/>
  <c r="CH166" i="16"/>
  <c r="BV166" i="16"/>
  <c r="BJ166" i="16"/>
  <c r="AX166" i="16"/>
  <c r="AL166" i="16"/>
  <c r="Z166" i="16"/>
  <c r="N166" i="16"/>
  <c r="EE161" i="16"/>
  <c r="DG161" i="16"/>
  <c r="CI161" i="16"/>
  <c r="BK161" i="16"/>
  <c r="AM161" i="16"/>
  <c r="O161" i="16"/>
  <c r="EC160" i="16"/>
  <c r="CX160" i="16"/>
  <c r="BW160" i="16"/>
  <c r="AV160" i="16"/>
  <c r="Q160" i="16"/>
  <c r="ER155" i="16"/>
  <c r="DH155" i="16"/>
  <c r="BX155" i="16"/>
  <c r="AN155" i="16"/>
  <c r="DY153" i="16"/>
  <c r="CO153" i="16"/>
  <c r="BE153" i="16"/>
  <c r="U153" i="16"/>
  <c r="CJ169" i="16"/>
  <c r="BX169" i="16"/>
  <c r="BL169" i="16"/>
  <c r="AZ169" i="16"/>
  <c r="AN169" i="16"/>
  <c r="AB169" i="16"/>
  <c r="P169" i="16"/>
  <c r="EX167" i="16"/>
  <c r="EL167" i="16"/>
  <c r="DZ167" i="16"/>
  <c r="DN167" i="16"/>
  <c r="DB167" i="16"/>
  <c r="CP167" i="16"/>
  <c r="CD167" i="16"/>
  <c r="BR167" i="16"/>
  <c r="BF167" i="16"/>
  <c r="AT167" i="16"/>
  <c r="AH167" i="16"/>
  <c r="V167" i="16"/>
  <c r="J167" i="16"/>
  <c r="FA166" i="16"/>
  <c r="EO166" i="16"/>
  <c r="EC166" i="16"/>
  <c r="DQ166" i="16"/>
  <c r="DE166" i="16"/>
  <c r="CS166" i="16"/>
  <c r="CG166" i="16"/>
  <c r="BU166" i="16"/>
  <c r="BI166" i="16"/>
  <c r="AW166" i="16"/>
  <c r="AK166" i="16"/>
  <c r="Y166" i="16"/>
  <c r="M166" i="16"/>
  <c r="FD165" i="16"/>
  <c r="CO165" i="16" s="1"/>
  <c r="ER165" i="16"/>
  <c r="EF165" i="16"/>
  <c r="DT165" i="16"/>
  <c r="DH165" i="16"/>
  <c r="CV165" i="16"/>
  <c r="CJ165" i="16"/>
  <c r="BX165" i="16"/>
  <c r="BL165" i="16"/>
  <c r="AZ165" i="16"/>
  <c r="AN165" i="16"/>
  <c r="AB165" i="16"/>
  <c r="P165" i="16"/>
  <c r="EX163" i="16"/>
  <c r="EL163" i="16"/>
  <c r="DZ163" i="16"/>
  <c r="DN163" i="16"/>
  <c r="DB163" i="16"/>
  <c r="CP163" i="16"/>
  <c r="BZ163" i="16"/>
  <c r="BJ163" i="16"/>
  <c r="AP163" i="16"/>
  <c r="Z163" i="16"/>
  <c r="P161" i="16"/>
  <c r="AB161" i="16"/>
  <c r="AN161" i="16"/>
  <c r="AZ161" i="16"/>
  <c r="BL161" i="16"/>
  <c r="BX161" i="16"/>
  <c r="CJ161" i="16"/>
  <c r="CV161" i="16"/>
  <c r="DH161" i="16"/>
  <c r="DT161" i="16"/>
  <c r="EF161" i="16"/>
  <c r="ER161" i="16"/>
  <c r="Q161" i="16"/>
  <c r="AC161" i="16"/>
  <c r="AO161" i="16"/>
  <c r="BA161" i="16"/>
  <c r="BM161" i="16"/>
  <c r="BY161" i="16"/>
  <c r="CK161" i="16"/>
  <c r="CW161" i="16"/>
  <c r="DI161" i="16"/>
  <c r="DU161" i="16"/>
  <c r="EG161" i="16"/>
  <c r="ES161" i="16"/>
  <c r="R161" i="16"/>
  <c r="AD161" i="16"/>
  <c r="AP161" i="16"/>
  <c r="BB161" i="16"/>
  <c r="BN161" i="16"/>
  <c r="BZ161" i="16"/>
  <c r="CL161" i="16"/>
  <c r="CX161" i="16"/>
  <c r="DJ161" i="16"/>
  <c r="DV161" i="16"/>
  <c r="EH161" i="16"/>
  <c r="ET161" i="16"/>
  <c r="S161" i="16"/>
  <c r="AE161" i="16"/>
  <c r="AQ161" i="16"/>
  <c r="BC161" i="16"/>
  <c r="BO161" i="16"/>
  <c r="CA161" i="16"/>
  <c r="CM161" i="16"/>
  <c r="CY161" i="16"/>
  <c r="DK161" i="16"/>
  <c r="DW161" i="16"/>
  <c r="EI161" i="16"/>
  <c r="EU161" i="16"/>
  <c r="H161" i="16"/>
  <c r="T161" i="16"/>
  <c r="AF161" i="16"/>
  <c r="AR161" i="16"/>
  <c r="BD161" i="16"/>
  <c r="BP161" i="16"/>
  <c r="CB161" i="16"/>
  <c r="CN161" i="16"/>
  <c r="CZ161" i="16"/>
  <c r="DL161" i="16"/>
  <c r="DX161" i="16"/>
  <c r="EJ161" i="16"/>
  <c r="EV161" i="16"/>
  <c r="M161" i="16"/>
  <c r="Y161" i="16"/>
  <c r="AK161" i="16"/>
  <c r="AW161" i="16"/>
  <c r="BI161" i="16"/>
  <c r="BU161" i="16"/>
  <c r="CG161" i="16"/>
  <c r="CS161" i="16"/>
  <c r="DE161" i="16"/>
  <c r="DQ161" i="16"/>
  <c r="EC161" i="16"/>
  <c r="EO161" i="16"/>
  <c r="FA161" i="16"/>
  <c r="ED161" i="16"/>
  <c r="DF161" i="16"/>
  <c r="CH161" i="16"/>
  <c r="BJ161" i="16"/>
  <c r="AL161" i="16"/>
  <c r="N161" i="16"/>
  <c r="S160" i="16"/>
  <c r="EB160" i="16"/>
  <c r="CW160" i="16"/>
  <c r="BU160" i="16"/>
  <c r="AP160" i="16"/>
  <c r="O160" i="16"/>
  <c r="ET156" i="16"/>
  <c r="DJ156" i="16"/>
  <c r="BZ156" i="16"/>
  <c r="AP156" i="16"/>
  <c r="EQ155" i="16"/>
  <c r="DG155" i="16"/>
  <c r="BW155" i="16"/>
  <c r="AM155" i="16"/>
  <c r="P153" i="16"/>
  <c r="DS153" i="16"/>
  <c r="CI153" i="16"/>
  <c r="AY153" i="16"/>
  <c r="O153" i="16"/>
  <c r="FA152" i="16"/>
  <c r="DQ152" i="16"/>
  <c r="CB152" i="16"/>
  <c r="AF152" i="16"/>
  <c r="CS151" i="16"/>
  <c r="CU151" i="16"/>
  <c r="CX151" i="16"/>
  <c r="EQ169" i="16"/>
  <c r="EE169" i="16"/>
  <c r="DS169" i="16"/>
  <c r="DG169" i="16"/>
  <c r="CI169" i="16"/>
  <c r="BW169" i="16"/>
  <c r="BK169" i="16"/>
  <c r="AY169" i="16"/>
  <c r="AM169" i="16"/>
  <c r="AA169" i="16"/>
  <c r="O169" i="16"/>
  <c r="EW167" i="16"/>
  <c r="EK167" i="16"/>
  <c r="DY167" i="16"/>
  <c r="DM167" i="16"/>
  <c r="DA167" i="16"/>
  <c r="CO167" i="16"/>
  <c r="CC167" i="16"/>
  <c r="BQ167" i="16"/>
  <c r="BE167" i="16"/>
  <c r="AS167" i="16"/>
  <c r="AG167" i="16"/>
  <c r="U167" i="16"/>
  <c r="I167" i="16"/>
  <c r="EZ166" i="16"/>
  <c r="EN166" i="16"/>
  <c r="EB166" i="16"/>
  <c r="DP166" i="16"/>
  <c r="DD166" i="16"/>
  <c r="CR166" i="16"/>
  <c r="CF166" i="16"/>
  <c r="BT166" i="16"/>
  <c r="BH166" i="16"/>
  <c r="AV166" i="16"/>
  <c r="AJ166" i="16"/>
  <c r="X166" i="16"/>
  <c r="L166" i="16"/>
  <c r="EQ165" i="16"/>
  <c r="EE165" i="16"/>
  <c r="DS165" i="16"/>
  <c r="DG165" i="16"/>
  <c r="CU165" i="16"/>
  <c r="CI165" i="16"/>
  <c r="BW165" i="16"/>
  <c r="BK165" i="16"/>
  <c r="AY165" i="16"/>
  <c r="AM165" i="16"/>
  <c r="AA165" i="16"/>
  <c r="O165" i="16"/>
  <c r="EW163" i="16"/>
  <c r="EK163" i="16"/>
  <c r="DY163" i="16"/>
  <c r="DM163" i="16"/>
  <c r="DA163" i="16"/>
  <c r="CO163" i="16"/>
  <c r="BY163" i="16"/>
  <c r="BI163" i="16"/>
  <c r="AO163" i="16"/>
  <c r="Y163" i="16"/>
  <c r="EZ161" i="16"/>
  <c r="EB161" i="16"/>
  <c r="DD161" i="16"/>
  <c r="CF161" i="16"/>
  <c r="BH161" i="16"/>
  <c r="AJ161" i="16"/>
  <c r="L161" i="16"/>
  <c r="FA160" i="16"/>
  <c r="DV160" i="16"/>
  <c r="CU160" i="16"/>
  <c r="BT160" i="16"/>
  <c r="AO160" i="16"/>
  <c r="M160" i="16"/>
  <c r="EQ156" i="16"/>
  <c r="DG156" i="16"/>
  <c r="BW156" i="16"/>
  <c r="AM156" i="16"/>
  <c r="EK155" i="16"/>
  <c r="DA155" i="16"/>
  <c r="BQ155" i="16"/>
  <c r="AG155" i="16"/>
  <c r="EZ153" i="16"/>
  <c r="DP153" i="16"/>
  <c r="CF153" i="16"/>
  <c r="AV153" i="16"/>
  <c r="L153" i="16"/>
  <c r="EP169" i="16"/>
  <c r="ED169" i="16"/>
  <c r="DR169" i="16"/>
  <c r="DF169" i="16"/>
  <c r="CH169" i="16"/>
  <c r="BV169" i="16"/>
  <c r="BJ169" i="16"/>
  <c r="AX169" i="16"/>
  <c r="AL169" i="16"/>
  <c r="Z169" i="16"/>
  <c r="EV167" i="16"/>
  <c r="EJ167" i="16"/>
  <c r="DX167" i="16"/>
  <c r="DL167" i="16"/>
  <c r="CZ167" i="16"/>
  <c r="CN167" i="16"/>
  <c r="CB167" i="16"/>
  <c r="BP167" i="16"/>
  <c r="BD167" i="16"/>
  <c r="AR167" i="16"/>
  <c r="AF167" i="16"/>
  <c r="T167" i="16"/>
  <c r="H167" i="16"/>
  <c r="EY166" i="16"/>
  <c r="EM166" i="16"/>
  <c r="EA166" i="16"/>
  <c r="DO166" i="16"/>
  <c r="DC166" i="16"/>
  <c r="CQ166" i="16"/>
  <c r="CE166" i="16"/>
  <c r="BS166" i="16"/>
  <c r="BG166" i="16"/>
  <c r="AU166" i="16"/>
  <c r="AI166" i="16"/>
  <c r="W166" i="16"/>
  <c r="K166" i="16"/>
  <c r="EP165" i="16"/>
  <c r="ED165" i="16"/>
  <c r="DR165" i="16"/>
  <c r="DF165" i="16"/>
  <c r="CT165" i="16"/>
  <c r="CH165" i="16"/>
  <c r="BV165" i="16"/>
  <c r="BJ165" i="16"/>
  <c r="AX165" i="16"/>
  <c r="AL165" i="16"/>
  <c r="Z165" i="16"/>
  <c r="EV163" i="16"/>
  <c r="EJ163" i="16"/>
  <c r="DX163" i="16"/>
  <c r="DL163" i="16"/>
  <c r="CZ163" i="16"/>
  <c r="CN163" i="16"/>
  <c r="BX163" i="16"/>
  <c r="BE163" i="16"/>
  <c r="AN163" i="16"/>
  <c r="U163" i="16"/>
  <c r="EY161" i="16"/>
  <c r="EA161" i="16"/>
  <c r="DC161" i="16"/>
  <c r="CE161" i="16"/>
  <c r="BG161" i="16"/>
  <c r="AI161" i="16"/>
  <c r="K161" i="16"/>
  <c r="EZ160" i="16"/>
  <c r="DU160" i="16"/>
  <c r="CS160" i="16"/>
  <c r="BN160" i="16"/>
  <c r="AM160" i="16"/>
  <c r="L160" i="16"/>
  <c r="ET159" i="16"/>
  <c r="DS159" i="16"/>
  <c r="BE159" i="16"/>
  <c r="U159" i="16"/>
  <c r="EO156" i="16"/>
  <c r="DE156" i="16"/>
  <c r="BU156" i="16"/>
  <c r="AK156" i="16"/>
  <c r="EH155" i="16"/>
  <c r="BN155" i="16"/>
  <c r="AD155" i="16"/>
  <c r="EX153" i="16"/>
  <c r="DN153" i="16"/>
  <c r="CD153" i="16"/>
  <c r="AT153" i="16"/>
  <c r="J153" i="16"/>
  <c r="ET152" i="16"/>
  <c r="DJ152" i="16"/>
  <c r="BR152" i="16"/>
  <c r="V152" i="16"/>
  <c r="FA169" i="16"/>
  <c r="EO169" i="16"/>
  <c r="EC169" i="16"/>
  <c r="DQ169" i="16"/>
  <c r="DE169" i="16"/>
  <c r="CG169" i="16"/>
  <c r="BU169" i="16"/>
  <c r="BI169" i="16"/>
  <c r="AW169" i="16"/>
  <c r="AK169" i="16"/>
  <c r="Y169" i="16"/>
  <c r="EU167" i="16"/>
  <c r="EI167" i="16"/>
  <c r="DW167" i="16"/>
  <c r="DK167" i="16"/>
  <c r="CY167" i="16"/>
  <c r="CM167" i="16"/>
  <c r="CA167" i="16"/>
  <c r="BO167" i="16"/>
  <c r="BC167" i="16"/>
  <c r="AQ167" i="16"/>
  <c r="AE167" i="16"/>
  <c r="EX166" i="16"/>
  <c r="EL166" i="16"/>
  <c r="DZ166" i="16"/>
  <c r="DN166" i="16"/>
  <c r="DB166" i="16"/>
  <c r="CP166" i="16"/>
  <c r="CD166" i="16"/>
  <c r="BR166" i="16"/>
  <c r="BF166" i="16"/>
  <c r="AT166" i="16"/>
  <c r="AH166" i="16"/>
  <c r="V166" i="16"/>
  <c r="FA165" i="16"/>
  <c r="EO165" i="16"/>
  <c r="EC165" i="16"/>
  <c r="DQ165" i="16"/>
  <c r="DE165" i="16"/>
  <c r="CS165" i="16"/>
  <c r="CG165" i="16"/>
  <c r="BU165" i="16"/>
  <c r="BI165" i="16"/>
  <c r="AW165" i="16"/>
  <c r="AK165" i="16"/>
  <c r="Y165" i="16"/>
  <c r="EU163" i="16"/>
  <c r="EI163" i="16"/>
  <c r="DW163" i="16"/>
  <c r="DK163" i="16"/>
  <c r="CY163" i="16"/>
  <c r="CM163" i="16"/>
  <c r="BW163" i="16"/>
  <c r="BD163" i="16"/>
  <c r="AM163" i="16"/>
  <c r="T163" i="16"/>
  <c r="EX161" i="16"/>
  <c r="DZ161" i="16"/>
  <c r="DB161" i="16"/>
  <c r="CD161" i="16"/>
  <c r="BF161" i="16"/>
  <c r="AH161" i="16"/>
  <c r="J161" i="16"/>
  <c r="ET160" i="16"/>
  <c r="DS160" i="16"/>
  <c r="CR160" i="16"/>
  <c r="BM160" i="16"/>
  <c r="AK160" i="16"/>
  <c r="CV158" i="16"/>
  <c r="CK158" i="16"/>
  <c r="CW158" i="16"/>
  <c r="CN158" i="16"/>
  <c r="CQ158" i="16"/>
  <c r="EN156" i="16"/>
  <c r="DD156" i="16"/>
  <c r="BT156" i="16"/>
  <c r="AJ156" i="16"/>
  <c r="EF155" i="16"/>
  <c r="BL155" i="16"/>
  <c r="AB155" i="16"/>
  <c r="EW153" i="16"/>
  <c r="DM153" i="16"/>
  <c r="CC153" i="16"/>
  <c r="AS153" i="16"/>
  <c r="I153" i="16"/>
  <c r="EQ152" i="16"/>
  <c r="DG152" i="16"/>
  <c r="BO152" i="16"/>
  <c r="S152" i="16"/>
  <c r="EP157" i="16"/>
  <c r="ED157" i="16"/>
  <c r="DR157" i="16"/>
  <c r="DF157" i="16"/>
  <c r="CT157" i="16"/>
  <c r="CH157" i="16"/>
  <c r="BV157" i="16"/>
  <c r="BJ157" i="16"/>
  <c r="AX157" i="16"/>
  <c r="AL157" i="16"/>
  <c r="Z157" i="16"/>
  <c r="N157" i="16"/>
  <c r="EP153" i="16"/>
  <c r="ED153" i="16"/>
  <c r="DR153" i="16"/>
  <c r="DF153" i="16"/>
  <c r="CT153" i="16"/>
  <c r="CH153" i="16"/>
  <c r="BV153" i="16"/>
  <c r="BJ153" i="16"/>
  <c r="AX153" i="16"/>
  <c r="AL153" i="16"/>
  <c r="Z153" i="16"/>
  <c r="N153" i="16"/>
  <c r="U152" i="16"/>
  <c r="CW150" i="16"/>
  <c r="CV149" i="16"/>
  <c r="CW149" i="16"/>
  <c r="CX149" i="16"/>
  <c r="EX162" i="16"/>
  <c r="EL162" i="16"/>
  <c r="DZ162" i="16"/>
  <c r="DN162" i="16"/>
  <c r="DB162" i="16"/>
  <c r="CP162" i="16"/>
  <c r="CD162" i="16"/>
  <c r="BR162" i="16"/>
  <c r="BF162" i="16"/>
  <c r="AT162" i="16"/>
  <c r="AH162" i="16"/>
  <c r="V162" i="16"/>
  <c r="J162" i="16"/>
  <c r="ER160" i="16"/>
  <c r="EF160" i="16"/>
  <c r="DT160" i="16"/>
  <c r="DH160" i="16"/>
  <c r="CV160" i="16"/>
  <c r="CJ160" i="16"/>
  <c r="BX160" i="16"/>
  <c r="BL160" i="16"/>
  <c r="AZ160" i="16"/>
  <c r="AN160" i="16"/>
  <c r="AB160" i="16"/>
  <c r="P160" i="16"/>
  <c r="EU159" i="16"/>
  <c r="EI159" i="16"/>
  <c r="DW159" i="16"/>
  <c r="DK159" i="16"/>
  <c r="CY159" i="16"/>
  <c r="CA159" i="16"/>
  <c r="BO159" i="16"/>
  <c r="BC159" i="16"/>
  <c r="AQ159" i="16"/>
  <c r="AE159" i="16"/>
  <c r="S159" i="16"/>
  <c r="EX158" i="16"/>
  <c r="EL158" i="16"/>
  <c r="DZ158" i="16"/>
  <c r="DN158" i="16"/>
  <c r="DB158" i="16"/>
  <c r="CP158" i="16"/>
  <c r="CD158" i="16"/>
  <c r="BR158" i="16"/>
  <c r="BF158" i="16"/>
  <c r="AT158" i="16"/>
  <c r="AH158" i="16"/>
  <c r="V158" i="16"/>
  <c r="J158" i="16"/>
  <c r="FA157" i="16"/>
  <c r="EO157" i="16"/>
  <c r="EC157" i="16"/>
  <c r="DQ157" i="16"/>
  <c r="DE157" i="16"/>
  <c r="CS157" i="16"/>
  <c r="CG157" i="16"/>
  <c r="BU157" i="16"/>
  <c r="BI157" i="16"/>
  <c r="AW157" i="16"/>
  <c r="AK157" i="16"/>
  <c r="Y157" i="16"/>
  <c r="M157" i="16"/>
  <c r="ER156" i="16"/>
  <c r="EF156" i="16"/>
  <c r="DT156" i="16"/>
  <c r="DH156" i="16"/>
  <c r="CV156" i="16"/>
  <c r="CJ156" i="16"/>
  <c r="BX156" i="16"/>
  <c r="BL156" i="16"/>
  <c r="AZ156" i="16"/>
  <c r="AN156" i="16"/>
  <c r="AB156" i="16"/>
  <c r="P156" i="16"/>
  <c r="EU155" i="16"/>
  <c r="EI155" i="16"/>
  <c r="DW155" i="16"/>
  <c r="DK155" i="16"/>
  <c r="CY155" i="16"/>
  <c r="CA155" i="16"/>
  <c r="BO155" i="16"/>
  <c r="BC155" i="16"/>
  <c r="AQ155" i="16"/>
  <c r="AE155" i="16"/>
  <c r="S155" i="16"/>
  <c r="EX154" i="16"/>
  <c r="EL154" i="16"/>
  <c r="DZ154" i="16"/>
  <c r="DN154" i="16"/>
  <c r="DB154" i="16"/>
  <c r="CP154" i="16"/>
  <c r="CD154" i="16"/>
  <c r="BR154" i="16"/>
  <c r="BF154" i="16"/>
  <c r="AT154" i="16"/>
  <c r="AH154" i="16"/>
  <c r="V154" i="16"/>
  <c r="J154" i="16"/>
  <c r="FA153" i="16"/>
  <c r="EO153" i="16"/>
  <c r="EC153" i="16"/>
  <c r="DQ153" i="16"/>
  <c r="DE153" i="16"/>
  <c r="CS153" i="16"/>
  <c r="CG153" i="16"/>
  <c r="BU153" i="16"/>
  <c r="BI153" i="16"/>
  <c r="AW153" i="16"/>
  <c r="AK153" i="16"/>
  <c r="Y153" i="16"/>
  <c r="M153" i="16"/>
  <c r="ER152" i="16"/>
  <c r="EF152" i="16"/>
  <c r="DT152" i="16"/>
  <c r="DH152" i="16"/>
  <c r="CT152" i="16"/>
  <c r="CE152" i="16"/>
  <c r="BP152" i="16"/>
  <c r="AX152" i="16"/>
  <c r="AI152" i="16"/>
  <c r="ES151" i="16"/>
  <c r="ED151" i="16"/>
  <c r="DO151" i="16"/>
  <c r="CW151" i="16"/>
  <c r="CH151" i="16"/>
  <c r="BS151" i="16"/>
  <c r="AY151" i="16"/>
  <c r="AB151" i="16"/>
  <c r="CR149" i="16"/>
  <c r="EO148" i="16"/>
  <c r="DN148" i="16"/>
  <c r="CH148" i="16"/>
  <c r="BH148" i="16"/>
  <c r="AA148" i="16"/>
  <c r="EL146" i="16"/>
  <c r="CY146" i="16"/>
  <c r="BT146" i="16"/>
  <c r="AG146" i="16"/>
  <c r="EE145" i="16"/>
  <c r="CZ145" i="16"/>
  <c r="BT145" i="16"/>
  <c r="EP160" i="16"/>
  <c r="ED160" i="16"/>
  <c r="DR160" i="16"/>
  <c r="DF160" i="16"/>
  <c r="CT160" i="16"/>
  <c r="CH160" i="16"/>
  <c r="BV160" i="16"/>
  <c r="BJ160" i="16"/>
  <c r="AX160" i="16"/>
  <c r="AL160" i="16"/>
  <c r="Z160" i="16"/>
  <c r="N160" i="16"/>
  <c r="EY157" i="16"/>
  <c r="EM157" i="16"/>
  <c r="EA157" i="16"/>
  <c r="DO157" i="16"/>
  <c r="DC157" i="16"/>
  <c r="CQ157" i="16"/>
  <c r="CE157" i="16"/>
  <c r="BS157" i="16"/>
  <c r="BG157" i="16"/>
  <c r="AU157" i="16"/>
  <c r="AI157" i="16"/>
  <c r="W157" i="16"/>
  <c r="K157" i="16"/>
  <c r="EP156" i="16"/>
  <c r="ED156" i="16"/>
  <c r="DR156" i="16"/>
  <c r="DF156" i="16"/>
  <c r="CT156" i="16"/>
  <c r="CH156" i="16"/>
  <c r="BV156" i="16"/>
  <c r="BJ156" i="16"/>
  <c r="AX156" i="16"/>
  <c r="AL156" i="16"/>
  <c r="Z156" i="16"/>
  <c r="N156" i="16"/>
  <c r="EY153" i="16"/>
  <c r="EM153" i="16"/>
  <c r="EA153" i="16"/>
  <c r="DO153" i="16"/>
  <c r="DC153" i="16"/>
  <c r="CQ153" i="16"/>
  <c r="CE153" i="16"/>
  <c r="BS153" i="16"/>
  <c r="BG153" i="16"/>
  <c r="AU153" i="16"/>
  <c r="AI153" i="16"/>
  <c r="W153" i="16"/>
  <c r="K153" i="16"/>
  <c r="P152" i="16"/>
  <c r="AB152" i="16"/>
  <c r="AN152" i="16"/>
  <c r="AZ152" i="16"/>
  <c r="BL152" i="16"/>
  <c r="BX152" i="16"/>
  <c r="CJ152" i="16"/>
  <c r="Q152" i="16"/>
  <c r="AC152" i="16"/>
  <c r="AO152" i="16"/>
  <c r="BA152" i="16"/>
  <c r="BM152" i="16"/>
  <c r="BY152" i="16"/>
  <c r="R152" i="16"/>
  <c r="AD152" i="16"/>
  <c r="AP152" i="16"/>
  <c r="BB152" i="16"/>
  <c r="BN152" i="16"/>
  <c r="BZ152" i="16"/>
  <c r="EP152" i="16"/>
  <c r="ED152" i="16"/>
  <c r="DR152" i="16"/>
  <c r="DF152" i="16"/>
  <c r="CC152" i="16"/>
  <c r="BK152" i="16"/>
  <c r="AV152" i="16"/>
  <c r="AG152" i="16"/>
  <c r="O152" i="16"/>
  <c r="CN150" i="16"/>
  <c r="CP149" i="16"/>
  <c r="CV145" i="16"/>
  <c r="CL150" i="16"/>
  <c r="BG146" i="16"/>
  <c r="Z146" i="16"/>
  <c r="CL145" i="16"/>
  <c r="CK162" i="16"/>
  <c r="BY162" i="16"/>
  <c r="BM162" i="16"/>
  <c r="BA162" i="16"/>
  <c r="AO162" i="16"/>
  <c r="AC162" i="16"/>
  <c r="Q162" i="16"/>
  <c r="EY160" i="16"/>
  <c r="EM160" i="16"/>
  <c r="EA160" i="16"/>
  <c r="DO160" i="16"/>
  <c r="DC160" i="16"/>
  <c r="CQ160" i="16"/>
  <c r="CE160" i="16"/>
  <c r="BS160" i="16"/>
  <c r="BG160" i="16"/>
  <c r="AU160" i="16"/>
  <c r="AI160" i="16"/>
  <c r="W160" i="16"/>
  <c r="K160" i="16"/>
  <c r="EP159" i="16"/>
  <c r="ED159" i="16"/>
  <c r="DR159" i="16"/>
  <c r="DF159" i="16"/>
  <c r="CH159" i="16"/>
  <c r="BV159" i="16"/>
  <c r="BJ159" i="16"/>
  <c r="AX159" i="16"/>
  <c r="AL159" i="16"/>
  <c r="Z159" i="16"/>
  <c r="N159" i="16"/>
  <c r="EV157" i="16"/>
  <c r="EJ157" i="16"/>
  <c r="DX157" i="16"/>
  <c r="DL157" i="16"/>
  <c r="CZ157" i="16"/>
  <c r="CN157" i="16"/>
  <c r="CB157" i="16"/>
  <c r="BP157" i="16"/>
  <c r="BD157" i="16"/>
  <c r="AR157" i="16"/>
  <c r="AF157" i="16"/>
  <c r="T157" i="16"/>
  <c r="H157" i="16"/>
  <c r="EY156" i="16"/>
  <c r="EM156" i="16"/>
  <c r="EA156" i="16"/>
  <c r="DO156" i="16"/>
  <c r="DC156" i="16"/>
  <c r="CQ156" i="16"/>
  <c r="CE156" i="16"/>
  <c r="BS156" i="16"/>
  <c r="BG156" i="16"/>
  <c r="AU156" i="16"/>
  <c r="AI156" i="16"/>
  <c r="W156" i="16"/>
  <c r="K156" i="16"/>
  <c r="EP155" i="16"/>
  <c r="ED155" i="16"/>
  <c r="DR155" i="16"/>
  <c r="DF155" i="16"/>
  <c r="CH155" i="16"/>
  <c r="BV155" i="16"/>
  <c r="BJ155" i="16"/>
  <c r="AX155" i="16"/>
  <c r="AL155" i="16"/>
  <c r="Z155" i="16"/>
  <c r="N155" i="16"/>
  <c r="Q154" i="16"/>
  <c r="EV153" i="16"/>
  <c r="EJ153" i="16"/>
  <c r="DX153" i="16"/>
  <c r="DL153" i="16"/>
  <c r="CZ153" i="16"/>
  <c r="CN153" i="16"/>
  <c r="CB153" i="16"/>
  <c r="BP153" i="16"/>
  <c r="BD153" i="16"/>
  <c r="AR153" i="16"/>
  <c r="AF153" i="16"/>
  <c r="T153" i="16"/>
  <c r="H153" i="16"/>
  <c r="EY152" i="16"/>
  <c r="EM152" i="16"/>
  <c r="EA152" i="16"/>
  <c r="DO152" i="16"/>
  <c r="DC152" i="16"/>
  <c r="CO152" i="16"/>
  <c r="BW152" i="16"/>
  <c r="BH152" i="16"/>
  <c r="AS152" i="16"/>
  <c r="AA152" i="16"/>
  <c r="L152" i="16"/>
  <c r="EN151" i="16"/>
  <c r="DV151" i="16"/>
  <c r="DG151" i="16"/>
  <c r="CR151" i="16"/>
  <c r="BZ151" i="16"/>
  <c r="BJ151" i="16"/>
  <c r="AO151" i="16"/>
  <c r="CM149" i="16"/>
  <c r="FD148" i="16"/>
  <c r="CP148" i="16" s="1"/>
  <c r="EC148" i="16"/>
  <c r="DB148" i="16"/>
  <c r="BV148" i="16"/>
  <c r="AV148" i="16"/>
  <c r="FD146" i="16"/>
  <c r="DZ146" i="16" s="1"/>
  <c r="CK146" i="16"/>
  <c r="BF146" i="16"/>
  <c r="EX160" i="16"/>
  <c r="EL160" i="16"/>
  <c r="DZ160" i="16"/>
  <c r="DN160" i="16"/>
  <c r="DB160" i="16"/>
  <c r="CP160" i="16"/>
  <c r="CD160" i="16"/>
  <c r="BR160" i="16"/>
  <c r="BF160" i="16"/>
  <c r="AT160" i="16"/>
  <c r="AH160" i="16"/>
  <c r="V160" i="16"/>
  <c r="J160" i="16"/>
  <c r="BI159" i="16"/>
  <c r="AW159" i="16"/>
  <c r="AK159" i="16"/>
  <c r="Y159" i="16"/>
  <c r="M159" i="16"/>
  <c r="EU157" i="16"/>
  <c r="EI157" i="16"/>
  <c r="DW157" i="16"/>
  <c r="DK157" i="16"/>
  <c r="CY157" i="16"/>
  <c r="CM157" i="16"/>
  <c r="CA157" i="16"/>
  <c r="BO157" i="16"/>
  <c r="BC157" i="16"/>
  <c r="AQ157" i="16"/>
  <c r="AE157" i="16"/>
  <c r="S157" i="16"/>
  <c r="EX156" i="16"/>
  <c r="EL156" i="16"/>
  <c r="DZ156" i="16"/>
  <c r="DN156" i="16"/>
  <c r="DB156" i="16"/>
  <c r="CP156" i="16"/>
  <c r="CD156" i="16"/>
  <c r="BR156" i="16"/>
  <c r="BF156" i="16"/>
  <c r="AT156" i="16"/>
  <c r="AH156" i="16"/>
  <c r="V156" i="16"/>
  <c r="J156" i="16"/>
  <c r="EU153" i="16"/>
  <c r="EI153" i="16"/>
  <c r="DW153" i="16"/>
  <c r="DK153" i="16"/>
  <c r="CY153" i="16"/>
  <c r="CM153" i="16"/>
  <c r="CA153" i="16"/>
  <c r="BO153" i="16"/>
  <c r="BC153" i="16"/>
  <c r="AQ153" i="16"/>
  <c r="AE153" i="16"/>
  <c r="S153" i="16"/>
  <c r="EX152" i="16"/>
  <c r="EL152" i="16"/>
  <c r="DZ152" i="16"/>
  <c r="DN152" i="16"/>
  <c r="DB152" i="16"/>
  <c r="CN152" i="16"/>
  <c r="BV152" i="16"/>
  <c r="BG152" i="16"/>
  <c r="AR152" i="16"/>
  <c r="Z152" i="16"/>
  <c r="K152" i="16"/>
  <c r="S151" i="16"/>
  <c r="AE151" i="16"/>
  <c r="AQ151" i="16"/>
  <c r="BC151" i="16"/>
  <c r="BO151" i="16"/>
  <c r="CA151" i="16"/>
  <c r="CM151" i="16"/>
  <c r="CY151" i="16"/>
  <c r="DK151" i="16"/>
  <c r="DW151" i="16"/>
  <c r="EI151" i="16"/>
  <c r="EU151" i="16"/>
  <c r="H151" i="16"/>
  <c r="T151" i="16"/>
  <c r="AF151" i="16"/>
  <c r="AR151" i="16"/>
  <c r="BD151" i="16"/>
  <c r="BP151" i="16"/>
  <c r="CB151" i="16"/>
  <c r="CN151" i="16"/>
  <c r="CZ151" i="16"/>
  <c r="DL151" i="16"/>
  <c r="DX151" i="16"/>
  <c r="EJ151" i="16"/>
  <c r="EV151" i="16"/>
  <c r="I151" i="16"/>
  <c r="U151" i="16"/>
  <c r="AG151" i="16"/>
  <c r="AS151" i="16"/>
  <c r="BE151" i="16"/>
  <c r="BQ151" i="16"/>
  <c r="CC151" i="16"/>
  <c r="CO151" i="16"/>
  <c r="DA151" i="16"/>
  <c r="DM151" i="16"/>
  <c r="DY151" i="16"/>
  <c r="EK151" i="16"/>
  <c r="EW151" i="16"/>
  <c r="J151" i="16"/>
  <c r="V151" i="16"/>
  <c r="AH151" i="16"/>
  <c r="AT151" i="16"/>
  <c r="BF151" i="16"/>
  <c r="BR151" i="16"/>
  <c r="K151" i="16"/>
  <c r="W151" i="16"/>
  <c r="AI151" i="16"/>
  <c r="L151" i="16"/>
  <c r="X151" i="16"/>
  <c r="AJ151" i="16"/>
  <c r="AV151" i="16"/>
  <c r="EM151" i="16"/>
  <c r="DU151" i="16"/>
  <c r="DF151" i="16"/>
  <c r="CQ151" i="16"/>
  <c r="BY151" i="16"/>
  <c r="BI151" i="16"/>
  <c r="AN151" i="16"/>
  <c r="P151" i="16"/>
  <c r="L148" i="16"/>
  <c r="P148" i="16"/>
  <c r="AB148" i="16"/>
  <c r="AN148" i="16"/>
  <c r="AZ148" i="16"/>
  <c r="BL148" i="16"/>
  <c r="BX148" i="16"/>
  <c r="CJ148" i="16"/>
  <c r="CV148" i="16"/>
  <c r="DH148" i="16"/>
  <c r="DT148" i="16"/>
  <c r="EF148" i="16"/>
  <c r="ER148" i="16"/>
  <c r="Q148" i="16"/>
  <c r="AC148" i="16"/>
  <c r="AO148" i="16"/>
  <c r="BA148" i="16"/>
  <c r="BM148" i="16"/>
  <c r="BY148" i="16"/>
  <c r="CK148" i="16"/>
  <c r="CW148" i="16"/>
  <c r="DI148" i="16"/>
  <c r="DU148" i="16"/>
  <c r="EG148" i="16"/>
  <c r="ES148" i="16"/>
  <c r="R148" i="16"/>
  <c r="AD148" i="16"/>
  <c r="AP148" i="16"/>
  <c r="BB148" i="16"/>
  <c r="BN148" i="16"/>
  <c r="BZ148" i="16"/>
  <c r="CL148" i="16"/>
  <c r="CX148" i="16"/>
  <c r="DJ148" i="16"/>
  <c r="DV148" i="16"/>
  <c r="EH148" i="16"/>
  <c r="ET148" i="16"/>
  <c r="S148" i="16"/>
  <c r="AE148" i="16"/>
  <c r="AQ148" i="16"/>
  <c r="BC148" i="16"/>
  <c r="BO148" i="16"/>
  <c r="CA148" i="16"/>
  <c r="CM148" i="16"/>
  <c r="CY148" i="16"/>
  <c r="DK148" i="16"/>
  <c r="DW148" i="16"/>
  <c r="EI148" i="16"/>
  <c r="EU148" i="16"/>
  <c r="T148" i="16"/>
  <c r="AF148" i="16"/>
  <c r="AR148" i="16"/>
  <c r="BD148" i="16"/>
  <c r="BP148" i="16"/>
  <c r="CB148" i="16"/>
  <c r="CN148" i="16"/>
  <c r="CZ148" i="16"/>
  <c r="DL148" i="16"/>
  <c r="DX148" i="16"/>
  <c r="EJ148" i="16"/>
  <c r="EV148" i="16"/>
  <c r="H148" i="16"/>
  <c r="U148" i="16"/>
  <c r="AG148" i="16"/>
  <c r="AS148" i="16"/>
  <c r="BE148" i="16"/>
  <c r="BQ148" i="16"/>
  <c r="CC148" i="16"/>
  <c r="CO148" i="16"/>
  <c r="DA148" i="16"/>
  <c r="DM148" i="16"/>
  <c r="DY148" i="16"/>
  <c r="EK148" i="16"/>
  <c r="EW148" i="16"/>
  <c r="J148" i="16"/>
  <c r="W148" i="16"/>
  <c r="AI148" i="16"/>
  <c r="AU148" i="16"/>
  <c r="BG148" i="16"/>
  <c r="BS148" i="16"/>
  <c r="CE148" i="16"/>
  <c r="CQ148" i="16"/>
  <c r="DC148" i="16"/>
  <c r="DO148" i="16"/>
  <c r="EA148" i="16"/>
  <c r="EM148" i="16"/>
  <c r="EY148" i="16"/>
  <c r="EB148" i="16"/>
  <c r="BU148" i="16"/>
  <c r="AT148" i="16"/>
  <c r="N148" i="16"/>
  <c r="H146" i="16"/>
  <c r="T146" i="16"/>
  <c r="AF146" i="16"/>
  <c r="AR146" i="16"/>
  <c r="BD146" i="16"/>
  <c r="BP146" i="16"/>
  <c r="CB146" i="16"/>
  <c r="CN146" i="16"/>
  <c r="CZ146" i="16"/>
  <c r="DL146" i="16"/>
  <c r="EJ146" i="16"/>
  <c r="EV146" i="16"/>
  <c r="P146" i="16"/>
  <c r="AB146" i="16"/>
  <c r="AN146" i="16"/>
  <c r="AZ146" i="16"/>
  <c r="BL146" i="16"/>
  <c r="BX146" i="16"/>
  <c r="CJ146" i="16"/>
  <c r="CV146" i="16"/>
  <c r="DH146" i="16"/>
  <c r="EF146" i="16"/>
  <c r="ER146" i="16"/>
  <c r="S146" i="16"/>
  <c r="AH146" i="16"/>
  <c r="AV146" i="16"/>
  <c r="BJ146" i="16"/>
  <c r="BY146" i="16"/>
  <c r="CM146" i="16"/>
  <c r="DB146" i="16"/>
  <c r="ED146" i="16"/>
  <c r="ES146" i="16"/>
  <c r="U146" i="16"/>
  <c r="AI146" i="16"/>
  <c r="AW146" i="16"/>
  <c r="BK146" i="16"/>
  <c r="BZ146" i="16"/>
  <c r="CO146" i="16"/>
  <c r="DC146" i="16"/>
  <c r="EE146" i="16"/>
  <c r="ET146" i="16"/>
  <c r="V146" i="16"/>
  <c r="AJ146" i="16"/>
  <c r="AX146" i="16"/>
  <c r="BM146" i="16"/>
  <c r="CA146" i="16"/>
  <c r="CP146" i="16"/>
  <c r="DD146" i="16"/>
  <c r="EG146" i="16"/>
  <c r="EU146" i="16"/>
  <c r="I146" i="16"/>
  <c r="W146" i="16"/>
  <c r="AK146" i="16"/>
  <c r="AY146" i="16"/>
  <c r="BN146" i="16"/>
  <c r="CC146" i="16"/>
  <c r="CQ146" i="16"/>
  <c r="DE146" i="16"/>
  <c r="EH146" i="16"/>
  <c r="EW146" i="16"/>
  <c r="J146" i="16"/>
  <c r="X146" i="16"/>
  <c r="AL146" i="16"/>
  <c r="BA146" i="16"/>
  <c r="BO146" i="16"/>
  <c r="CD146" i="16"/>
  <c r="CR146" i="16"/>
  <c r="DF146" i="16"/>
  <c r="EI146" i="16"/>
  <c r="EX146" i="16"/>
  <c r="K146" i="16"/>
  <c r="Y146" i="16"/>
  <c r="AM146" i="16"/>
  <c r="BB146" i="16"/>
  <c r="BQ146" i="16"/>
  <c r="CE146" i="16"/>
  <c r="CS146" i="16"/>
  <c r="DG146" i="16"/>
  <c r="EK146" i="16"/>
  <c r="EY146" i="16"/>
  <c r="M146" i="16"/>
  <c r="AA146" i="16"/>
  <c r="AP146" i="16"/>
  <c r="BE146" i="16"/>
  <c r="BS146" i="16"/>
  <c r="CG146" i="16"/>
  <c r="CU146" i="16"/>
  <c r="DJ146" i="16"/>
  <c r="DY146" i="16"/>
  <c r="EM146" i="16"/>
  <c r="FA146" i="16"/>
  <c r="CI146" i="16"/>
  <c r="BC146" i="16"/>
  <c r="Q146" i="16"/>
  <c r="K145" i="16"/>
  <c r="W145" i="16"/>
  <c r="AI145" i="16"/>
  <c r="AU145" i="16"/>
  <c r="BG145" i="16"/>
  <c r="BS145" i="16"/>
  <c r="CE145" i="16"/>
  <c r="CQ145" i="16"/>
  <c r="DC145" i="16"/>
  <c r="DO145" i="16"/>
  <c r="EA145" i="16"/>
  <c r="EM145" i="16"/>
  <c r="EY145" i="16"/>
  <c r="S145" i="16"/>
  <c r="AE145" i="16"/>
  <c r="AQ145" i="16"/>
  <c r="BC145" i="16"/>
  <c r="BO145" i="16"/>
  <c r="CA145" i="16"/>
  <c r="CM145" i="16"/>
  <c r="CY145" i="16"/>
  <c r="DK145" i="16"/>
  <c r="DW145" i="16"/>
  <c r="EI145" i="16"/>
  <c r="EU145" i="16"/>
  <c r="U145" i="16"/>
  <c r="AJ145" i="16"/>
  <c r="AX145" i="16"/>
  <c r="BL145" i="16"/>
  <c r="BZ145" i="16"/>
  <c r="CO145" i="16"/>
  <c r="DD145" i="16"/>
  <c r="DR145" i="16"/>
  <c r="EF145" i="16"/>
  <c r="ET145" i="16"/>
  <c r="H145" i="16"/>
  <c r="V145" i="16"/>
  <c r="AK145" i="16"/>
  <c r="AY145" i="16"/>
  <c r="BM145" i="16"/>
  <c r="CB145" i="16"/>
  <c r="CP145" i="16"/>
  <c r="DE145" i="16"/>
  <c r="DS145" i="16"/>
  <c r="EG145" i="16"/>
  <c r="EV145" i="16"/>
  <c r="I145" i="16"/>
  <c r="X145" i="16"/>
  <c r="AL145" i="16"/>
  <c r="AZ145" i="16"/>
  <c r="BN145" i="16"/>
  <c r="CC145" i="16"/>
  <c r="CR145" i="16"/>
  <c r="DF145" i="16"/>
  <c r="DT145" i="16"/>
  <c r="EH145" i="16"/>
  <c r="EW145" i="16"/>
  <c r="J145" i="16"/>
  <c r="Y145" i="16"/>
  <c r="AM145" i="16"/>
  <c r="BA145" i="16"/>
  <c r="BP145" i="16"/>
  <c r="CD145" i="16"/>
  <c r="CS145" i="16"/>
  <c r="DG145" i="16"/>
  <c r="DU145" i="16"/>
  <c r="EJ145" i="16"/>
  <c r="EX145" i="16"/>
  <c r="L145" i="16"/>
  <c r="Z145" i="16"/>
  <c r="AN145" i="16"/>
  <c r="BB145" i="16"/>
  <c r="BQ145" i="16"/>
  <c r="CF145" i="16"/>
  <c r="CT145" i="16"/>
  <c r="DH145" i="16"/>
  <c r="DV145" i="16"/>
  <c r="EK145" i="16"/>
  <c r="EZ145" i="16"/>
  <c r="M145" i="16"/>
  <c r="AA145" i="16"/>
  <c r="AO145" i="16"/>
  <c r="BD145" i="16"/>
  <c r="BR145" i="16"/>
  <c r="CG145" i="16"/>
  <c r="CU145" i="16"/>
  <c r="DI145" i="16"/>
  <c r="DX145" i="16"/>
  <c r="EL145" i="16"/>
  <c r="FA145" i="16"/>
  <c r="O145" i="16"/>
  <c r="AC145" i="16"/>
  <c r="AR145" i="16"/>
  <c r="BF145" i="16"/>
  <c r="BU145" i="16"/>
  <c r="CI145" i="16"/>
  <c r="CW145" i="16"/>
  <c r="DL145" i="16"/>
  <c r="DZ145" i="16"/>
  <c r="EO145" i="16"/>
  <c r="DP145" i="16"/>
  <c r="CJ145" i="16"/>
  <c r="AW145" i="16"/>
  <c r="Q145" i="16"/>
  <c r="CN144" i="16"/>
  <c r="EQ162" i="16"/>
  <c r="EE162" i="16"/>
  <c r="DS162" i="16"/>
  <c r="DG162" i="16"/>
  <c r="CU162" i="16"/>
  <c r="CI162" i="16"/>
  <c r="BW162" i="16"/>
  <c r="BK162" i="16"/>
  <c r="AY162" i="16"/>
  <c r="AM162" i="16"/>
  <c r="AA162" i="16"/>
  <c r="O162" i="16"/>
  <c r="EW160" i="16"/>
  <c r="EK160" i="16"/>
  <c r="DY160" i="16"/>
  <c r="DM160" i="16"/>
  <c r="DA160" i="16"/>
  <c r="CO160" i="16"/>
  <c r="CC160" i="16"/>
  <c r="BQ160" i="16"/>
  <c r="BE160" i="16"/>
  <c r="AS160" i="16"/>
  <c r="AG160" i="16"/>
  <c r="U160" i="16"/>
  <c r="I160" i="16"/>
  <c r="EZ159" i="16"/>
  <c r="EN159" i="16"/>
  <c r="EB159" i="16"/>
  <c r="DP159" i="16"/>
  <c r="DD159" i="16"/>
  <c r="CF159" i="16"/>
  <c r="BT159" i="16"/>
  <c r="BH159" i="16"/>
  <c r="AV159" i="16"/>
  <c r="AJ159" i="16"/>
  <c r="X159" i="16"/>
  <c r="L159" i="16"/>
  <c r="EQ158" i="16"/>
  <c r="EE158" i="16"/>
  <c r="DS158" i="16"/>
  <c r="DG158" i="16"/>
  <c r="CU158" i="16"/>
  <c r="CI158" i="16"/>
  <c r="BW158" i="16"/>
  <c r="BK158" i="16"/>
  <c r="AY158" i="16"/>
  <c r="AM158" i="16"/>
  <c r="AA158" i="16"/>
  <c r="O158" i="16"/>
  <c r="ET157" i="16"/>
  <c r="EH157" i="16"/>
  <c r="DV157" i="16"/>
  <c r="DJ157" i="16"/>
  <c r="CX157" i="16"/>
  <c r="CL157" i="16"/>
  <c r="BZ157" i="16"/>
  <c r="BN157" i="16"/>
  <c r="BB157" i="16"/>
  <c r="AP157" i="16"/>
  <c r="AD157" i="16"/>
  <c r="R157" i="16"/>
  <c r="EW156" i="16"/>
  <c r="EK156" i="16"/>
  <c r="DY156" i="16"/>
  <c r="DM156" i="16"/>
  <c r="DA156" i="16"/>
  <c r="CO156" i="16"/>
  <c r="CC156" i="16"/>
  <c r="BQ156" i="16"/>
  <c r="BE156" i="16"/>
  <c r="AS156" i="16"/>
  <c r="AG156" i="16"/>
  <c r="U156" i="16"/>
  <c r="I156" i="16"/>
  <c r="EZ155" i="16"/>
  <c r="EN155" i="16"/>
  <c r="EB155" i="16"/>
  <c r="DP155" i="16"/>
  <c r="DD155" i="16"/>
  <c r="CR155" i="16"/>
  <c r="CF155" i="16"/>
  <c r="BT155" i="16"/>
  <c r="BH155" i="16"/>
  <c r="AV155" i="16"/>
  <c r="AJ155" i="16"/>
  <c r="X155" i="16"/>
  <c r="L155" i="16"/>
  <c r="EQ154" i="16"/>
  <c r="EE154" i="16"/>
  <c r="DS154" i="16"/>
  <c r="DG154" i="16"/>
  <c r="CU154" i="16"/>
  <c r="CI154" i="16"/>
  <c r="BW154" i="16"/>
  <c r="BK154" i="16"/>
  <c r="AY154" i="16"/>
  <c r="AM154" i="16"/>
  <c r="AA154" i="16"/>
  <c r="O154" i="16"/>
  <c r="ET153" i="16"/>
  <c r="EH153" i="16"/>
  <c r="DV153" i="16"/>
  <c r="DJ153" i="16"/>
  <c r="CX153" i="16"/>
  <c r="CL153" i="16"/>
  <c r="BZ153" i="16"/>
  <c r="BN153" i="16"/>
  <c r="BB153" i="16"/>
  <c r="AP153" i="16"/>
  <c r="AD153" i="16"/>
  <c r="R153" i="16"/>
  <c r="EW152" i="16"/>
  <c r="EK152" i="16"/>
  <c r="DY152" i="16"/>
  <c r="DM152" i="16"/>
  <c r="DA152" i="16"/>
  <c r="BU152" i="16"/>
  <c r="BF152" i="16"/>
  <c r="AQ152" i="16"/>
  <c r="Y152" i="16"/>
  <c r="J152" i="16"/>
  <c r="FA151" i="16"/>
  <c r="EL151" i="16"/>
  <c r="DT151" i="16"/>
  <c r="DE151" i="16"/>
  <c r="CP151" i="16"/>
  <c r="BX151" i="16"/>
  <c r="BH151" i="16"/>
  <c r="AM151" i="16"/>
  <c r="O151" i="16"/>
  <c r="FA148" i="16"/>
  <c r="DZ148" i="16"/>
  <c r="BT148" i="16"/>
  <c r="AM148" i="16"/>
  <c r="M148" i="16"/>
  <c r="EZ146" i="16"/>
  <c r="DN146" i="16"/>
  <c r="CH146" i="16"/>
  <c r="AU146" i="16"/>
  <c r="O146" i="16"/>
  <c r="EP162" i="16"/>
  <c r="ED162" i="16"/>
  <c r="DR162" i="16"/>
  <c r="DF162" i="16"/>
  <c r="CT162" i="16"/>
  <c r="CH162" i="16"/>
  <c r="BV162" i="16"/>
  <c r="BJ162" i="16"/>
  <c r="AX162" i="16"/>
  <c r="AL162" i="16"/>
  <c r="Z162" i="16"/>
  <c r="N162" i="16"/>
  <c r="EV160" i="16"/>
  <c r="EJ160" i="16"/>
  <c r="DX160" i="16"/>
  <c r="DL160" i="16"/>
  <c r="CZ160" i="16"/>
  <c r="CN160" i="16"/>
  <c r="CB160" i="16"/>
  <c r="BP160" i="16"/>
  <c r="BD160" i="16"/>
  <c r="AR160" i="16"/>
  <c r="AF160" i="16"/>
  <c r="T160" i="16"/>
  <c r="H160" i="16"/>
  <c r="EY159" i="16"/>
  <c r="EM159" i="16"/>
  <c r="EA159" i="16"/>
  <c r="DO159" i="16"/>
  <c r="DC159" i="16"/>
  <c r="CE159" i="16"/>
  <c r="BS159" i="16"/>
  <c r="BG159" i="16"/>
  <c r="AU159" i="16"/>
  <c r="AI159" i="16"/>
  <c r="W159" i="16"/>
  <c r="K159" i="16"/>
  <c r="EP158" i="16"/>
  <c r="ED158" i="16"/>
  <c r="DR158" i="16"/>
  <c r="DF158" i="16"/>
  <c r="CT158" i="16"/>
  <c r="CH158" i="16"/>
  <c r="BV158" i="16"/>
  <c r="BJ158" i="16"/>
  <c r="AX158" i="16"/>
  <c r="AL158" i="16"/>
  <c r="Z158" i="16"/>
  <c r="N158" i="16"/>
  <c r="ES157" i="16"/>
  <c r="EG157" i="16"/>
  <c r="DU157" i="16"/>
  <c r="DI157" i="16"/>
  <c r="CW157" i="16"/>
  <c r="CK157" i="16"/>
  <c r="BY157" i="16"/>
  <c r="BM157" i="16"/>
  <c r="BA157" i="16"/>
  <c r="AO157" i="16"/>
  <c r="AC157" i="16"/>
  <c r="Q157" i="16"/>
  <c r="EV156" i="16"/>
  <c r="EJ156" i="16"/>
  <c r="DX156" i="16"/>
  <c r="DL156" i="16"/>
  <c r="CZ156" i="16"/>
  <c r="CN156" i="16"/>
  <c r="CB156" i="16"/>
  <c r="BP156" i="16"/>
  <c r="BD156" i="16"/>
  <c r="AR156" i="16"/>
  <c r="AF156" i="16"/>
  <c r="T156" i="16"/>
  <c r="H156" i="16"/>
  <c r="EY155" i="16"/>
  <c r="EM155" i="16"/>
  <c r="EA155" i="16"/>
  <c r="DO155" i="16"/>
  <c r="DC155" i="16"/>
  <c r="CE155" i="16"/>
  <c r="BS155" i="16"/>
  <c r="BG155" i="16"/>
  <c r="AU155" i="16"/>
  <c r="AI155" i="16"/>
  <c r="W155" i="16"/>
  <c r="K155" i="16"/>
  <c r="EP154" i="16"/>
  <c r="ED154" i="16"/>
  <c r="DR154" i="16"/>
  <c r="DF154" i="16"/>
  <c r="CT154" i="16"/>
  <c r="CH154" i="16"/>
  <c r="BV154" i="16"/>
  <c r="BJ154" i="16"/>
  <c r="AX154" i="16"/>
  <c r="AL154" i="16"/>
  <c r="Z154" i="16"/>
  <c r="N154" i="16"/>
  <c r="ES153" i="16"/>
  <c r="EG153" i="16"/>
  <c r="DU153" i="16"/>
  <c r="DI153" i="16"/>
  <c r="CW153" i="16"/>
  <c r="CK153" i="16"/>
  <c r="BY153" i="16"/>
  <c r="BM153" i="16"/>
  <c r="BA153" i="16"/>
  <c r="AO153" i="16"/>
  <c r="AC153" i="16"/>
  <c r="Q153" i="16"/>
  <c r="EV152" i="16"/>
  <c r="EJ152" i="16"/>
  <c r="DX152" i="16"/>
  <c r="DL152" i="16"/>
  <c r="CZ152" i="16"/>
  <c r="CI152" i="16"/>
  <c r="BT152" i="16"/>
  <c r="BE152" i="16"/>
  <c r="AM152" i="16"/>
  <c r="X152" i="16"/>
  <c r="I152" i="16"/>
  <c r="EZ151" i="16"/>
  <c r="EH151" i="16"/>
  <c r="DS151" i="16"/>
  <c r="DD151" i="16"/>
  <c r="CL151" i="16"/>
  <c r="BW151" i="16"/>
  <c r="BG151" i="16"/>
  <c r="AL151" i="16"/>
  <c r="N151" i="16"/>
  <c r="EZ148" i="16"/>
  <c r="DS148" i="16"/>
  <c r="BR148" i="16"/>
  <c r="AL148" i="16"/>
  <c r="K148" i="16"/>
  <c r="EQ146" i="16"/>
  <c r="DM146" i="16"/>
  <c r="CF146" i="16"/>
  <c r="AT146" i="16"/>
  <c r="N146" i="16"/>
  <c r="FA162" i="16"/>
  <c r="EO162" i="16"/>
  <c r="EC162" i="16"/>
  <c r="DQ162" i="16"/>
  <c r="DE162" i="16"/>
  <c r="CS162" i="16"/>
  <c r="CG162" i="16"/>
  <c r="BU162" i="16"/>
  <c r="BI162" i="16"/>
  <c r="AW162" i="16"/>
  <c r="AK162" i="16"/>
  <c r="Y162" i="16"/>
  <c r="EU160" i="16"/>
  <c r="EI160" i="16"/>
  <c r="DW160" i="16"/>
  <c r="DK160" i="16"/>
  <c r="CY160" i="16"/>
  <c r="CM160" i="16"/>
  <c r="CA160" i="16"/>
  <c r="BO160" i="16"/>
  <c r="BC160" i="16"/>
  <c r="AQ160" i="16"/>
  <c r="AE160" i="16"/>
  <c r="EX159" i="16"/>
  <c r="EL159" i="16"/>
  <c r="DZ159" i="16"/>
  <c r="DN159" i="16"/>
  <c r="DB159" i="16"/>
  <c r="CD159" i="16"/>
  <c r="BR159" i="16"/>
  <c r="BF159" i="16"/>
  <c r="AT159" i="16"/>
  <c r="AH159" i="16"/>
  <c r="V159" i="16"/>
  <c r="FA158" i="16"/>
  <c r="EO158" i="16"/>
  <c r="EC158" i="16"/>
  <c r="DQ158" i="16"/>
  <c r="DE158" i="16"/>
  <c r="CS158" i="16"/>
  <c r="CG158" i="16"/>
  <c r="BU158" i="16"/>
  <c r="BI158" i="16"/>
  <c r="AW158" i="16"/>
  <c r="AK158" i="16"/>
  <c r="Y158" i="16"/>
  <c r="ER157" i="16"/>
  <c r="EF157" i="16"/>
  <c r="DT157" i="16"/>
  <c r="DH157" i="16"/>
  <c r="CV157" i="16"/>
  <c r="CJ157" i="16"/>
  <c r="BX157" i="16"/>
  <c r="BL157" i="16"/>
  <c r="AZ157" i="16"/>
  <c r="AN157" i="16"/>
  <c r="AB157" i="16"/>
  <c r="EU156" i="16"/>
  <c r="EI156" i="16"/>
  <c r="DW156" i="16"/>
  <c r="DK156" i="16"/>
  <c r="CY156" i="16"/>
  <c r="CM156" i="16"/>
  <c r="CA156" i="16"/>
  <c r="BO156" i="16"/>
  <c r="BC156" i="16"/>
  <c r="AQ156" i="16"/>
  <c r="AE156" i="16"/>
  <c r="EX155" i="16"/>
  <c r="EL155" i="16"/>
  <c r="DZ155" i="16"/>
  <c r="DN155" i="16"/>
  <c r="DB155" i="16"/>
  <c r="CD155" i="16"/>
  <c r="BR155" i="16"/>
  <c r="BF155" i="16"/>
  <c r="AT155" i="16"/>
  <c r="AH155" i="16"/>
  <c r="V155" i="16"/>
  <c r="FA154" i="16"/>
  <c r="EO154" i="16"/>
  <c r="EC154" i="16"/>
  <c r="DQ154" i="16"/>
  <c r="DE154" i="16"/>
  <c r="CS154" i="16"/>
  <c r="CG154" i="16"/>
  <c r="BU154" i="16"/>
  <c r="BI154" i="16"/>
  <c r="AW154" i="16"/>
  <c r="AK154" i="16"/>
  <c r="Y154" i="16"/>
  <c r="ER153" i="16"/>
  <c r="EF153" i="16"/>
  <c r="DT153" i="16"/>
  <c r="DH153" i="16"/>
  <c r="CV153" i="16"/>
  <c r="CJ153" i="16"/>
  <c r="BX153" i="16"/>
  <c r="BL153" i="16"/>
  <c r="AZ153" i="16"/>
  <c r="AN153" i="16"/>
  <c r="AB153" i="16"/>
  <c r="EU152" i="16"/>
  <c r="EI152" i="16"/>
  <c r="DW152" i="16"/>
  <c r="DK152" i="16"/>
  <c r="CY152" i="16"/>
  <c r="CH152" i="16"/>
  <c r="BS152" i="16"/>
  <c r="BD152" i="16"/>
  <c r="AL152" i="16"/>
  <c r="W152" i="16"/>
  <c r="H152" i="16"/>
  <c r="EY151" i="16"/>
  <c r="EG151" i="16"/>
  <c r="DR151" i="16"/>
  <c r="DC151" i="16"/>
  <c r="CK151" i="16"/>
  <c r="BV151" i="16"/>
  <c r="BB151" i="16"/>
  <c r="AK151" i="16"/>
  <c r="M151" i="16"/>
  <c r="EX148" i="16"/>
  <c r="DR148" i="16"/>
  <c r="BK148" i="16"/>
  <c r="AK148" i="16"/>
  <c r="I148" i="16"/>
  <c r="EP146" i="16"/>
  <c r="DK146" i="16"/>
  <c r="BW146" i="16"/>
  <c r="AS146" i="16"/>
  <c r="L146" i="16"/>
  <c r="CJ134" i="16"/>
  <c r="P134" i="16"/>
  <c r="K139" i="16"/>
  <c r="AB139" i="16"/>
  <c r="AU139" i="16"/>
  <c r="BL139" i="16"/>
  <c r="CE139" i="16"/>
  <c r="DO139" i="16"/>
  <c r="EF139" i="16"/>
  <c r="EY139" i="16"/>
  <c r="L139" i="16"/>
  <c r="AE139" i="16"/>
  <c r="AV139" i="16"/>
  <c r="BO139" i="16"/>
  <c r="CF139" i="16"/>
  <c r="DP139" i="16"/>
  <c r="EI139" i="16"/>
  <c r="EZ139" i="16"/>
  <c r="M139" i="16"/>
  <c r="AG139" i="16"/>
  <c r="AW139" i="16"/>
  <c r="BQ139" i="16"/>
  <c r="CG139" i="16"/>
  <c r="DA139" i="16"/>
  <c r="DQ139" i="16"/>
  <c r="EK139" i="16"/>
  <c r="FA139" i="16"/>
  <c r="O139" i="16"/>
  <c r="AH139" i="16"/>
  <c r="AY139" i="16"/>
  <c r="BR139" i="16"/>
  <c r="CI139" i="16"/>
  <c r="DB139" i="16"/>
  <c r="DS139" i="16"/>
  <c r="EL139" i="16"/>
  <c r="S139" i="16"/>
  <c r="AJ139" i="16"/>
  <c r="BC139" i="16"/>
  <c r="BT139" i="16"/>
  <c r="DD139" i="16"/>
  <c r="DW139" i="16"/>
  <c r="EN139" i="16"/>
  <c r="FD139" i="16"/>
  <c r="CY139" i="16" s="1"/>
  <c r="I139" i="16"/>
  <c r="Y139" i="16"/>
  <c r="AS139" i="16"/>
  <c r="BI139" i="16"/>
  <c r="CC139" i="16"/>
  <c r="CS139" i="16"/>
  <c r="DM139" i="16"/>
  <c r="EC139" i="16"/>
  <c r="EW139" i="16"/>
  <c r="DY139" i="16"/>
  <c r="CO139" i="16"/>
  <c r="BE139" i="16"/>
  <c r="U139" i="16"/>
  <c r="P135" i="16"/>
  <c r="AB135" i="16"/>
  <c r="AN135" i="16"/>
  <c r="AZ135" i="16"/>
  <c r="BL135" i="16"/>
  <c r="BX135" i="16"/>
  <c r="CJ135" i="16"/>
  <c r="DH135" i="16"/>
  <c r="DT135" i="16"/>
  <c r="EF135" i="16"/>
  <c r="ER135" i="16"/>
  <c r="FD135" i="16"/>
  <c r="CQ135" i="16" s="1"/>
  <c r="S135" i="16"/>
  <c r="AE135" i="16"/>
  <c r="AQ135" i="16"/>
  <c r="BC135" i="16"/>
  <c r="BO135" i="16"/>
  <c r="CA135" i="16"/>
  <c r="DK135" i="16"/>
  <c r="DW135" i="16"/>
  <c r="EI135" i="16"/>
  <c r="EU135" i="16"/>
  <c r="X135" i="16"/>
  <c r="AV135" i="16"/>
  <c r="BT135" i="16"/>
  <c r="DP135" i="16"/>
  <c r="EN135" i="16"/>
  <c r="Y135" i="16"/>
  <c r="AW135" i="16"/>
  <c r="BU135" i="16"/>
  <c r="DQ135" i="16"/>
  <c r="EO135" i="16"/>
  <c r="AA135" i="16"/>
  <c r="AY135" i="16"/>
  <c r="BW135" i="16"/>
  <c r="DS135" i="16"/>
  <c r="EQ135" i="16"/>
  <c r="I135" i="16"/>
  <c r="AG135" i="16"/>
  <c r="BE135" i="16"/>
  <c r="CC135" i="16"/>
  <c r="DA135" i="16"/>
  <c r="DY135" i="16"/>
  <c r="EW135" i="16"/>
  <c r="J135" i="16"/>
  <c r="AH135" i="16"/>
  <c r="BF135" i="16"/>
  <c r="CD135" i="16"/>
  <c r="DB135" i="16"/>
  <c r="DZ135" i="16"/>
  <c r="EX135" i="16"/>
  <c r="K135" i="16"/>
  <c r="AI135" i="16"/>
  <c r="BG135" i="16"/>
  <c r="CE135" i="16"/>
  <c r="DC135" i="16"/>
  <c r="EA135" i="16"/>
  <c r="EY135" i="16"/>
  <c r="L135" i="16"/>
  <c r="AJ135" i="16"/>
  <c r="BH135" i="16"/>
  <c r="CF135" i="16"/>
  <c r="DD135" i="16"/>
  <c r="EB135" i="16"/>
  <c r="EZ135" i="16"/>
  <c r="V135" i="16"/>
  <c r="AT135" i="16"/>
  <c r="BR135" i="16"/>
  <c r="DN135" i="16"/>
  <c r="EL135" i="16"/>
  <c r="U135" i="16"/>
  <c r="EO134" i="16"/>
  <c r="BU134" i="16"/>
  <c r="EQ150" i="16"/>
  <c r="EE150" i="16"/>
  <c r="DS150" i="16"/>
  <c r="DG150" i="16"/>
  <c r="CU150" i="16"/>
  <c r="CI150" i="16"/>
  <c r="BW150" i="16"/>
  <c r="BK150" i="16"/>
  <c r="AY150" i="16"/>
  <c r="AM150" i="16"/>
  <c r="AA150" i="16"/>
  <c r="O150" i="16"/>
  <c r="CL149" i="16"/>
  <c r="BZ149" i="16"/>
  <c r="BN149" i="16"/>
  <c r="BB149" i="16"/>
  <c r="AP149" i="16"/>
  <c r="AD149" i="16"/>
  <c r="R149" i="16"/>
  <c r="L144" i="16"/>
  <c r="X144" i="16"/>
  <c r="AJ144" i="16"/>
  <c r="AV144" i="16"/>
  <c r="BH144" i="16"/>
  <c r="BT144" i="16"/>
  <c r="CF144" i="16"/>
  <c r="CR144" i="16"/>
  <c r="DD144" i="16"/>
  <c r="DP144" i="16"/>
  <c r="EB144" i="16"/>
  <c r="EN144" i="16"/>
  <c r="Q144" i="16"/>
  <c r="AC144" i="16"/>
  <c r="AO144" i="16"/>
  <c r="BA144" i="16"/>
  <c r="BM144" i="16"/>
  <c r="BY144" i="16"/>
  <c r="CK144" i="16"/>
  <c r="CW144" i="16"/>
  <c r="DI144" i="16"/>
  <c r="DU144" i="16"/>
  <c r="EG144" i="16"/>
  <c r="ES144" i="16"/>
  <c r="EM144" i="16"/>
  <c r="DV144" i="16"/>
  <c r="DC144" i="16"/>
  <c r="CL144" i="16"/>
  <c r="BS144" i="16"/>
  <c r="BB144" i="16"/>
  <c r="AI144" i="16"/>
  <c r="R144" i="16"/>
  <c r="CM142" i="16"/>
  <c r="BU142" i="16"/>
  <c r="BC142" i="16"/>
  <c r="AK142" i="16"/>
  <c r="S142" i="16"/>
  <c r="CW141" i="16"/>
  <c r="EX139" i="16"/>
  <c r="DN139" i="16"/>
  <c r="CD139" i="16"/>
  <c r="AT139" i="16"/>
  <c r="J139" i="16"/>
  <c r="FA135" i="16"/>
  <c r="CG135" i="16"/>
  <c r="M135" i="16"/>
  <c r="EF134" i="16"/>
  <c r="BL134" i="16"/>
  <c r="EP150" i="16"/>
  <c r="ED150" i="16"/>
  <c r="DR150" i="16"/>
  <c r="DF150" i="16"/>
  <c r="CT150" i="16"/>
  <c r="CH150" i="16"/>
  <c r="BV150" i="16"/>
  <c r="BJ150" i="16"/>
  <c r="AX150" i="16"/>
  <c r="AL150" i="16"/>
  <c r="Z150" i="16"/>
  <c r="N150" i="16"/>
  <c r="CK149" i="16"/>
  <c r="BY149" i="16"/>
  <c r="BM149" i="16"/>
  <c r="BA149" i="16"/>
  <c r="AO149" i="16"/>
  <c r="AC149" i="16"/>
  <c r="Q149" i="16"/>
  <c r="N144" i="16"/>
  <c r="EK144" i="16"/>
  <c r="DT144" i="16"/>
  <c r="DA144" i="16"/>
  <c r="CJ144" i="16"/>
  <c r="BQ144" i="16"/>
  <c r="AZ144" i="16"/>
  <c r="AG144" i="16"/>
  <c r="P144" i="16"/>
  <c r="EN142" i="16"/>
  <c r="DU142" i="16"/>
  <c r="DD142" i="16"/>
  <c r="CK142" i="16"/>
  <c r="BT142" i="16"/>
  <c r="BA142" i="16"/>
  <c r="AJ142" i="16"/>
  <c r="Q142" i="16"/>
  <c r="CV141" i="16"/>
  <c r="EU139" i="16"/>
  <c r="DK139" i="16"/>
  <c r="CA139" i="16"/>
  <c r="AQ139" i="16"/>
  <c r="EM135" i="16"/>
  <c r="BS135" i="16"/>
  <c r="EE134" i="16"/>
  <c r="BK134" i="16"/>
  <c r="FA150" i="16"/>
  <c r="EO150" i="16"/>
  <c r="EC150" i="16"/>
  <c r="DQ150" i="16"/>
  <c r="DE150" i="16"/>
  <c r="CS150" i="16"/>
  <c r="CG150" i="16"/>
  <c r="BU150" i="16"/>
  <c r="BI150" i="16"/>
  <c r="AW150" i="16"/>
  <c r="AK150" i="16"/>
  <c r="Y150" i="16"/>
  <c r="M150" i="16"/>
  <c r="CJ149" i="16"/>
  <c r="BX149" i="16"/>
  <c r="BL149" i="16"/>
  <c r="AZ149" i="16"/>
  <c r="AN149" i="16"/>
  <c r="AB149" i="16"/>
  <c r="P149" i="16"/>
  <c r="FA144" i="16"/>
  <c r="EJ144" i="16"/>
  <c r="DS144" i="16"/>
  <c r="CZ144" i="16"/>
  <c r="CI144" i="16"/>
  <c r="BP144" i="16"/>
  <c r="AY144" i="16"/>
  <c r="AF144" i="16"/>
  <c r="O144" i="16"/>
  <c r="EL142" i="16"/>
  <c r="DS142" i="16"/>
  <c r="DB142" i="16"/>
  <c r="CI142" i="16"/>
  <c r="BR142" i="16"/>
  <c r="AY142" i="16"/>
  <c r="AH142" i="16"/>
  <c r="O142" i="16"/>
  <c r="CU141" i="16"/>
  <c r="ER139" i="16"/>
  <c r="DH139" i="16"/>
  <c r="BX139" i="16"/>
  <c r="AN139" i="16"/>
  <c r="EK135" i="16"/>
  <c r="BQ135" i="16"/>
  <c r="DQ134" i="16"/>
  <c r="AW134" i="16"/>
  <c r="EZ150" i="16"/>
  <c r="EN150" i="16"/>
  <c r="EB150" i="16"/>
  <c r="DP150" i="16"/>
  <c r="DD150" i="16"/>
  <c r="CR150" i="16"/>
  <c r="CF150" i="16"/>
  <c r="BT150" i="16"/>
  <c r="BH150" i="16"/>
  <c r="AV150" i="16"/>
  <c r="AJ150" i="16"/>
  <c r="X150" i="16"/>
  <c r="L150" i="16"/>
  <c r="EQ149" i="16"/>
  <c r="EE149" i="16"/>
  <c r="DS149" i="16"/>
  <c r="DG149" i="16"/>
  <c r="CU149" i="16"/>
  <c r="CI149" i="16"/>
  <c r="BW149" i="16"/>
  <c r="BK149" i="16"/>
  <c r="AY149" i="16"/>
  <c r="AM149" i="16"/>
  <c r="AA149" i="16"/>
  <c r="O149" i="16"/>
  <c r="EZ144" i="16"/>
  <c r="EI144" i="16"/>
  <c r="DQ144" i="16"/>
  <c r="CY144" i="16"/>
  <c r="CG144" i="16"/>
  <c r="BO144" i="16"/>
  <c r="AW144" i="16"/>
  <c r="AE144" i="16"/>
  <c r="M144" i="16"/>
  <c r="O143" i="16"/>
  <c r="AA143" i="16"/>
  <c r="AM143" i="16"/>
  <c r="AY143" i="16"/>
  <c r="BK143" i="16"/>
  <c r="BW143" i="16"/>
  <c r="CI143" i="16"/>
  <c r="CU143" i="16"/>
  <c r="DG143" i="16"/>
  <c r="DS143" i="16"/>
  <c r="EE143" i="16"/>
  <c r="EQ143" i="16"/>
  <c r="Q143" i="16"/>
  <c r="AC143" i="16"/>
  <c r="AO143" i="16"/>
  <c r="BA143" i="16"/>
  <c r="BM143" i="16"/>
  <c r="BY143" i="16"/>
  <c r="CK143" i="16"/>
  <c r="CW143" i="16"/>
  <c r="DI143" i="16"/>
  <c r="DU143" i="16"/>
  <c r="EG143" i="16"/>
  <c r="ES143" i="16"/>
  <c r="H143" i="16"/>
  <c r="T143" i="16"/>
  <c r="AF143" i="16"/>
  <c r="AR143" i="16"/>
  <c r="BD143" i="16"/>
  <c r="BP143" i="16"/>
  <c r="CB143" i="16"/>
  <c r="CN143" i="16"/>
  <c r="CZ143" i="16"/>
  <c r="DL143" i="16"/>
  <c r="DX143" i="16"/>
  <c r="EJ143" i="16"/>
  <c r="EV143" i="16"/>
  <c r="M143" i="16"/>
  <c r="Y143" i="16"/>
  <c r="AK143" i="16"/>
  <c r="AW143" i="16"/>
  <c r="BI143" i="16"/>
  <c r="BU143" i="16"/>
  <c r="CG143" i="16"/>
  <c r="CS143" i="16"/>
  <c r="DE143" i="16"/>
  <c r="DQ143" i="16"/>
  <c r="EC143" i="16"/>
  <c r="EO143" i="16"/>
  <c r="FA143" i="16"/>
  <c r="EK143" i="16"/>
  <c r="DR143" i="16"/>
  <c r="DA143" i="16"/>
  <c r="CH143" i="16"/>
  <c r="BQ143" i="16"/>
  <c r="AX143" i="16"/>
  <c r="AG143" i="16"/>
  <c r="N143" i="16"/>
  <c r="R142" i="16"/>
  <c r="AD142" i="16"/>
  <c r="AP142" i="16"/>
  <c r="BB142" i="16"/>
  <c r="BN142" i="16"/>
  <c r="BZ142" i="16"/>
  <c r="CL142" i="16"/>
  <c r="CX142" i="16"/>
  <c r="DJ142" i="16"/>
  <c r="DV142" i="16"/>
  <c r="EH142" i="16"/>
  <c r="ET142" i="16"/>
  <c r="H142" i="16"/>
  <c r="T142" i="16"/>
  <c r="AF142" i="16"/>
  <c r="AR142" i="16"/>
  <c r="BD142" i="16"/>
  <c r="BP142" i="16"/>
  <c r="CB142" i="16"/>
  <c r="CN142" i="16"/>
  <c r="CZ142" i="16"/>
  <c r="DL142" i="16"/>
  <c r="DX142" i="16"/>
  <c r="EJ142" i="16"/>
  <c r="EV142" i="16"/>
  <c r="K142" i="16"/>
  <c r="W142" i="16"/>
  <c r="AI142" i="16"/>
  <c r="AU142" i="16"/>
  <c r="BG142" i="16"/>
  <c r="BS142" i="16"/>
  <c r="CE142" i="16"/>
  <c r="CQ142" i="16"/>
  <c r="DC142" i="16"/>
  <c r="DO142" i="16"/>
  <c r="EA142" i="16"/>
  <c r="EM142" i="16"/>
  <c r="EY142" i="16"/>
  <c r="P142" i="16"/>
  <c r="AB142" i="16"/>
  <c r="AN142" i="16"/>
  <c r="AZ142" i="16"/>
  <c r="BL142" i="16"/>
  <c r="BX142" i="16"/>
  <c r="CJ142" i="16"/>
  <c r="CV142" i="16"/>
  <c r="DH142" i="16"/>
  <c r="DT142" i="16"/>
  <c r="EF142" i="16"/>
  <c r="ER142" i="16"/>
  <c r="EK142" i="16"/>
  <c r="DR142" i="16"/>
  <c r="DA142" i="16"/>
  <c r="CH142" i="16"/>
  <c r="BQ142" i="16"/>
  <c r="AX142" i="16"/>
  <c r="AG142" i="16"/>
  <c r="N142" i="16"/>
  <c r="Q141" i="16"/>
  <c r="AF141" i="16"/>
  <c r="AW141" i="16"/>
  <c r="BM141" i="16"/>
  <c r="CB141" i="16"/>
  <c r="CP141" i="16"/>
  <c r="DB141" i="16"/>
  <c r="DN141" i="16"/>
  <c r="DZ141" i="16"/>
  <c r="EL141" i="16"/>
  <c r="EX141" i="16"/>
  <c r="S141" i="16"/>
  <c r="AH141" i="16"/>
  <c r="AZ141" i="16"/>
  <c r="BO141" i="16"/>
  <c r="CD141" i="16"/>
  <c r="CR141" i="16"/>
  <c r="DD141" i="16"/>
  <c r="EH141" i="16"/>
  <c r="DP141" i="16"/>
  <c r="CS141" i="16"/>
  <c r="BP141" i="16"/>
  <c r="AK141" i="16"/>
  <c r="EQ139" i="16"/>
  <c r="DG139" i="16"/>
  <c r="BW139" i="16"/>
  <c r="AM139" i="16"/>
  <c r="EE135" i="16"/>
  <c r="BK135" i="16"/>
  <c r="DJ134" i="16"/>
  <c r="AP134" i="16"/>
  <c r="EY150" i="16"/>
  <c r="EM150" i="16"/>
  <c r="EA150" i="16"/>
  <c r="DO150" i="16"/>
  <c r="DC150" i="16"/>
  <c r="CQ150" i="16"/>
  <c r="CE150" i="16"/>
  <c r="BS150" i="16"/>
  <c r="BG150" i="16"/>
  <c r="AU150" i="16"/>
  <c r="AI150" i="16"/>
  <c r="W150" i="16"/>
  <c r="K150" i="16"/>
  <c r="EP149" i="16"/>
  <c r="ED149" i="16"/>
  <c r="DR149" i="16"/>
  <c r="DF149" i="16"/>
  <c r="CT149" i="16"/>
  <c r="CH149" i="16"/>
  <c r="BV149" i="16"/>
  <c r="BJ149" i="16"/>
  <c r="AX149" i="16"/>
  <c r="AL149" i="16"/>
  <c r="Z149" i="16"/>
  <c r="N149" i="16"/>
  <c r="EY144" i="16"/>
  <c r="EH144" i="16"/>
  <c r="DO144" i="16"/>
  <c r="CX144" i="16"/>
  <c r="CE144" i="16"/>
  <c r="BN144" i="16"/>
  <c r="AU144" i="16"/>
  <c r="AD144" i="16"/>
  <c r="K144" i="16"/>
  <c r="FA142" i="16"/>
  <c r="EI142" i="16"/>
  <c r="DQ142" i="16"/>
  <c r="CY142" i="16"/>
  <c r="CG142" i="16"/>
  <c r="BO142" i="16"/>
  <c r="AW142" i="16"/>
  <c r="AE142" i="16"/>
  <c r="M142" i="16"/>
  <c r="CQ140" i="16"/>
  <c r="CS140" i="16"/>
  <c r="CV140" i="16"/>
  <c r="CX140" i="16"/>
  <c r="CY140" i="16"/>
  <c r="CP140" i="16"/>
  <c r="EO139" i="16"/>
  <c r="DE139" i="16"/>
  <c r="BU139" i="16"/>
  <c r="AK139" i="16"/>
  <c r="CX137" i="16"/>
  <c r="CY137" i="16"/>
  <c r="CK137" i="16"/>
  <c r="CM137" i="16"/>
  <c r="EC135" i="16"/>
  <c r="BI135" i="16"/>
  <c r="DH134" i="16"/>
  <c r="AN134" i="16"/>
  <c r="EX150" i="16"/>
  <c r="EL150" i="16"/>
  <c r="DZ150" i="16"/>
  <c r="DN150" i="16"/>
  <c r="DB150" i="16"/>
  <c r="CP150" i="16"/>
  <c r="CD150" i="16"/>
  <c r="BR150" i="16"/>
  <c r="BF150" i="16"/>
  <c r="AT150" i="16"/>
  <c r="AH150" i="16"/>
  <c r="V150" i="16"/>
  <c r="FA149" i="16"/>
  <c r="EO149" i="16"/>
  <c r="EC149" i="16"/>
  <c r="DQ149" i="16"/>
  <c r="DE149" i="16"/>
  <c r="CS149" i="16"/>
  <c r="CG149" i="16"/>
  <c r="BU149" i="16"/>
  <c r="BI149" i="16"/>
  <c r="AW149" i="16"/>
  <c r="AK149" i="16"/>
  <c r="Y149" i="16"/>
  <c r="EW144" i="16"/>
  <c r="EF144" i="16"/>
  <c r="DM144" i="16"/>
  <c r="CV144" i="16"/>
  <c r="CC144" i="16"/>
  <c r="BL144" i="16"/>
  <c r="AS144" i="16"/>
  <c r="AB144" i="16"/>
  <c r="I144" i="16"/>
  <c r="EY143" i="16"/>
  <c r="EH143" i="16"/>
  <c r="DO143" i="16"/>
  <c r="CX143" i="16"/>
  <c r="CE143" i="16"/>
  <c r="BN143" i="16"/>
  <c r="AU143" i="16"/>
  <c r="AD143" i="16"/>
  <c r="K143" i="16"/>
  <c r="EZ142" i="16"/>
  <c r="EG142" i="16"/>
  <c r="DP142" i="16"/>
  <c r="CW142" i="16"/>
  <c r="CF142" i="16"/>
  <c r="BM142" i="16"/>
  <c r="AV142" i="16"/>
  <c r="AC142" i="16"/>
  <c r="L142" i="16"/>
  <c r="FA141" i="16"/>
  <c r="EF141" i="16"/>
  <c r="DJ141" i="16"/>
  <c r="CL141" i="16"/>
  <c r="BF141" i="16"/>
  <c r="AB141" i="16"/>
  <c r="CR140" i="16"/>
  <c r="EM139" i="16"/>
  <c r="DC139" i="16"/>
  <c r="BS139" i="16"/>
  <c r="AI139" i="16"/>
  <c r="DO135" i="16"/>
  <c r="AU135" i="16"/>
  <c r="DG134" i="16"/>
  <c r="V133" i="16"/>
  <c r="AM133" i="16"/>
  <c r="BB133" i="16"/>
  <c r="BR133" i="16"/>
  <c r="CD133" i="16"/>
  <c r="CP133" i="16"/>
  <c r="DB133" i="16"/>
  <c r="DN133" i="16"/>
  <c r="DZ133" i="16"/>
  <c r="EL133" i="16"/>
  <c r="EX133" i="16"/>
  <c r="I133" i="16"/>
  <c r="Y133" i="16"/>
  <c r="AO133" i="16"/>
  <c r="BE133" i="16"/>
  <c r="BT133" i="16"/>
  <c r="CF133" i="16"/>
  <c r="CR133" i="16"/>
  <c r="DD133" i="16"/>
  <c r="DP133" i="16"/>
  <c r="EB133" i="16"/>
  <c r="EN133" i="16"/>
  <c r="EZ133" i="16"/>
  <c r="J133" i="16"/>
  <c r="AA133" i="16"/>
  <c r="AP133" i="16"/>
  <c r="BF133" i="16"/>
  <c r="BU133" i="16"/>
  <c r="CG133" i="16"/>
  <c r="CS133" i="16"/>
  <c r="DE133" i="16"/>
  <c r="DQ133" i="16"/>
  <c r="EC133" i="16"/>
  <c r="EO133" i="16"/>
  <c r="FA133" i="16"/>
  <c r="O133" i="16"/>
  <c r="AD133" i="16"/>
  <c r="AT133" i="16"/>
  <c r="BK133" i="16"/>
  <c r="BX133" i="16"/>
  <c r="CJ133" i="16"/>
  <c r="CV133" i="16"/>
  <c r="DH133" i="16"/>
  <c r="DT133" i="16"/>
  <c r="S133" i="16"/>
  <c r="AJ133" i="16"/>
  <c r="AZ133" i="16"/>
  <c r="BO133" i="16"/>
  <c r="CB133" i="16"/>
  <c r="CN133" i="16"/>
  <c r="CZ133" i="16"/>
  <c r="DL133" i="16"/>
  <c r="DX133" i="16"/>
  <c r="EJ133" i="16"/>
  <c r="EV133" i="16"/>
  <c r="Q133" i="16"/>
  <c r="BA133" i="16"/>
  <c r="CK133" i="16"/>
  <c r="DK133" i="16"/>
  <c r="EK133" i="16"/>
  <c r="R133" i="16"/>
  <c r="BI133" i="16"/>
  <c r="CL133" i="16"/>
  <c r="DM133" i="16"/>
  <c r="EQ133" i="16"/>
  <c r="U133" i="16"/>
  <c r="BL133" i="16"/>
  <c r="CM133" i="16"/>
  <c r="DS133" i="16"/>
  <c r="ER133" i="16"/>
  <c r="AC133" i="16"/>
  <c r="BM133" i="16"/>
  <c r="CO133" i="16"/>
  <c r="DU133" i="16"/>
  <c r="ES133" i="16"/>
  <c r="AE133" i="16"/>
  <c r="BN133" i="16"/>
  <c r="CU133" i="16"/>
  <c r="DV133" i="16"/>
  <c r="ET133" i="16"/>
  <c r="AG133" i="16"/>
  <c r="BQ133" i="16"/>
  <c r="CW133" i="16"/>
  <c r="DW133" i="16"/>
  <c r="EU133" i="16"/>
  <c r="AH133" i="16"/>
  <c r="BW133" i="16"/>
  <c r="CX133" i="16"/>
  <c r="DY133" i="16"/>
  <c r="EW133" i="16"/>
  <c r="M133" i="16"/>
  <c r="AW133" i="16"/>
  <c r="CC133" i="16"/>
  <c r="DI133" i="16"/>
  <c r="EH133" i="16"/>
  <c r="BZ133" i="16"/>
  <c r="EX144" i="16"/>
  <c r="EL144" i="16"/>
  <c r="DZ144" i="16"/>
  <c r="DN144" i="16"/>
  <c r="DB144" i="16"/>
  <c r="CP144" i="16"/>
  <c r="CD144" i="16"/>
  <c r="BR144" i="16"/>
  <c r="BF144" i="16"/>
  <c r="AT144" i="16"/>
  <c r="AH144" i="16"/>
  <c r="V144" i="16"/>
  <c r="J144" i="16"/>
  <c r="EU141" i="16"/>
  <c r="EI141" i="16"/>
  <c r="DW141" i="16"/>
  <c r="DK141" i="16"/>
  <c r="CY141" i="16"/>
  <c r="CM141" i="16"/>
  <c r="BY141" i="16"/>
  <c r="BI141" i="16"/>
  <c r="AR141" i="16"/>
  <c r="AC141" i="16"/>
  <c r="EX138" i="16"/>
  <c r="EE138" i="16"/>
  <c r="DN138" i="16"/>
  <c r="CU138" i="16"/>
  <c r="CD138" i="16"/>
  <c r="BK138" i="16"/>
  <c r="AT138" i="16"/>
  <c r="AA138" i="16"/>
  <c r="J138" i="16"/>
  <c r="EW137" i="16"/>
  <c r="EF137" i="16"/>
  <c r="DM137" i="16"/>
  <c r="CV137" i="16"/>
  <c r="CC137" i="16"/>
  <c r="BL137" i="16"/>
  <c r="AS137" i="16"/>
  <c r="AB137" i="16"/>
  <c r="CL136" i="16"/>
  <c r="EN134" i="16"/>
  <c r="DP134" i="16"/>
  <c r="CR134" i="16"/>
  <c r="BT134" i="16"/>
  <c r="AV134" i="16"/>
  <c r="EC123" i="16"/>
  <c r="S134" i="16"/>
  <c r="AE134" i="16"/>
  <c r="AQ134" i="16"/>
  <c r="BC134" i="16"/>
  <c r="BO134" i="16"/>
  <c r="CA134" i="16"/>
  <c r="CM134" i="16"/>
  <c r="CY134" i="16"/>
  <c r="DK134" i="16"/>
  <c r="DW134" i="16"/>
  <c r="EI134" i="16"/>
  <c r="EU134" i="16"/>
  <c r="H134" i="16"/>
  <c r="T134" i="16"/>
  <c r="AF134" i="16"/>
  <c r="AR134" i="16"/>
  <c r="BD134" i="16"/>
  <c r="BP134" i="16"/>
  <c r="CB134" i="16"/>
  <c r="CN134" i="16"/>
  <c r="CZ134" i="16"/>
  <c r="DL134" i="16"/>
  <c r="DX134" i="16"/>
  <c r="EJ134" i="16"/>
  <c r="EV134" i="16"/>
  <c r="I134" i="16"/>
  <c r="U134" i="16"/>
  <c r="AG134" i="16"/>
  <c r="AS134" i="16"/>
  <c r="BE134" i="16"/>
  <c r="BQ134" i="16"/>
  <c r="CC134" i="16"/>
  <c r="CO134" i="16"/>
  <c r="DA134" i="16"/>
  <c r="DM134" i="16"/>
  <c r="DY134" i="16"/>
  <c r="EK134" i="16"/>
  <c r="EW134" i="16"/>
  <c r="J134" i="16"/>
  <c r="V134" i="16"/>
  <c r="AH134" i="16"/>
  <c r="AT134" i="16"/>
  <c r="BF134" i="16"/>
  <c r="BR134" i="16"/>
  <c r="CD134" i="16"/>
  <c r="CP134" i="16"/>
  <c r="DB134" i="16"/>
  <c r="DN134" i="16"/>
  <c r="DZ134" i="16"/>
  <c r="EL134" i="16"/>
  <c r="EX134" i="16"/>
  <c r="K134" i="16"/>
  <c r="W134" i="16"/>
  <c r="AI134" i="16"/>
  <c r="AU134" i="16"/>
  <c r="BG134" i="16"/>
  <c r="BS134" i="16"/>
  <c r="CE134" i="16"/>
  <c r="CQ134" i="16"/>
  <c r="DC134" i="16"/>
  <c r="DO134" i="16"/>
  <c r="EA134" i="16"/>
  <c r="EM134" i="16"/>
  <c r="EY134" i="16"/>
  <c r="Q134" i="16"/>
  <c r="AC134" i="16"/>
  <c r="AO134" i="16"/>
  <c r="BA134" i="16"/>
  <c r="BM134" i="16"/>
  <c r="BY134" i="16"/>
  <c r="CK134" i="16"/>
  <c r="CW134" i="16"/>
  <c r="DI134" i="16"/>
  <c r="DU134" i="16"/>
  <c r="EG134" i="16"/>
  <c r="ES134" i="16"/>
  <c r="ED134" i="16"/>
  <c r="DF134" i="16"/>
  <c r="CH134" i="16"/>
  <c r="BJ134" i="16"/>
  <c r="AL134" i="16"/>
  <c r="N134" i="16"/>
  <c r="K141" i="16"/>
  <c r="W141" i="16"/>
  <c r="AI141" i="16"/>
  <c r="AU141" i="16"/>
  <c r="BG141" i="16"/>
  <c r="BS141" i="16"/>
  <c r="CE141" i="16"/>
  <c r="L141" i="16"/>
  <c r="X141" i="16"/>
  <c r="AJ141" i="16"/>
  <c r="AV141" i="16"/>
  <c r="BH141" i="16"/>
  <c r="BT141" i="16"/>
  <c r="CF141" i="16"/>
  <c r="N141" i="16"/>
  <c r="Z141" i="16"/>
  <c r="AL141" i="16"/>
  <c r="AX141" i="16"/>
  <c r="BJ141" i="16"/>
  <c r="BV141" i="16"/>
  <c r="EP141" i="16"/>
  <c r="ED141" i="16"/>
  <c r="DR141" i="16"/>
  <c r="DF141" i="16"/>
  <c r="CT141" i="16"/>
  <c r="CH141" i="16"/>
  <c r="BQ141" i="16"/>
  <c r="BB141" i="16"/>
  <c r="AM141" i="16"/>
  <c r="U141" i="16"/>
  <c r="EP138" i="16"/>
  <c r="DW138" i="16"/>
  <c r="DF138" i="16"/>
  <c r="CM138" i="16"/>
  <c r="BV138" i="16"/>
  <c r="BC138" i="16"/>
  <c r="AL138" i="16"/>
  <c r="S138" i="16"/>
  <c r="CV136" i="16"/>
  <c r="FA134" i="16"/>
  <c r="EC134" i="16"/>
  <c r="DE134" i="16"/>
  <c r="CG134" i="16"/>
  <c r="BI134" i="16"/>
  <c r="AK134" i="16"/>
  <c r="M134" i="16"/>
  <c r="EZ134" i="16"/>
  <c r="EB134" i="16"/>
  <c r="DD134" i="16"/>
  <c r="CF134" i="16"/>
  <c r="BH134" i="16"/>
  <c r="AJ134" i="16"/>
  <c r="L134" i="16"/>
  <c r="EI130" i="16"/>
  <c r="EK130" i="16"/>
  <c r="EO130" i="16"/>
  <c r="EB130" i="16"/>
  <c r="EQ130" i="16"/>
  <c r="EC130" i="16"/>
  <c r="ER130" i="16"/>
  <c r="EH130" i="16"/>
  <c r="Q139" i="16"/>
  <c r="DD138" i="16"/>
  <c r="CJ138" i="16"/>
  <c r="BT138" i="16"/>
  <c r="AZ138" i="16"/>
  <c r="AJ138" i="16"/>
  <c r="P138" i="16"/>
  <c r="CR136" i="16"/>
  <c r="ET134" i="16"/>
  <c r="DV134" i="16"/>
  <c r="CX134" i="16"/>
  <c r="BZ134" i="16"/>
  <c r="BB134" i="16"/>
  <c r="AD134" i="16"/>
  <c r="EP144" i="16"/>
  <c r="ED144" i="16"/>
  <c r="DR144" i="16"/>
  <c r="DF144" i="16"/>
  <c r="CT144" i="16"/>
  <c r="CH144" i="16"/>
  <c r="BV144" i="16"/>
  <c r="BJ144" i="16"/>
  <c r="AX144" i="16"/>
  <c r="AL144" i="16"/>
  <c r="Z144" i="16"/>
  <c r="EY141" i="16"/>
  <c r="EM141" i="16"/>
  <c r="EA141" i="16"/>
  <c r="DO141" i="16"/>
  <c r="DC141" i="16"/>
  <c r="CQ141" i="16"/>
  <c r="CC141" i="16"/>
  <c r="BN141" i="16"/>
  <c r="AY141" i="16"/>
  <c r="AG141" i="16"/>
  <c r="R141" i="16"/>
  <c r="EL138" i="16"/>
  <c r="DS138" i="16"/>
  <c r="DB138" i="16"/>
  <c r="CI138" i="16"/>
  <c r="BR138" i="16"/>
  <c r="AY138" i="16"/>
  <c r="AH138" i="16"/>
  <c r="L137" i="16"/>
  <c r="X137" i="16"/>
  <c r="AJ137" i="16"/>
  <c r="AV137" i="16"/>
  <c r="BH137" i="16"/>
  <c r="BT137" i="16"/>
  <c r="CF137" i="16"/>
  <c r="CR137" i="16"/>
  <c r="DD137" i="16"/>
  <c r="DP137" i="16"/>
  <c r="EB137" i="16"/>
  <c r="EN137" i="16"/>
  <c r="EZ137" i="16"/>
  <c r="H137" i="16"/>
  <c r="T137" i="16"/>
  <c r="AF137" i="16"/>
  <c r="AR137" i="16"/>
  <c r="BD137" i="16"/>
  <c r="BP137" i="16"/>
  <c r="CB137" i="16"/>
  <c r="CN137" i="16"/>
  <c r="CZ137" i="16"/>
  <c r="DL137" i="16"/>
  <c r="DX137" i="16"/>
  <c r="EJ137" i="16"/>
  <c r="EV137" i="16"/>
  <c r="EK137" i="16"/>
  <c r="DT137" i="16"/>
  <c r="DA137" i="16"/>
  <c r="CJ137" i="16"/>
  <c r="BQ137" i="16"/>
  <c r="AZ137" i="16"/>
  <c r="AG137" i="16"/>
  <c r="P137" i="16"/>
  <c r="CP136" i="16"/>
  <c r="ER134" i="16"/>
  <c r="DT134" i="16"/>
  <c r="CV134" i="16"/>
  <c r="BX134" i="16"/>
  <c r="AZ134" i="16"/>
  <c r="AB134" i="16"/>
  <c r="H138" i="16"/>
  <c r="T138" i="16"/>
  <c r="AF138" i="16"/>
  <c r="AR138" i="16"/>
  <c r="BD138" i="16"/>
  <c r="BP138" i="16"/>
  <c r="CB138" i="16"/>
  <c r="CN138" i="16"/>
  <c r="CZ138" i="16"/>
  <c r="DL138" i="16"/>
  <c r="DX138" i="16"/>
  <c r="EJ138" i="16"/>
  <c r="EV138" i="16"/>
  <c r="I138" i="16"/>
  <c r="U138" i="16"/>
  <c r="AG138" i="16"/>
  <c r="AS138" i="16"/>
  <c r="BE138" i="16"/>
  <c r="BQ138" i="16"/>
  <c r="CC138" i="16"/>
  <c r="CO138" i="16"/>
  <c r="DA138" i="16"/>
  <c r="DM138" i="16"/>
  <c r="DY138" i="16"/>
  <c r="EK138" i="16"/>
  <c r="EW138" i="16"/>
  <c r="K138" i="16"/>
  <c r="W138" i="16"/>
  <c r="AI138" i="16"/>
  <c r="AU138" i="16"/>
  <c r="BG138" i="16"/>
  <c r="BS138" i="16"/>
  <c r="CE138" i="16"/>
  <c r="CQ138" i="16"/>
  <c r="DC138" i="16"/>
  <c r="DO138" i="16"/>
  <c r="EA138" i="16"/>
  <c r="EM138" i="16"/>
  <c r="EY138" i="16"/>
  <c r="Q138" i="16"/>
  <c r="AC138" i="16"/>
  <c r="AO138" i="16"/>
  <c r="BA138" i="16"/>
  <c r="BM138" i="16"/>
  <c r="BY138" i="16"/>
  <c r="CK138" i="16"/>
  <c r="CW138" i="16"/>
  <c r="DI138" i="16"/>
  <c r="DU138" i="16"/>
  <c r="EG138" i="16"/>
  <c r="ES138" i="16"/>
  <c r="EI138" i="16"/>
  <c r="DR138" i="16"/>
  <c r="CY138" i="16"/>
  <c r="CH138" i="16"/>
  <c r="BO138" i="16"/>
  <c r="AX138" i="16"/>
  <c r="AE138" i="16"/>
  <c r="N138" i="16"/>
  <c r="EQ134" i="16"/>
  <c r="DS134" i="16"/>
  <c r="CU134" i="16"/>
  <c r="BW134" i="16"/>
  <c r="AY134" i="16"/>
  <c r="AA134" i="16"/>
  <c r="CM131" i="16"/>
  <c r="CP131" i="16"/>
  <c r="CQ131" i="16"/>
  <c r="CS131" i="16"/>
  <c r="CU131" i="16"/>
  <c r="EW141" i="16"/>
  <c r="EK141" i="16"/>
  <c r="DY141" i="16"/>
  <c r="DM141" i="16"/>
  <c r="DA141" i="16"/>
  <c r="CO141" i="16"/>
  <c r="CA141" i="16"/>
  <c r="BL141" i="16"/>
  <c r="AT141" i="16"/>
  <c r="AE141" i="16"/>
  <c r="P141" i="16"/>
  <c r="FA138" i="16"/>
  <c r="EH138" i="16"/>
  <c r="DQ138" i="16"/>
  <c r="CX138" i="16"/>
  <c r="CG138" i="16"/>
  <c r="BN138" i="16"/>
  <c r="AW138" i="16"/>
  <c r="AD138" i="16"/>
  <c r="M138" i="16"/>
  <c r="EP134" i="16"/>
  <c r="DR134" i="16"/>
  <c r="CT134" i="16"/>
  <c r="BV134" i="16"/>
  <c r="AX134" i="16"/>
  <c r="Z134" i="16"/>
  <c r="W123" i="16"/>
  <c r="AP123" i="16"/>
  <c r="X123" i="16"/>
  <c r="AQ123" i="16"/>
  <c r="BG123" i="16"/>
  <c r="BW123" i="16"/>
  <c r="CM123" i="16"/>
  <c r="DC123" i="16"/>
  <c r="DS123" i="16"/>
  <c r="EF123" i="16"/>
  <c r="ER123" i="16"/>
  <c r="FD123" i="16"/>
  <c r="J123" i="16"/>
  <c r="AC123" i="16"/>
  <c r="AT123" i="16"/>
  <c r="BI123" i="16"/>
  <c r="BZ123" i="16"/>
  <c r="CP123" i="16"/>
  <c r="DE123" i="16"/>
  <c r="DV123" i="16"/>
  <c r="EH123" i="16"/>
  <c r="ET123" i="16"/>
  <c r="K123" i="16"/>
  <c r="AD123" i="16"/>
  <c r="AU123" i="16"/>
  <c r="BK123" i="16"/>
  <c r="CA123" i="16"/>
  <c r="CQ123" i="16"/>
  <c r="DG123" i="16"/>
  <c r="DW123" i="16"/>
  <c r="EI123" i="16"/>
  <c r="EU123" i="16"/>
  <c r="L123" i="16"/>
  <c r="AE123" i="16"/>
  <c r="AV123" i="16"/>
  <c r="BM123" i="16"/>
  <c r="CB123" i="16"/>
  <c r="CR123" i="16"/>
  <c r="DI123" i="16"/>
  <c r="DX123" i="16"/>
  <c r="EJ123" i="16"/>
  <c r="EV123" i="16"/>
  <c r="O123" i="16"/>
  <c r="AF123" i="16"/>
  <c r="AW123" i="16"/>
  <c r="BN123" i="16"/>
  <c r="CD123" i="16"/>
  <c r="CS123" i="16"/>
  <c r="DJ123" i="16"/>
  <c r="DY123" i="16"/>
  <c r="EK123" i="16"/>
  <c r="EW123" i="16"/>
  <c r="Q123" i="16"/>
  <c r="AH123" i="16"/>
  <c r="AY123" i="16"/>
  <c r="BO123" i="16"/>
  <c r="CE123" i="16"/>
  <c r="CU123" i="16"/>
  <c r="DK123" i="16"/>
  <c r="DZ123" i="16"/>
  <c r="EL123" i="16"/>
  <c r="EX123" i="16"/>
  <c r="BA123" i="16"/>
  <c r="CW123" i="16"/>
  <c r="EM123" i="16"/>
  <c r="BB123" i="16"/>
  <c r="CX123" i="16"/>
  <c r="EN123" i="16"/>
  <c r="BC123" i="16"/>
  <c r="CY123" i="16"/>
  <c r="EO123" i="16"/>
  <c r="BF123" i="16"/>
  <c r="DB123" i="16"/>
  <c r="EQ123" i="16"/>
  <c r="BP123" i="16"/>
  <c r="DL123" i="16"/>
  <c r="EY123" i="16"/>
  <c r="BR123" i="16"/>
  <c r="DN123" i="16"/>
  <c r="EZ123" i="16"/>
  <c r="R123" i="16"/>
  <c r="BS123" i="16"/>
  <c r="DO123" i="16"/>
  <c r="FA123" i="16"/>
  <c r="S123" i="16"/>
  <c r="BU123" i="16"/>
  <c r="DQ123" i="16"/>
  <c r="AM123" i="16"/>
  <c r="CL123" i="16"/>
  <c r="EE123" i="16"/>
  <c r="BS140" i="16"/>
  <c r="BG140" i="16"/>
  <c r="AU140" i="16"/>
  <c r="AI140" i="16"/>
  <c r="W140" i="16"/>
  <c r="K140" i="16"/>
  <c r="EP139" i="16"/>
  <c r="ED139" i="16"/>
  <c r="DR139" i="16"/>
  <c r="DF139" i="16"/>
  <c r="CT139" i="16"/>
  <c r="CH139" i="16"/>
  <c r="BV139" i="16"/>
  <c r="BJ139" i="16"/>
  <c r="AX139" i="16"/>
  <c r="AL139" i="16"/>
  <c r="Z139" i="16"/>
  <c r="N139" i="16"/>
  <c r="DC136" i="16"/>
  <c r="CQ136" i="16"/>
  <c r="CE136" i="16"/>
  <c r="BS136" i="16"/>
  <c r="BG136" i="16"/>
  <c r="AU136" i="16"/>
  <c r="AI136" i="16"/>
  <c r="W136" i="16"/>
  <c r="K136" i="16"/>
  <c r="EP135" i="16"/>
  <c r="ED135" i="16"/>
  <c r="DR135" i="16"/>
  <c r="DF135" i="16"/>
  <c r="CH135" i="16"/>
  <c r="BV135" i="16"/>
  <c r="BJ135" i="16"/>
  <c r="AX135" i="16"/>
  <c r="AL135" i="16"/>
  <c r="Z135" i="16"/>
  <c r="N135" i="16"/>
  <c r="ET132" i="16"/>
  <c r="EC132" i="16"/>
  <c r="DM132" i="16"/>
  <c r="CX132" i="16"/>
  <c r="CG132" i="16"/>
  <c r="BQ132" i="16"/>
  <c r="BB132" i="16"/>
  <c r="AK132" i="16"/>
  <c r="U132" i="16"/>
  <c r="BV130" i="16"/>
  <c r="BF130" i="16"/>
  <c r="AP130" i="16"/>
  <c r="Z130" i="16"/>
  <c r="J130" i="16"/>
  <c r="EI129" i="16"/>
  <c r="ER128" i="16"/>
  <c r="DY128" i="16"/>
  <c r="DD128" i="16"/>
  <c r="CI128" i="16"/>
  <c r="BP128" i="16"/>
  <c r="AT128" i="16"/>
  <c r="Y128" i="16"/>
  <c r="EU127" i="16"/>
  <c r="EB127" i="16"/>
  <c r="CL127" i="16"/>
  <c r="BS127" i="16"/>
  <c r="AW127" i="16"/>
  <c r="AB127" i="16"/>
  <c r="ET126" i="16"/>
  <c r="DY126" i="16"/>
  <c r="DF126" i="16"/>
  <c r="BO126" i="16"/>
  <c r="AT126" i="16"/>
  <c r="AA126" i="16"/>
  <c r="EN132" i="16"/>
  <c r="DX132" i="16"/>
  <c r="DH132" i="16"/>
  <c r="CR132" i="16"/>
  <c r="CB132" i="16"/>
  <c r="BL132" i="16"/>
  <c r="AV132" i="16"/>
  <c r="AF132" i="16"/>
  <c r="P132" i="16"/>
  <c r="FD128" i="16"/>
  <c r="DQ128" i="16" s="1"/>
  <c r="EL128" i="16"/>
  <c r="CV128" i="16"/>
  <c r="CC128" i="16"/>
  <c r="BH128" i="16"/>
  <c r="AM128" i="16"/>
  <c r="H123" i="16"/>
  <c r="R128" i="16"/>
  <c r="AD128" i="16"/>
  <c r="AP128" i="16"/>
  <c r="BB128" i="16"/>
  <c r="BN128" i="16"/>
  <c r="BZ128" i="16"/>
  <c r="CL128" i="16"/>
  <c r="CX128" i="16"/>
  <c r="DJ128" i="16"/>
  <c r="DV128" i="16"/>
  <c r="EH128" i="16"/>
  <c r="ET128" i="16"/>
  <c r="S128" i="16"/>
  <c r="AE128" i="16"/>
  <c r="AQ128" i="16"/>
  <c r="BC128" i="16"/>
  <c r="BO128" i="16"/>
  <c r="CA128" i="16"/>
  <c r="CM128" i="16"/>
  <c r="CY128" i="16"/>
  <c r="DK128" i="16"/>
  <c r="DW128" i="16"/>
  <c r="EI128" i="16"/>
  <c r="EU128" i="16"/>
  <c r="EK128" i="16"/>
  <c r="DP128" i="16"/>
  <c r="CU128" i="16"/>
  <c r="CB128" i="16"/>
  <c r="BF128" i="16"/>
  <c r="AK128" i="16"/>
  <c r="P128" i="16"/>
  <c r="ES140" i="16"/>
  <c r="EG140" i="16"/>
  <c r="DU140" i="16"/>
  <c r="DI140" i="16"/>
  <c r="CW140" i="16"/>
  <c r="CK140" i="16"/>
  <c r="BY140" i="16"/>
  <c r="BM140" i="16"/>
  <c r="BA140" i="16"/>
  <c r="AO140" i="16"/>
  <c r="AC140" i="16"/>
  <c r="Q140" i="16"/>
  <c r="EV139" i="16"/>
  <c r="EJ139" i="16"/>
  <c r="DX139" i="16"/>
  <c r="DL139" i="16"/>
  <c r="CZ139" i="16"/>
  <c r="CN139" i="16"/>
  <c r="CB139" i="16"/>
  <c r="BP139" i="16"/>
  <c r="BD139" i="16"/>
  <c r="AR139" i="16"/>
  <c r="AF139" i="16"/>
  <c r="T139" i="16"/>
  <c r="H139" i="16"/>
  <c r="EP137" i="16"/>
  <c r="ED137" i="16"/>
  <c r="DR137" i="16"/>
  <c r="DF137" i="16"/>
  <c r="CT137" i="16"/>
  <c r="CH137" i="16"/>
  <c r="BV137" i="16"/>
  <c r="BJ137" i="16"/>
  <c r="AX137" i="16"/>
  <c r="AL137" i="16"/>
  <c r="Z137" i="16"/>
  <c r="N137" i="16"/>
  <c r="ES136" i="16"/>
  <c r="EG136" i="16"/>
  <c r="DU136" i="16"/>
  <c r="DI136" i="16"/>
  <c r="CW136" i="16"/>
  <c r="CK136" i="16"/>
  <c r="BY136" i="16"/>
  <c r="BM136" i="16"/>
  <c r="BA136" i="16"/>
  <c r="AO136" i="16"/>
  <c r="AC136" i="16"/>
  <c r="Q136" i="16"/>
  <c r="EV135" i="16"/>
  <c r="EJ135" i="16"/>
  <c r="DX135" i="16"/>
  <c r="DL135" i="16"/>
  <c r="CB135" i="16"/>
  <c r="BP135" i="16"/>
  <c r="BD135" i="16"/>
  <c r="AR135" i="16"/>
  <c r="AF135" i="16"/>
  <c r="T135" i="16"/>
  <c r="H135" i="16"/>
  <c r="H133" i="16"/>
  <c r="T133" i="16"/>
  <c r="AF133" i="16"/>
  <c r="AR133" i="16"/>
  <c r="BD133" i="16"/>
  <c r="BP133" i="16"/>
  <c r="K133" i="16"/>
  <c r="W133" i="16"/>
  <c r="AI133" i="16"/>
  <c r="AU133" i="16"/>
  <c r="BG133" i="16"/>
  <c r="N133" i="16"/>
  <c r="Z133" i="16"/>
  <c r="AL133" i="16"/>
  <c r="AX133" i="16"/>
  <c r="BJ133" i="16"/>
  <c r="EP133" i="16"/>
  <c r="ED133" i="16"/>
  <c r="DR133" i="16"/>
  <c r="DF133" i="16"/>
  <c r="CT133" i="16"/>
  <c r="CH133" i="16"/>
  <c r="BV133" i="16"/>
  <c r="BH133" i="16"/>
  <c r="AQ133" i="16"/>
  <c r="AB133" i="16"/>
  <c r="L133" i="16"/>
  <c r="FA132" i="16"/>
  <c r="EK132" i="16"/>
  <c r="DV132" i="16"/>
  <c r="DE132" i="16"/>
  <c r="CO132" i="16"/>
  <c r="BZ132" i="16"/>
  <c r="BI132" i="16"/>
  <c r="AS132" i="16"/>
  <c r="AD132" i="16"/>
  <c r="M132" i="16"/>
  <c r="EN131" i="16"/>
  <c r="DY131" i="16"/>
  <c r="DH131" i="16"/>
  <c r="CR131" i="16"/>
  <c r="CC131" i="16"/>
  <c r="BL131" i="16"/>
  <c r="AV131" i="16"/>
  <c r="AG131" i="16"/>
  <c r="P131" i="16"/>
  <c r="EP130" i="16"/>
  <c r="DZ130" i="16"/>
  <c r="DJ130" i="16"/>
  <c r="CT130" i="16"/>
  <c r="CD130" i="16"/>
  <c r="BN130" i="16"/>
  <c r="AX130" i="16"/>
  <c r="AH130" i="16"/>
  <c r="ER129" i="16"/>
  <c r="EB129" i="16"/>
  <c r="DK129" i="16"/>
  <c r="CR129" i="16"/>
  <c r="BY129" i="16"/>
  <c r="BC129" i="16"/>
  <c r="AH129" i="16"/>
  <c r="M129" i="16"/>
  <c r="K128" i="16"/>
  <c r="EJ128" i="16"/>
  <c r="DN128" i="16"/>
  <c r="CS128" i="16"/>
  <c r="BX128" i="16"/>
  <c r="BE128" i="16"/>
  <c r="AJ128" i="16"/>
  <c r="O128" i="16"/>
  <c r="FD127" i="16"/>
  <c r="EM127" i="16"/>
  <c r="DQ127" i="16"/>
  <c r="CV127" i="16"/>
  <c r="CA127" i="16"/>
  <c r="BH127" i="16"/>
  <c r="AM127" i="16"/>
  <c r="FD126" i="16"/>
  <c r="CJ126" i="16" s="1"/>
  <c r="EI126" i="16"/>
  <c r="DN126" i="16"/>
  <c r="CU126" i="16"/>
  <c r="BZ126" i="16"/>
  <c r="BE126" i="16"/>
  <c r="AL126" i="16"/>
  <c r="EZ132" i="16"/>
  <c r="EJ132" i="16"/>
  <c r="DT132" i="16"/>
  <c r="DD132" i="16"/>
  <c r="CN132" i="16"/>
  <c r="BX132" i="16"/>
  <c r="BH132" i="16"/>
  <c r="AR132" i="16"/>
  <c r="AB132" i="16"/>
  <c r="L132" i="16"/>
  <c r="FA128" i="16"/>
  <c r="EF128" i="16"/>
  <c r="DM128" i="16"/>
  <c r="CR128" i="16"/>
  <c r="BW128" i="16"/>
  <c r="BD128" i="16"/>
  <c r="AH128" i="16"/>
  <c r="M128" i="16"/>
  <c r="I127" i="16"/>
  <c r="U127" i="16"/>
  <c r="AG127" i="16"/>
  <c r="AS127" i="16"/>
  <c r="BE127" i="16"/>
  <c r="BQ127" i="16"/>
  <c r="CC127" i="16"/>
  <c r="CO127" i="16"/>
  <c r="DA127" i="16"/>
  <c r="DM127" i="16"/>
  <c r="DY127" i="16"/>
  <c r="EK127" i="16"/>
  <c r="EW127" i="16"/>
  <c r="J127" i="16"/>
  <c r="V127" i="16"/>
  <c r="AH127" i="16"/>
  <c r="AT127" i="16"/>
  <c r="BF127" i="16"/>
  <c r="BR127" i="16"/>
  <c r="CD127" i="16"/>
  <c r="CP127" i="16"/>
  <c r="DB127" i="16"/>
  <c r="DN127" i="16"/>
  <c r="DZ127" i="16"/>
  <c r="EL127" i="16"/>
  <c r="EX127" i="16"/>
  <c r="EI127" i="16"/>
  <c r="DP127" i="16"/>
  <c r="CU127" i="16"/>
  <c r="BZ127" i="16"/>
  <c r="BG127" i="16"/>
  <c r="AK127" i="16"/>
  <c r="P127" i="16"/>
  <c r="EH126" i="16"/>
  <c r="DM126" i="16"/>
  <c r="CT126" i="16"/>
  <c r="BX126" i="16"/>
  <c r="BC126" i="16"/>
  <c r="AH126" i="16"/>
  <c r="O126" i="16"/>
  <c r="EQ140" i="16"/>
  <c r="EE140" i="16"/>
  <c r="DS140" i="16"/>
  <c r="DG140" i="16"/>
  <c r="CU140" i="16"/>
  <c r="CI140" i="16"/>
  <c r="BW140" i="16"/>
  <c r="BK140" i="16"/>
  <c r="AY140" i="16"/>
  <c r="AM140" i="16"/>
  <c r="AA140" i="16"/>
  <c r="O140" i="16"/>
  <c r="ET139" i="16"/>
  <c r="EH139" i="16"/>
  <c r="DV139" i="16"/>
  <c r="DJ139" i="16"/>
  <c r="CX139" i="16"/>
  <c r="CL139" i="16"/>
  <c r="BZ139" i="16"/>
  <c r="BN139" i="16"/>
  <c r="BB139" i="16"/>
  <c r="AP139" i="16"/>
  <c r="AD139" i="16"/>
  <c r="R139" i="16"/>
  <c r="EQ136" i="16"/>
  <c r="EE136" i="16"/>
  <c r="DS136" i="16"/>
  <c r="DG136" i="16"/>
  <c r="CU136" i="16"/>
  <c r="CI136" i="16"/>
  <c r="BW136" i="16"/>
  <c r="BK136" i="16"/>
  <c r="AY136" i="16"/>
  <c r="AM136" i="16"/>
  <c r="AA136" i="16"/>
  <c r="ET135" i="16"/>
  <c r="EH135" i="16"/>
  <c r="DV135" i="16"/>
  <c r="DJ135" i="16"/>
  <c r="BZ135" i="16"/>
  <c r="BN135" i="16"/>
  <c r="BB135" i="16"/>
  <c r="AP135" i="16"/>
  <c r="AD135" i="16"/>
  <c r="R135" i="16"/>
  <c r="EX132" i="16"/>
  <c r="EI132" i="16"/>
  <c r="DS132" i="16"/>
  <c r="DB132" i="16"/>
  <c r="CM132" i="16"/>
  <c r="BW132" i="16"/>
  <c r="BF132" i="16"/>
  <c r="AQ132" i="16"/>
  <c r="AA132" i="16"/>
  <c r="J132" i="16"/>
  <c r="EN130" i="16"/>
  <c r="DW130" i="16"/>
  <c r="DG130" i="16"/>
  <c r="CR130" i="16"/>
  <c r="CA130" i="16"/>
  <c r="BK130" i="16"/>
  <c r="AV130" i="16"/>
  <c r="AE130" i="16"/>
  <c r="AE129" i="16"/>
  <c r="EZ128" i="16"/>
  <c r="EE128" i="16"/>
  <c r="DL128" i="16"/>
  <c r="CP128" i="16"/>
  <c r="BU128" i="16"/>
  <c r="AZ128" i="16"/>
  <c r="AG128" i="16"/>
  <c r="L128" i="16"/>
  <c r="N127" i="16"/>
  <c r="EH127" i="16"/>
  <c r="DO127" i="16"/>
  <c r="CS127" i="16"/>
  <c r="BX127" i="16"/>
  <c r="BC127" i="16"/>
  <c r="AJ127" i="16"/>
  <c r="O127" i="16"/>
  <c r="Q126" i="16"/>
  <c r="AC126" i="16"/>
  <c r="AO126" i="16"/>
  <c r="BA126" i="16"/>
  <c r="BM126" i="16"/>
  <c r="BY126" i="16"/>
  <c r="CK126" i="16"/>
  <c r="CW126" i="16"/>
  <c r="DI126" i="16"/>
  <c r="DU126" i="16"/>
  <c r="EG126" i="16"/>
  <c r="ES126" i="16"/>
  <c r="H126" i="16"/>
  <c r="T126" i="16"/>
  <c r="AF126" i="16"/>
  <c r="AR126" i="16"/>
  <c r="BD126" i="16"/>
  <c r="BP126" i="16"/>
  <c r="CB126" i="16"/>
  <c r="CN126" i="16"/>
  <c r="CZ126" i="16"/>
  <c r="DL126" i="16"/>
  <c r="DX126" i="16"/>
  <c r="EJ126" i="16"/>
  <c r="EV126" i="16"/>
  <c r="K126" i="16"/>
  <c r="W126" i="16"/>
  <c r="AI126" i="16"/>
  <c r="AU126" i="16"/>
  <c r="BG126" i="16"/>
  <c r="BS126" i="16"/>
  <c r="CE126" i="16"/>
  <c r="CQ126" i="16"/>
  <c r="DC126" i="16"/>
  <c r="DO126" i="16"/>
  <c r="EA126" i="16"/>
  <c r="EM126" i="16"/>
  <c r="EY126" i="16"/>
  <c r="L126" i="16"/>
  <c r="X126" i="16"/>
  <c r="AJ126" i="16"/>
  <c r="AV126" i="16"/>
  <c r="BH126" i="16"/>
  <c r="BT126" i="16"/>
  <c r="CF126" i="16"/>
  <c r="CR126" i="16"/>
  <c r="DD126" i="16"/>
  <c r="DP126" i="16"/>
  <c r="EB126" i="16"/>
  <c r="EN126" i="16"/>
  <c r="EZ126" i="16"/>
  <c r="M126" i="16"/>
  <c r="Y126" i="16"/>
  <c r="AK126" i="16"/>
  <c r="AW126" i="16"/>
  <c r="BI126" i="16"/>
  <c r="BU126" i="16"/>
  <c r="CG126" i="16"/>
  <c r="CS126" i="16"/>
  <c r="DE126" i="16"/>
  <c r="DQ126" i="16"/>
  <c r="EC126" i="16"/>
  <c r="EO126" i="16"/>
  <c r="FA126" i="16"/>
  <c r="EF126" i="16"/>
  <c r="DK126" i="16"/>
  <c r="CP126" i="16"/>
  <c r="BW126" i="16"/>
  <c r="BB126" i="16"/>
  <c r="AG126" i="16"/>
  <c r="N126" i="16"/>
  <c r="EP140" i="16"/>
  <c r="ED140" i="16"/>
  <c r="DR140" i="16"/>
  <c r="DF140" i="16"/>
  <c r="CT140" i="16"/>
  <c r="CH140" i="16"/>
  <c r="BV140" i="16"/>
  <c r="BJ140" i="16"/>
  <c r="AX140" i="16"/>
  <c r="AL140" i="16"/>
  <c r="Z140" i="16"/>
  <c r="ES139" i="16"/>
  <c r="EG139" i="16"/>
  <c r="DU139" i="16"/>
  <c r="DI139" i="16"/>
  <c r="CW139" i="16"/>
  <c r="CK139" i="16"/>
  <c r="BY139" i="16"/>
  <c r="BM139" i="16"/>
  <c r="BA139" i="16"/>
  <c r="AO139" i="16"/>
  <c r="AC139" i="16"/>
  <c r="EY137" i="16"/>
  <c r="EM137" i="16"/>
  <c r="EA137" i="16"/>
  <c r="DO137" i="16"/>
  <c r="DC137" i="16"/>
  <c r="CQ137" i="16"/>
  <c r="CE137" i="16"/>
  <c r="BS137" i="16"/>
  <c r="BG137" i="16"/>
  <c r="AU137" i="16"/>
  <c r="AI137" i="16"/>
  <c r="W137" i="16"/>
  <c r="EP136" i="16"/>
  <c r="ED136" i="16"/>
  <c r="DR136" i="16"/>
  <c r="DF136" i="16"/>
  <c r="CT136" i="16"/>
  <c r="CH136" i="16"/>
  <c r="BV136" i="16"/>
  <c r="BJ136" i="16"/>
  <c r="AX136" i="16"/>
  <c r="AL136" i="16"/>
  <c r="Z136" i="16"/>
  <c r="ES135" i="16"/>
  <c r="EG135" i="16"/>
  <c r="DU135" i="16"/>
  <c r="DI135" i="16"/>
  <c r="CW135" i="16"/>
  <c r="BY135" i="16"/>
  <c r="BM135" i="16"/>
  <c r="BA135" i="16"/>
  <c r="AO135" i="16"/>
  <c r="AC135" i="16"/>
  <c r="EY133" i="16"/>
  <c r="EM133" i="16"/>
  <c r="EA133" i="16"/>
  <c r="DO133" i="16"/>
  <c r="DC133" i="16"/>
  <c r="CQ133" i="16"/>
  <c r="CE133" i="16"/>
  <c r="BS133" i="16"/>
  <c r="BC133" i="16"/>
  <c r="AN133" i="16"/>
  <c r="X133" i="16"/>
  <c r="EW132" i="16"/>
  <c r="EH132" i="16"/>
  <c r="DQ132" i="16"/>
  <c r="DA132" i="16"/>
  <c r="CL132" i="16"/>
  <c r="BU132" i="16"/>
  <c r="BE132" i="16"/>
  <c r="AP132" i="16"/>
  <c r="Y132" i="16"/>
  <c r="I132" i="16"/>
  <c r="EZ131" i="16"/>
  <c r="EK131" i="16"/>
  <c r="DT131" i="16"/>
  <c r="DD131" i="16"/>
  <c r="CO131" i="16"/>
  <c r="BX131" i="16"/>
  <c r="BH131" i="16"/>
  <c r="AS131" i="16"/>
  <c r="AB131" i="16"/>
  <c r="Q130" i="16"/>
  <c r="AC130" i="16"/>
  <c r="AO130" i="16"/>
  <c r="BA130" i="16"/>
  <c r="BM130" i="16"/>
  <c r="BY130" i="16"/>
  <c r="CK130" i="16"/>
  <c r="CW130" i="16"/>
  <c r="DI130" i="16"/>
  <c r="DU130" i="16"/>
  <c r="EG130" i="16"/>
  <c r="ES130" i="16"/>
  <c r="H130" i="16"/>
  <c r="T130" i="16"/>
  <c r="AF130" i="16"/>
  <c r="AR130" i="16"/>
  <c r="BD130" i="16"/>
  <c r="BP130" i="16"/>
  <c r="CB130" i="16"/>
  <c r="CN130" i="16"/>
  <c r="CZ130" i="16"/>
  <c r="DL130" i="16"/>
  <c r="DX130" i="16"/>
  <c r="EJ130" i="16"/>
  <c r="EV130" i="16"/>
  <c r="K130" i="16"/>
  <c r="W130" i="16"/>
  <c r="AI130" i="16"/>
  <c r="AU130" i="16"/>
  <c r="BG130" i="16"/>
  <c r="BS130" i="16"/>
  <c r="CE130" i="16"/>
  <c r="CQ130" i="16"/>
  <c r="DC130" i="16"/>
  <c r="DO130" i="16"/>
  <c r="EA130" i="16"/>
  <c r="EM130" i="16"/>
  <c r="EY130" i="16"/>
  <c r="EL130" i="16"/>
  <c r="DV130" i="16"/>
  <c r="DF130" i="16"/>
  <c r="CP130" i="16"/>
  <c r="BZ130" i="16"/>
  <c r="BJ130" i="16"/>
  <c r="AT130" i="16"/>
  <c r="AD130" i="16"/>
  <c r="N130" i="16"/>
  <c r="O129" i="16"/>
  <c r="AA129" i="16"/>
  <c r="AM129" i="16"/>
  <c r="AY129" i="16"/>
  <c r="BK129" i="16"/>
  <c r="BW129" i="16"/>
  <c r="CI129" i="16"/>
  <c r="CU129" i="16"/>
  <c r="P129" i="16"/>
  <c r="AB129" i="16"/>
  <c r="AN129" i="16"/>
  <c r="AZ129" i="16"/>
  <c r="BL129" i="16"/>
  <c r="BX129" i="16"/>
  <c r="CJ129" i="16"/>
  <c r="CV129" i="16"/>
  <c r="DH129" i="16"/>
  <c r="EN129" i="16"/>
  <c r="DW129" i="16"/>
  <c r="DG129" i="16"/>
  <c r="CM129" i="16"/>
  <c r="BR129" i="16"/>
  <c r="AW129" i="16"/>
  <c r="AD129" i="16"/>
  <c r="I129" i="16"/>
  <c r="EX128" i="16"/>
  <c r="EC128" i="16"/>
  <c r="DH128" i="16"/>
  <c r="CO128" i="16"/>
  <c r="BT128" i="16"/>
  <c r="AY128" i="16"/>
  <c r="AF128" i="16"/>
  <c r="J128" i="16"/>
  <c r="FA127" i="16"/>
  <c r="EF127" i="16"/>
  <c r="DK127" i="16"/>
  <c r="CR127" i="16"/>
  <c r="BW127" i="16"/>
  <c r="BB127" i="16"/>
  <c r="AI127" i="16"/>
  <c r="M127" i="16"/>
  <c r="EX126" i="16"/>
  <c r="EE126" i="16"/>
  <c r="DJ126" i="16"/>
  <c r="CO126" i="16"/>
  <c r="BV126" i="16"/>
  <c r="AZ126" i="16"/>
  <c r="AE126" i="16"/>
  <c r="J126" i="16"/>
  <c r="EV132" i="16"/>
  <c r="EF132" i="16"/>
  <c r="DP132" i="16"/>
  <c r="CZ132" i="16"/>
  <c r="CJ132" i="16"/>
  <c r="BT132" i="16"/>
  <c r="BD132" i="16"/>
  <c r="AN132" i="16"/>
  <c r="X132" i="16"/>
  <c r="EW128" i="16"/>
  <c r="EB128" i="16"/>
  <c r="DG128" i="16"/>
  <c r="CN128" i="16"/>
  <c r="BR128" i="16"/>
  <c r="AW128" i="16"/>
  <c r="AB128" i="16"/>
  <c r="I128" i="16"/>
  <c r="EZ127" i="16"/>
  <c r="EE127" i="16"/>
  <c r="DJ127" i="16"/>
  <c r="CQ127" i="16"/>
  <c r="BU127" i="16"/>
  <c r="AZ127" i="16"/>
  <c r="AE127" i="16"/>
  <c r="L127" i="16"/>
  <c r="EW126" i="16"/>
  <c r="ED126" i="16"/>
  <c r="DH126" i="16"/>
  <c r="CM126" i="16"/>
  <c r="BR126" i="16"/>
  <c r="AY126" i="16"/>
  <c r="AD126" i="16"/>
  <c r="EV128" i="16"/>
  <c r="DZ128" i="16"/>
  <c r="DE128" i="16"/>
  <c r="CJ128" i="16"/>
  <c r="BQ128" i="16"/>
  <c r="AV128" i="16"/>
  <c r="AA128" i="16"/>
  <c r="H128" i="16"/>
  <c r="FD125" i="16"/>
  <c r="ER125" i="16"/>
  <c r="EF125" i="16"/>
  <c r="DT125" i="16"/>
  <c r="DH125" i="16"/>
  <c r="CV125" i="16"/>
  <c r="CJ125" i="16"/>
  <c r="BX125" i="16"/>
  <c r="BL125" i="16"/>
  <c r="AZ125" i="16"/>
  <c r="AN125" i="16"/>
  <c r="AB125" i="16"/>
  <c r="P125" i="16"/>
  <c r="EU124" i="16"/>
  <c r="EI124" i="16"/>
  <c r="DW124" i="16"/>
  <c r="DK124" i="16"/>
  <c r="CY124" i="16"/>
  <c r="CM124" i="16"/>
  <c r="BO124" i="16"/>
  <c r="BC124" i="16"/>
  <c r="AQ124" i="16"/>
  <c r="AE124" i="16"/>
  <c r="S124" i="16"/>
  <c r="EL122" i="16"/>
  <c r="DS122" i="16"/>
  <c r="DB122" i="16"/>
  <c r="CI122" i="16"/>
  <c r="BR122" i="16"/>
  <c r="AY122" i="16"/>
  <c r="AH122" i="16"/>
  <c r="EO121" i="16"/>
  <c r="DE121" i="16"/>
  <c r="CL121" i="16"/>
  <c r="BU121" i="16"/>
  <c r="BB121" i="16"/>
  <c r="AK121" i="16"/>
  <c r="R121" i="16"/>
  <c r="EP120" i="16"/>
  <c r="DW120" i="16"/>
  <c r="DF120" i="16"/>
  <c r="CM120" i="16"/>
  <c r="BV120" i="16"/>
  <c r="BC120" i="16"/>
  <c r="AL120" i="16"/>
  <c r="S120" i="16"/>
  <c r="DN118" i="16"/>
  <c r="CG118" i="16"/>
  <c r="AY118" i="16"/>
  <c r="N118" i="16"/>
  <c r="H89" i="16"/>
  <c r="I89" i="16"/>
  <c r="K89" i="16"/>
  <c r="M89" i="16"/>
  <c r="J89" i="16"/>
  <c r="L89" i="16"/>
  <c r="EQ125" i="16"/>
  <c r="EE125" i="16"/>
  <c r="DS125" i="16"/>
  <c r="DG125" i="16"/>
  <c r="CU125" i="16"/>
  <c r="CI125" i="16"/>
  <c r="BW125" i="16"/>
  <c r="BK125" i="16"/>
  <c r="AY125" i="16"/>
  <c r="AM125" i="16"/>
  <c r="AA125" i="16"/>
  <c r="ET124" i="16"/>
  <c r="EH124" i="16"/>
  <c r="DV124" i="16"/>
  <c r="DJ124" i="16"/>
  <c r="CX124" i="16"/>
  <c r="CL124" i="16"/>
  <c r="BN124" i="16"/>
  <c r="BB124" i="16"/>
  <c r="AP124" i="16"/>
  <c r="AD124" i="16"/>
  <c r="R124" i="16"/>
  <c r="L122" i="16"/>
  <c r="X122" i="16"/>
  <c r="AJ122" i="16"/>
  <c r="AV122" i="16"/>
  <c r="BH122" i="16"/>
  <c r="BT122" i="16"/>
  <c r="CF122" i="16"/>
  <c r="CR122" i="16"/>
  <c r="DD122" i="16"/>
  <c r="DP122" i="16"/>
  <c r="EB122" i="16"/>
  <c r="EN122" i="16"/>
  <c r="EZ122" i="16"/>
  <c r="P122" i="16"/>
  <c r="AB122" i="16"/>
  <c r="AN122" i="16"/>
  <c r="AZ122" i="16"/>
  <c r="BL122" i="16"/>
  <c r="BX122" i="16"/>
  <c r="CJ122" i="16"/>
  <c r="CV122" i="16"/>
  <c r="DH122" i="16"/>
  <c r="DT122" i="16"/>
  <c r="EF122" i="16"/>
  <c r="ER122" i="16"/>
  <c r="Q122" i="16"/>
  <c r="AC122" i="16"/>
  <c r="AO122" i="16"/>
  <c r="BA122" i="16"/>
  <c r="BM122" i="16"/>
  <c r="BY122" i="16"/>
  <c r="CK122" i="16"/>
  <c r="CW122" i="16"/>
  <c r="DI122" i="16"/>
  <c r="DU122" i="16"/>
  <c r="EG122" i="16"/>
  <c r="ES122" i="16"/>
  <c r="S122" i="16"/>
  <c r="AE122" i="16"/>
  <c r="AQ122" i="16"/>
  <c r="BC122" i="16"/>
  <c r="BO122" i="16"/>
  <c r="CA122" i="16"/>
  <c r="CM122" i="16"/>
  <c r="CY122" i="16"/>
  <c r="DK122" i="16"/>
  <c r="DW122" i="16"/>
  <c r="EI122" i="16"/>
  <c r="EU122" i="16"/>
  <c r="EK122" i="16"/>
  <c r="DR122" i="16"/>
  <c r="DA122" i="16"/>
  <c r="CH122" i="16"/>
  <c r="BQ122" i="16"/>
  <c r="AX122" i="16"/>
  <c r="AG122" i="16"/>
  <c r="N122" i="16"/>
  <c r="FD121" i="16"/>
  <c r="DV121" i="16" s="1"/>
  <c r="EN121" i="16"/>
  <c r="DU121" i="16"/>
  <c r="DD121" i="16"/>
  <c r="CK121" i="16"/>
  <c r="BT121" i="16"/>
  <c r="BA121" i="16"/>
  <c r="AJ121" i="16"/>
  <c r="Q121" i="16"/>
  <c r="EN120" i="16"/>
  <c r="DU120" i="16"/>
  <c r="DD120" i="16"/>
  <c r="CK120" i="16"/>
  <c r="BT120" i="16"/>
  <c r="BA120" i="16"/>
  <c r="AJ120" i="16"/>
  <c r="Q120" i="16"/>
  <c r="EJ118" i="16"/>
  <c r="DJ118" i="16"/>
  <c r="CD118" i="16"/>
  <c r="AW118" i="16"/>
  <c r="M118" i="16"/>
  <c r="ES132" i="16"/>
  <c r="EG132" i="16"/>
  <c r="DU132" i="16"/>
  <c r="DI132" i="16"/>
  <c r="CW132" i="16"/>
  <c r="CK132" i="16"/>
  <c r="BY132" i="16"/>
  <c r="BM132" i="16"/>
  <c r="BA132" i="16"/>
  <c r="AO132" i="16"/>
  <c r="AC132" i="16"/>
  <c r="Q132" i="16"/>
  <c r="EV131" i="16"/>
  <c r="EJ131" i="16"/>
  <c r="DX131" i="16"/>
  <c r="DL131" i="16"/>
  <c r="CZ131" i="16"/>
  <c r="CN131" i="16"/>
  <c r="CB131" i="16"/>
  <c r="BP131" i="16"/>
  <c r="BD131" i="16"/>
  <c r="AR131" i="16"/>
  <c r="AF131" i="16"/>
  <c r="T131" i="16"/>
  <c r="H131" i="16"/>
  <c r="EP129" i="16"/>
  <c r="ED129" i="16"/>
  <c r="DR129" i="16"/>
  <c r="DF129" i="16"/>
  <c r="CT129" i="16"/>
  <c r="CH129" i="16"/>
  <c r="BV129" i="16"/>
  <c r="BJ129" i="16"/>
  <c r="AX129" i="16"/>
  <c r="AL129" i="16"/>
  <c r="Z129" i="16"/>
  <c r="N129" i="16"/>
  <c r="ES128" i="16"/>
  <c r="EG128" i="16"/>
  <c r="DU128" i="16"/>
  <c r="DI128" i="16"/>
  <c r="CW128" i="16"/>
  <c r="CK128" i="16"/>
  <c r="BY128" i="16"/>
  <c r="BM128" i="16"/>
  <c r="BA128" i="16"/>
  <c r="AO128" i="16"/>
  <c r="AC128" i="16"/>
  <c r="Q128" i="16"/>
  <c r="EV127" i="16"/>
  <c r="EJ127" i="16"/>
  <c r="DX127" i="16"/>
  <c r="DL127" i="16"/>
  <c r="CZ127" i="16"/>
  <c r="CN127" i="16"/>
  <c r="CB127" i="16"/>
  <c r="BP127" i="16"/>
  <c r="BD127" i="16"/>
  <c r="AR127" i="16"/>
  <c r="AF127" i="16"/>
  <c r="T127" i="16"/>
  <c r="H127" i="16"/>
  <c r="EP125" i="16"/>
  <c r="ED125" i="16"/>
  <c r="DR125" i="16"/>
  <c r="DF125" i="16"/>
  <c r="CT125" i="16"/>
  <c r="CH125" i="16"/>
  <c r="BV125" i="16"/>
  <c r="BJ125" i="16"/>
  <c r="AX125" i="16"/>
  <c r="AL125" i="16"/>
  <c r="Z125" i="16"/>
  <c r="N125" i="16"/>
  <c r="ES124" i="16"/>
  <c r="EG124" i="16"/>
  <c r="DU124" i="16"/>
  <c r="DI124" i="16"/>
  <c r="CW124" i="16"/>
  <c r="CK124" i="16"/>
  <c r="BM124" i="16"/>
  <c r="BA124" i="16"/>
  <c r="AO124" i="16"/>
  <c r="AC124" i="16"/>
  <c r="Q124" i="16"/>
  <c r="FA122" i="16"/>
  <c r="EJ122" i="16"/>
  <c r="DQ122" i="16"/>
  <c r="CZ122" i="16"/>
  <c r="CG122" i="16"/>
  <c r="BP122" i="16"/>
  <c r="AW122" i="16"/>
  <c r="AF122" i="16"/>
  <c r="M122" i="16"/>
  <c r="EM121" i="16"/>
  <c r="DT121" i="16"/>
  <c r="DC121" i="16"/>
  <c r="CJ121" i="16"/>
  <c r="BS121" i="16"/>
  <c r="AZ121" i="16"/>
  <c r="AI121" i="16"/>
  <c r="EK120" i="16"/>
  <c r="DT120" i="16"/>
  <c r="DA120" i="16"/>
  <c r="CJ120" i="16"/>
  <c r="BQ120" i="16"/>
  <c r="AZ120" i="16"/>
  <c r="AG120" i="16"/>
  <c r="P120" i="16"/>
  <c r="M119" i="16"/>
  <c r="Y119" i="16"/>
  <c r="AK119" i="16"/>
  <c r="AW119" i="16"/>
  <c r="BI119" i="16"/>
  <c r="BU119" i="16"/>
  <c r="CG119" i="16"/>
  <c r="CS119" i="16"/>
  <c r="DE119" i="16"/>
  <c r="DQ119" i="16"/>
  <c r="EC119" i="16"/>
  <c r="EO119" i="16"/>
  <c r="FA119" i="16"/>
  <c r="P119" i="16"/>
  <c r="AB119" i="16"/>
  <c r="AN119" i="16"/>
  <c r="AZ119" i="16"/>
  <c r="BL119" i="16"/>
  <c r="BX119" i="16"/>
  <c r="CJ119" i="16"/>
  <c r="CV119" i="16"/>
  <c r="DH119" i="16"/>
  <c r="EF119" i="16"/>
  <c r="ER119" i="16"/>
  <c r="FD119" i="16"/>
  <c r="EI119" i="16"/>
  <c r="DO119" i="16"/>
  <c r="CU119" i="16"/>
  <c r="BZ119" i="16"/>
  <c r="BD119" i="16"/>
  <c r="AJ119" i="16"/>
  <c r="Q119" i="16"/>
  <c r="S118" i="16"/>
  <c r="AE118" i="16"/>
  <c r="AQ118" i="16"/>
  <c r="BC118" i="16"/>
  <c r="BO118" i="16"/>
  <c r="CA118" i="16"/>
  <c r="CM118" i="16"/>
  <c r="CY118" i="16"/>
  <c r="DK118" i="16"/>
  <c r="H118" i="16"/>
  <c r="T118" i="16"/>
  <c r="AF118" i="16"/>
  <c r="AR118" i="16"/>
  <c r="BD118" i="16"/>
  <c r="BP118" i="16"/>
  <c r="CB118" i="16"/>
  <c r="CN118" i="16"/>
  <c r="CZ118" i="16"/>
  <c r="DL118" i="16"/>
  <c r="I118" i="16"/>
  <c r="U118" i="16"/>
  <c r="AG118" i="16"/>
  <c r="AS118" i="16"/>
  <c r="BE118" i="16"/>
  <c r="BQ118" i="16"/>
  <c r="CC118" i="16"/>
  <c r="CO118" i="16"/>
  <c r="DA118" i="16"/>
  <c r="DM118" i="16"/>
  <c r="K118" i="16"/>
  <c r="W118" i="16"/>
  <c r="AI118" i="16"/>
  <c r="AU118" i="16"/>
  <c r="BG118" i="16"/>
  <c r="BS118" i="16"/>
  <c r="CE118" i="16"/>
  <c r="CQ118" i="16"/>
  <c r="DC118" i="16"/>
  <c r="DO118" i="16"/>
  <c r="L118" i="16"/>
  <c r="X118" i="16"/>
  <c r="AJ118" i="16"/>
  <c r="AV118" i="16"/>
  <c r="BH118" i="16"/>
  <c r="BT118" i="16"/>
  <c r="CF118" i="16"/>
  <c r="CR118" i="16"/>
  <c r="DD118" i="16"/>
  <c r="P118" i="16"/>
  <c r="AL118" i="16"/>
  <c r="BF118" i="16"/>
  <c r="BY118" i="16"/>
  <c r="CU118" i="16"/>
  <c r="DP118" i="16"/>
  <c r="EB118" i="16"/>
  <c r="EN118" i="16"/>
  <c r="EZ118" i="16"/>
  <c r="Q118" i="16"/>
  <c r="AM118" i="16"/>
  <c r="BI118" i="16"/>
  <c r="BZ118" i="16"/>
  <c r="CV118" i="16"/>
  <c r="DQ118" i="16"/>
  <c r="EC118" i="16"/>
  <c r="EO118" i="16"/>
  <c r="FA118" i="16"/>
  <c r="Y118" i="16"/>
  <c r="AP118" i="16"/>
  <c r="BL118" i="16"/>
  <c r="CH118" i="16"/>
  <c r="DB118" i="16"/>
  <c r="DT118" i="16"/>
  <c r="EF118" i="16"/>
  <c r="ER118" i="16"/>
  <c r="Z118" i="16"/>
  <c r="AT118" i="16"/>
  <c r="BM118" i="16"/>
  <c r="CI118" i="16"/>
  <c r="DE118" i="16"/>
  <c r="DU118" i="16"/>
  <c r="EG118" i="16"/>
  <c r="ES118" i="16"/>
  <c r="AB118" i="16"/>
  <c r="AX118" i="16"/>
  <c r="BR118" i="16"/>
  <c r="CK118" i="16"/>
  <c r="DG118" i="16"/>
  <c r="DW118" i="16"/>
  <c r="EI118" i="16"/>
  <c r="EU118" i="16"/>
  <c r="EH118" i="16"/>
  <c r="DI118" i="16"/>
  <c r="BX118" i="16"/>
  <c r="AO118" i="16"/>
  <c r="J118" i="16"/>
  <c r="I115" i="16"/>
  <c r="U115" i="16"/>
  <c r="AG115" i="16"/>
  <c r="AS115" i="16"/>
  <c r="BE115" i="16"/>
  <c r="BQ115" i="16"/>
  <c r="CO115" i="16"/>
  <c r="DA115" i="16"/>
  <c r="DM115" i="16"/>
  <c r="DY115" i="16"/>
  <c r="EK115" i="16"/>
  <c r="EW115" i="16"/>
  <c r="J115" i="16"/>
  <c r="V115" i="16"/>
  <c r="AH115" i="16"/>
  <c r="AT115" i="16"/>
  <c r="BF115" i="16"/>
  <c r="BR115" i="16"/>
  <c r="CP115" i="16"/>
  <c r="DB115" i="16"/>
  <c r="DN115" i="16"/>
  <c r="DZ115" i="16"/>
  <c r="EL115" i="16"/>
  <c r="L115" i="16"/>
  <c r="X115" i="16"/>
  <c r="AJ115" i="16"/>
  <c r="AV115" i="16"/>
  <c r="BH115" i="16"/>
  <c r="BT115" i="16"/>
  <c r="CR115" i="16"/>
  <c r="DD115" i="16"/>
  <c r="DP115" i="16"/>
  <c r="EB115" i="16"/>
  <c r="EN115" i="16"/>
  <c r="EZ115" i="16"/>
  <c r="N115" i="16"/>
  <c r="Z115" i="16"/>
  <c r="AL115" i="16"/>
  <c r="AX115" i="16"/>
  <c r="BJ115" i="16"/>
  <c r="BV115" i="16"/>
  <c r="CT115" i="16"/>
  <c r="DF115" i="16"/>
  <c r="DR115" i="16"/>
  <c r="ED115" i="16"/>
  <c r="EP115" i="16"/>
  <c r="Q115" i="16"/>
  <c r="AC115" i="16"/>
  <c r="AO115" i="16"/>
  <c r="BA115" i="16"/>
  <c r="BM115" i="16"/>
  <c r="CK115" i="16"/>
  <c r="CW115" i="16"/>
  <c r="DI115" i="16"/>
  <c r="DU115" i="16"/>
  <c r="EG115" i="16"/>
  <c r="T115" i="16"/>
  <c r="AP115" i="16"/>
  <c r="BK115" i="16"/>
  <c r="CY115" i="16"/>
  <c r="DT115" i="16"/>
  <c r="EO115" i="16"/>
  <c r="W115" i="16"/>
  <c r="AQ115" i="16"/>
  <c r="BL115" i="16"/>
  <c r="CZ115" i="16"/>
  <c r="DV115" i="16"/>
  <c r="EQ115" i="16"/>
  <c r="Y115" i="16"/>
  <c r="AR115" i="16"/>
  <c r="BN115" i="16"/>
  <c r="DC115" i="16"/>
  <c r="DW115" i="16"/>
  <c r="ER115" i="16"/>
  <c r="AB115" i="16"/>
  <c r="AW115" i="16"/>
  <c r="BP115" i="16"/>
  <c r="CL115" i="16"/>
  <c r="DG115" i="16"/>
  <c r="EA115" i="16"/>
  <c r="ET115" i="16"/>
  <c r="H115" i="16"/>
  <c r="AD115" i="16"/>
  <c r="AY115" i="16"/>
  <c r="BS115" i="16"/>
  <c r="CM115" i="16"/>
  <c r="DH115" i="16"/>
  <c r="EC115" i="16"/>
  <c r="EU115" i="16"/>
  <c r="P115" i="16"/>
  <c r="AK115" i="16"/>
  <c r="BD115" i="16"/>
  <c r="CU115" i="16"/>
  <c r="DO115" i="16"/>
  <c r="EI115" i="16"/>
  <c r="FA115" i="16"/>
  <c r="AN115" i="16"/>
  <c r="DS115" i="16"/>
  <c r="AU115" i="16"/>
  <c r="DX115" i="16"/>
  <c r="K115" i="16"/>
  <c r="AZ115" i="16"/>
  <c r="CN115" i="16"/>
  <c r="EE115" i="16"/>
  <c r="M115" i="16"/>
  <c r="BB115" i="16"/>
  <c r="CQ115" i="16"/>
  <c r="EF115" i="16"/>
  <c r="O115" i="16"/>
  <c r="BC115" i="16"/>
  <c r="CS115" i="16"/>
  <c r="EH115" i="16"/>
  <c r="R115" i="16"/>
  <c r="BG115" i="16"/>
  <c r="CV115" i="16"/>
  <c r="EJ115" i="16"/>
  <c r="AA115" i="16"/>
  <c r="BO115" i="16"/>
  <c r="DE115" i="16"/>
  <c r="ES115" i="16"/>
  <c r="AF115" i="16"/>
  <c r="BW115" i="16"/>
  <c r="DK115" i="16"/>
  <c r="EX115" i="16"/>
  <c r="AM115" i="16"/>
  <c r="FD124" i="16"/>
  <c r="CA124" i="16" s="1"/>
  <c r="ER124" i="16"/>
  <c r="EF124" i="16"/>
  <c r="DT124" i="16"/>
  <c r="DH124" i="16"/>
  <c r="CV124" i="16"/>
  <c r="CJ124" i="16"/>
  <c r="BX124" i="16"/>
  <c r="BL124" i="16"/>
  <c r="AZ124" i="16"/>
  <c r="AN124" i="16"/>
  <c r="AB124" i="16"/>
  <c r="P124" i="16"/>
  <c r="O121" i="16"/>
  <c r="AA121" i="16"/>
  <c r="AM121" i="16"/>
  <c r="AY121" i="16"/>
  <c r="BK121" i="16"/>
  <c r="BW121" i="16"/>
  <c r="CI121" i="16"/>
  <c r="CU121" i="16"/>
  <c r="DG121" i="16"/>
  <c r="DS121" i="16"/>
  <c r="EE121" i="16"/>
  <c r="EQ121" i="16"/>
  <c r="S121" i="16"/>
  <c r="AE121" i="16"/>
  <c r="AQ121" i="16"/>
  <c r="BC121" i="16"/>
  <c r="BO121" i="16"/>
  <c r="CA121" i="16"/>
  <c r="CM121" i="16"/>
  <c r="CY121" i="16"/>
  <c r="DK121" i="16"/>
  <c r="DW121" i="16"/>
  <c r="EI121" i="16"/>
  <c r="EU121" i="16"/>
  <c r="H121" i="16"/>
  <c r="T121" i="16"/>
  <c r="AF121" i="16"/>
  <c r="AR121" i="16"/>
  <c r="BD121" i="16"/>
  <c r="BP121" i="16"/>
  <c r="CB121" i="16"/>
  <c r="CN121" i="16"/>
  <c r="CZ121" i="16"/>
  <c r="DL121" i="16"/>
  <c r="DX121" i="16"/>
  <c r="EJ121" i="16"/>
  <c r="EV121" i="16"/>
  <c r="J121" i="16"/>
  <c r="V121" i="16"/>
  <c r="AH121" i="16"/>
  <c r="AT121" i="16"/>
  <c r="BF121" i="16"/>
  <c r="BR121" i="16"/>
  <c r="CD121" i="16"/>
  <c r="CP121" i="16"/>
  <c r="DB121" i="16"/>
  <c r="DN121" i="16"/>
  <c r="DZ121" i="16"/>
  <c r="EL121" i="16"/>
  <c r="EX121" i="16"/>
  <c r="EK121" i="16"/>
  <c r="DR121" i="16"/>
  <c r="DA121" i="16"/>
  <c r="CH121" i="16"/>
  <c r="BQ121" i="16"/>
  <c r="AX121" i="16"/>
  <c r="AG121" i="16"/>
  <c r="N121" i="16"/>
  <c r="EJ120" i="16"/>
  <c r="DS120" i="16"/>
  <c r="CZ120" i="16"/>
  <c r="CI120" i="16"/>
  <c r="BP120" i="16"/>
  <c r="AY120" i="16"/>
  <c r="AF120" i="16"/>
  <c r="EQ124" i="16"/>
  <c r="EE124" i="16"/>
  <c r="DS124" i="16"/>
  <c r="DG124" i="16"/>
  <c r="CU124" i="16"/>
  <c r="CI124" i="16"/>
  <c r="BW124" i="16"/>
  <c r="BK124" i="16"/>
  <c r="AY124" i="16"/>
  <c r="AM124" i="16"/>
  <c r="AA124" i="16"/>
  <c r="O124" i="16"/>
  <c r="AW121" i="16"/>
  <c r="AD121" i="16"/>
  <c r="M121" i="16"/>
  <c r="R120" i="16"/>
  <c r="AD120" i="16"/>
  <c r="AP120" i="16"/>
  <c r="BB120" i="16"/>
  <c r="BN120" i="16"/>
  <c r="BZ120" i="16"/>
  <c r="CL120" i="16"/>
  <c r="CX120" i="16"/>
  <c r="DJ120" i="16"/>
  <c r="DV120" i="16"/>
  <c r="EH120" i="16"/>
  <c r="ET120" i="16"/>
  <c r="J120" i="16"/>
  <c r="V120" i="16"/>
  <c r="AH120" i="16"/>
  <c r="AT120" i="16"/>
  <c r="BF120" i="16"/>
  <c r="BR120" i="16"/>
  <c r="CD120" i="16"/>
  <c r="CP120" i="16"/>
  <c r="DB120" i="16"/>
  <c r="DN120" i="16"/>
  <c r="DZ120" i="16"/>
  <c r="EL120" i="16"/>
  <c r="EX120" i="16"/>
  <c r="K120" i="16"/>
  <c r="W120" i="16"/>
  <c r="AI120" i="16"/>
  <c r="AU120" i="16"/>
  <c r="BG120" i="16"/>
  <c r="BS120" i="16"/>
  <c r="CE120" i="16"/>
  <c r="CQ120" i="16"/>
  <c r="DC120" i="16"/>
  <c r="DO120" i="16"/>
  <c r="EA120" i="16"/>
  <c r="EM120" i="16"/>
  <c r="EY120" i="16"/>
  <c r="M120" i="16"/>
  <c r="Y120" i="16"/>
  <c r="AK120" i="16"/>
  <c r="AW120" i="16"/>
  <c r="BI120" i="16"/>
  <c r="BU120" i="16"/>
  <c r="CG120" i="16"/>
  <c r="CS120" i="16"/>
  <c r="DE120" i="16"/>
  <c r="DQ120" i="16"/>
  <c r="EC120" i="16"/>
  <c r="EO120" i="16"/>
  <c r="FA120" i="16"/>
  <c r="EI120" i="16"/>
  <c r="DR120" i="16"/>
  <c r="CY120" i="16"/>
  <c r="CH120" i="16"/>
  <c r="BO120" i="16"/>
  <c r="AX120" i="16"/>
  <c r="AE120" i="16"/>
  <c r="N120" i="16"/>
  <c r="M110" i="16"/>
  <c r="Y110" i="16"/>
  <c r="AK110" i="16"/>
  <c r="AW110" i="16"/>
  <c r="CG110" i="16"/>
  <c r="CS110" i="16"/>
  <c r="DE110" i="16"/>
  <c r="DQ110" i="16"/>
  <c r="EC110" i="16"/>
  <c r="EO110" i="16"/>
  <c r="FA110" i="16"/>
  <c r="O110" i="16"/>
  <c r="AA110" i="16"/>
  <c r="AM110" i="16"/>
  <c r="AY110" i="16"/>
  <c r="BW110" i="16"/>
  <c r="CI110" i="16"/>
  <c r="CU110" i="16"/>
  <c r="DG110" i="16"/>
  <c r="DS110" i="16"/>
  <c r="EE110" i="16"/>
  <c r="EQ110" i="16"/>
  <c r="P110" i="16"/>
  <c r="AB110" i="16"/>
  <c r="AN110" i="16"/>
  <c r="AZ110" i="16"/>
  <c r="BX110" i="16"/>
  <c r="CJ110" i="16"/>
  <c r="CV110" i="16"/>
  <c r="DH110" i="16"/>
  <c r="DT110" i="16"/>
  <c r="EF110" i="16"/>
  <c r="ER110" i="16"/>
  <c r="Q110" i="16"/>
  <c r="AC110" i="16"/>
  <c r="AO110" i="16"/>
  <c r="BA110" i="16"/>
  <c r="BY110" i="16"/>
  <c r="CK110" i="16"/>
  <c r="CW110" i="16"/>
  <c r="DI110" i="16"/>
  <c r="DU110" i="16"/>
  <c r="EG110" i="16"/>
  <c r="ES110" i="16"/>
  <c r="R110" i="16"/>
  <c r="AD110" i="16"/>
  <c r="AP110" i="16"/>
  <c r="BB110" i="16"/>
  <c r="BZ110" i="16"/>
  <c r="CL110" i="16"/>
  <c r="CX110" i="16"/>
  <c r="DJ110" i="16"/>
  <c r="DV110" i="16"/>
  <c r="EH110" i="16"/>
  <c r="ET110" i="16"/>
  <c r="U110" i="16"/>
  <c r="AQ110" i="16"/>
  <c r="CD110" i="16"/>
  <c r="CZ110" i="16"/>
  <c r="DR110" i="16"/>
  <c r="EM110" i="16"/>
  <c r="V110" i="16"/>
  <c r="AR110" i="16"/>
  <c r="CE110" i="16"/>
  <c r="DA110" i="16"/>
  <c r="DW110" i="16"/>
  <c r="EN110" i="16"/>
  <c r="X110" i="16"/>
  <c r="AT110" i="16"/>
  <c r="CH110" i="16"/>
  <c r="DC110" i="16"/>
  <c r="DY110" i="16"/>
  <c r="EU110" i="16"/>
  <c r="I110" i="16"/>
  <c r="AE110" i="16"/>
  <c r="AV110" i="16"/>
  <c r="CN110" i="16"/>
  <c r="DF110" i="16"/>
  <c r="EA110" i="16"/>
  <c r="EW110" i="16"/>
  <c r="L110" i="16"/>
  <c r="AH110" i="16"/>
  <c r="BD110" i="16"/>
  <c r="CQ110" i="16"/>
  <c r="DM110" i="16"/>
  <c r="EI110" i="16"/>
  <c r="EZ110" i="16"/>
  <c r="AF110" i="16"/>
  <c r="CT110" i="16"/>
  <c r="ED110" i="16"/>
  <c r="AG110" i="16"/>
  <c r="CY110" i="16"/>
  <c r="EJ110" i="16"/>
  <c r="AI110" i="16"/>
  <c r="DB110" i="16"/>
  <c r="EK110" i="16"/>
  <c r="AJ110" i="16"/>
  <c r="DD110" i="16"/>
  <c r="EL110" i="16"/>
  <c r="H110" i="16"/>
  <c r="AL110" i="16"/>
  <c r="CA110" i="16"/>
  <c r="DK110" i="16"/>
  <c r="EP110" i="16"/>
  <c r="J110" i="16"/>
  <c r="AS110" i="16"/>
  <c r="CB110" i="16"/>
  <c r="DL110" i="16"/>
  <c r="EV110" i="16"/>
  <c r="T110" i="16"/>
  <c r="CO110" i="16"/>
  <c r="DX110" i="16"/>
  <c r="Z110" i="16"/>
  <c r="DO110" i="16"/>
  <c r="AU110" i="16"/>
  <c r="DP110" i="16"/>
  <c r="AX110" i="16"/>
  <c r="DZ110" i="16"/>
  <c r="BC110" i="16"/>
  <c r="EB110" i="16"/>
  <c r="EX110" i="16"/>
  <c r="EY110" i="16"/>
  <c r="CF110" i="16"/>
  <c r="N110" i="16"/>
  <c r="CP110" i="16"/>
  <c r="EP132" i="16"/>
  <c r="ED132" i="16"/>
  <c r="DR132" i="16"/>
  <c r="DF132" i="16"/>
  <c r="CT132" i="16"/>
  <c r="CH132" i="16"/>
  <c r="BV132" i="16"/>
  <c r="BJ132" i="16"/>
  <c r="AX132" i="16"/>
  <c r="AL132" i="16"/>
  <c r="Z132" i="16"/>
  <c r="N132" i="16"/>
  <c r="ES131" i="16"/>
  <c r="EG131" i="16"/>
  <c r="DU131" i="16"/>
  <c r="DI131" i="16"/>
  <c r="CW131" i="16"/>
  <c r="CK131" i="16"/>
  <c r="BY131" i="16"/>
  <c r="BM131" i="16"/>
  <c r="BA131" i="16"/>
  <c r="AO131" i="16"/>
  <c r="AC131" i="16"/>
  <c r="Q131" i="16"/>
  <c r="EY129" i="16"/>
  <c r="EM129" i="16"/>
  <c r="EA129" i="16"/>
  <c r="DO129" i="16"/>
  <c r="DC129" i="16"/>
  <c r="CQ129" i="16"/>
  <c r="CE129" i="16"/>
  <c r="BS129" i="16"/>
  <c r="BG129" i="16"/>
  <c r="AU129" i="16"/>
  <c r="AI129" i="16"/>
  <c r="W129" i="16"/>
  <c r="K129" i="16"/>
  <c r="EP128" i="16"/>
  <c r="ED128" i="16"/>
  <c r="DR128" i="16"/>
  <c r="DF128" i="16"/>
  <c r="CT128" i="16"/>
  <c r="CH128" i="16"/>
  <c r="BV128" i="16"/>
  <c r="BJ128" i="16"/>
  <c r="AX128" i="16"/>
  <c r="AL128" i="16"/>
  <c r="Z128" i="16"/>
  <c r="N128" i="16"/>
  <c r="ES127" i="16"/>
  <c r="EG127" i="16"/>
  <c r="DU127" i="16"/>
  <c r="DI127" i="16"/>
  <c r="CW127" i="16"/>
  <c r="CK127" i="16"/>
  <c r="BY127" i="16"/>
  <c r="BM127" i="16"/>
  <c r="BA127" i="16"/>
  <c r="AO127" i="16"/>
  <c r="AC127" i="16"/>
  <c r="Q127" i="16"/>
  <c r="EY125" i="16"/>
  <c r="EM125" i="16"/>
  <c r="EA125" i="16"/>
  <c r="DO125" i="16"/>
  <c r="DC125" i="16"/>
  <c r="CQ125" i="16"/>
  <c r="CE125" i="16"/>
  <c r="BS125" i="16"/>
  <c r="BG125" i="16"/>
  <c r="AU125" i="16"/>
  <c r="AI125" i="16"/>
  <c r="W125" i="16"/>
  <c r="K125" i="16"/>
  <c r="EP124" i="16"/>
  <c r="ED124" i="16"/>
  <c r="DR124" i="16"/>
  <c r="DF124" i="16"/>
  <c r="CT124" i="16"/>
  <c r="CH124" i="16"/>
  <c r="BV124" i="16"/>
  <c r="BJ124" i="16"/>
  <c r="AX124" i="16"/>
  <c r="AL124" i="16"/>
  <c r="Z124" i="16"/>
  <c r="N124" i="16"/>
  <c r="ES123" i="16"/>
  <c r="EG123" i="16"/>
  <c r="DU123" i="16"/>
  <c r="DD123" i="16"/>
  <c r="CN123" i="16"/>
  <c r="BY123" i="16"/>
  <c r="BH123" i="16"/>
  <c r="AR123" i="16"/>
  <c r="AA123" i="16"/>
  <c r="EW122" i="16"/>
  <c r="ED122" i="16"/>
  <c r="DM122" i="16"/>
  <c r="CT122" i="16"/>
  <c r="CC122" i="16"/>
  <c r="BJ122" i="16"/>
  <c r="AS122" i="16"/>
  <c r="Z122" i="16"/>
  <c r="I122" i="16"/>
  <c r="EZ121" i="16"/>
  <c r="EG121" i="16"/>
  <c r="DP121" i="16"/>
  <c r="CW121" i="16"/>
  <c r="CF121" i="16"/>
  <c r="BM121" i="16"/>
  <c r="AV121" i="16"/>
  <c r="AC121" i="16"/>
  <c r="L121" i="16"/>
  <c r="EZ120" i="16"/>
  <c r="EG120" i="16"/>
  <c r="DP120" i="16"/>
  <c r="CW120" i="16"/>
  <c r="CF120" i="16"/>
  <c r="BM120" i="16"/>
  <c r="AV120" i="16"/>
  <c r="AC120" i="16"/>
  <c r="L120" i="16"/>
  <c r="EY119" i="16"/>
  <c r="EE119" i="16"/>
  <c r="DJ119" i="16"/>
  <c r="CN119" i="16"/>
  <c r="BT119" i="16"/>
  <c r="BA119" i="16"/>
  <c r="AE119" i="16"/>
  <c r="K119" i="16"/>
  <c r="EW118" i="16"/>
  <c r="EA118" i="16"/>
  <c r="CX118" i="16"/>
  <c r="BU118" i="16"/>
  <c r="AH118" i="16"/>
  <c r="EM115" i="16"/>
  <c r="S115" i="16"/>
  <c r="DN110" i="16"/>
  <c r="FA124" i="16"/>
  <c r="EO124" i="16"/>
  <c r="EC124" i="16"/>
  <c r="DQ124" i="16"/>
  <c r="DE124" i="16"/>
  <c r="CS124" i="16"/>
  <c r="CG124" i="16"/>
  <c r="BU124" i="16"/>
  <c r="BI124" i="16"/>
  <c r="AW124" i="16"/>
  <c r="AK124" i="16"/>
  <c r="Y124" i="16"/>
  <c r="EY121" i="16"/>
  <c r="EF121" i="16"/>
  <c r="DO121" i="16"/>
  <c r="CV121" i="16"/>
  <c r="CE121" i="16"/>
  <c r="BL121" i="16"/>
  <c r="AU121" i="16"/>
  <c r="AB121" i="16"/>
  <c r="K121" i="16"/>
  <c r="EW120" i="16"/>
  <c r="EF120" i="16"/>
  <c r="DM120" i="16"/>
  <c r="CV120" i="16"/>
  <c r="CC120" i="16"/>
  <c r="BL120" i="16"/>
  <c r="AS120" i="16"/>
  <c r="AB120" i="16"/>
  <c r="I120" i="16"/>
  <c r="CR110" i="16"/>
  <c r="ET118" i="16"/>
  <c r="DY118" i="16"/>
  <c r="CT118" i="16"/>
  <c r="BK118" i="16"/>
  <c r="AC118" i="16"/>
  <c r="CD116" i="16"/>
  <c r="CA116" i="16"/>
  <c r="CB116" i="16"/>
  <c r="CC116" i="16"/>
  <c r="CE116" i="16"/>
  <c r="CF116" i="16"/>
  <c r="CJ116" i="16"/>
  <c r="CM110" i="16"/>
  <c r="EY132" i="16"/>
  <c r="EM132" i="16"/>
  <c r="EA132" i="16"/>
  <c r="DO132" i="16"/>
  <c r="DC132" i="16"/>
  <c r="CQ132" i="16"/>
  <c r="CE132" i="16"/>
  <c r="BS132" i="16"/>
  <c r="BG132" i="16"/>
  <c r="AU132" i="16"/>
  <c r="AI132" i="16"/>
  <c r="W132" i="16"/>
  <c r="EP131" i="16"/>
  <c r="ED131" i="16"/>
  <c r="DR131" i="16"/>
  <c r="DF131" i="16"/>
  <c r="CT131" i="16"/>
  <c r="CH131" i="16"/>
  <c r="BV131" i="16"/>
  <c r="BJ131" i="16"/>
  <c r="AX131" i="16"/>
  <c r="AL131" i="16"/>
  <c r="Z131" i="16"/>
  <c r="EV129" i="16"/>
  <c r="EJ129" i="16"/>
  <c r="DX129" i="16"/>
  <c r="DL129" i="16"/>
  <c r="CZ129" i="16"/>
  <c r="CN129" i="16"/>
  <c r="CB129" i="16"/>
  <c r="BP129" i="16"/>
  <c r="BD129" i="16"/>
  <c r="AR129" i="16"/>
  <c r="AF129" i="16"/>
  <c r="T129" i="16"/>
  <c r="EY128" i="16"/>
  <c r="EM128" i="16"/>
  <c r="EA128" i="16"/>
  <c r="DC128" i="16"/>
  <c r="CQ128" i="16"/>
  <c r="CE128" i="16"/>
  <c r="BS128" i="16"/>
  <c r="BG128" i="16"/>
  <c r="AU128" i="16"/>
  <c r="AI128" i="16"/>
  <c r="W128" i="16"/>
  <c r="EP127" i="16"/>
  <c r="ED127" i="16"/>
  <c r="DR127" i="16"/>
  <c r="DF127" i="16"/>
  <c r="CT127" i="16"/>
  <c r="CH127" i="16"/>
  <c r="BV127" i="16"/>
  <c r="BJ127" i="16"/>
  <c r="AX127" i="16"/>
  <c r="AL127" i="16"/>
  <c r="Z127" i="16"/>
  <c r="EV125" i="16"/>
  <c r="EJ125" i="16"/>
  <c r="DX125" i="16"/>
  <c r="DL125" i="16"/>
  <c r="CZ125" i="16"/>
  <c r="CN125" i="16"/>
  <c r="CB125" i="16"/>
  <c r="BP125" i="16"/>
  <c r="BD125" i="16"/>
  <c r="AR125" i="16"/>
  <c r="AF125" i="16"/>
  <c r="T125" i="16"/>
  <c r="EY124" i="16"/>
  <c r="EM124" i="16"/>
  <c r="EA124" i="16"/>
  <c r="DO124" i="16"/>
  <c r="DC124" i="16"/>
  <c r="CQ124" i="16"/>
  <c r="CE124" i="16"/>
  <c r="BS124" i="16"/>
  <c r="BG124" i="16"/>
  <c r="AU124" i="16"/>
  <c r="AI124" i="16"/>
  <c r="W124" i="16"/>
  <c r="I123" i="16"/>
  <c r="U123" i="16"/>
  <c r="AG123" i="16"/>
  <c r="AS123" i="16"/>
  <c r="BE123" i="16"/>
  <c r="BQ123" i="16"/>
  <c r="CC123" i="16"/>
  <c r="CO123" i="16"/>
  <c r="DA123" i="16"/>
  <c r="DM123" i="16"/>
  <c r="M123" i="16"/>
  <c r="Y123" i="16"/>
  <c r="AK123" i="16"/>
  <c r="N123" i="16"/>
  <c r="Z123" i="16"/>
  <c r="AL123" i="16"/>
  <c r="AX123" i="16"/>
  <c r="BJ123" i="16"/>
  <c r="BV123" i="16"/>
  <c r="CH123" i="16"/>
  <c r="CT123" i="16"/>
  <c r="DF123" i="16"/>
  <c r="DR123" i="16"/>
  <c r="P123" i="16"/>
  <c r="AB123" i="16"/>
  <c r="AN123" i="16"/>
  <c r="AZ123" i="16"/>
  <c r="BL123" i="16"/>
  <c r="BX123" i="16"/>
  <c r="CJ123" i="16"/>
  <c r="CV123" i="16"/>
  <c r="DH123" i="16"/>
  <c r="DT123" i="16"/>
  <c r="EP123" i="16"/>
  <c r="ED123" i="16"/>
  <c r="DP123" i="16"/>
  <c r="CZ123" i="16"/>
  <c r="CK123" i="16"/>
  <c r="BT123" i="16"/>
  <c r="BD123" i="16"/>
  <c r="AO123" i="16"/>
  <c r="V123" i="16"/>
  <c r="EQ122" i="16"/>
  <c r="DZ122" i="16"/>
  <c r="DG122" i="16"/>
  <c r="CP122" i="16"/>
  <c r="BW122" i="16"/>
  <c r="BF122" i="16"/>
  <c r="AM122" i="16"/>
  <c r="V122" i="16"/>
  <c r="ET121" i="16"/>
  <c r="EC121" i="16"/>
  <c r="DJ121" i="16"/>
  <c r="CS121" i="16"/>
  <c r="BZ121" i="16"/>
  <c r="BI121" i="16"/>
  <c r="AP121" i="16"/>
  <c r="Y121" i="16"/>
  <c r="EU120" i="16"/>
  <c r="ED120" i="16"/>
  <c r="DK120" i="16"/>
  <c r="CT120" i="16"/>
  <c r="CA120" i="16"/>
  <c r="BJ120" i="16"/>
  <c r="AQ120" i="16"/>
  <c r="Z120" i="16"/>
  <c r="ET119" i="16"/>
  <c r="DX119" i="16"/>
  <c r="DD119" i="16"/>
  <c r="CK119" i="16"/>
  <c r="BO119" i="16"/>
  <c r="AU119" i="16"/>
  <c r="AA119" i="16"/>
  <c r="EQ118" i="16"/>
  <c r="DX118" i="16"/>
  <c r="CS118" i="16"/>
  <c r="BJ118" i="16"/>
  <c r="AA118" i="16"/>
  <c r="DJ115" i="16"/>
  <c r="CC110" i="16"/>
  <c r="DI108" i="16"/>
  <c r="BF113" i="16"/>
  <c r="BV108" i="16"/>
  <c r="EP119" i="16"/>
  <c r="ED119" i="16"/>
  <c r="DR119" i="16"/>
  <c r="DF119" i="16"/>
  <c r="CT119" i="16"/>
  <c r="CH119" i="16"/>
  <c r="BV119" i="16"/>
  <c r="BJ119" i="16"/>
  <c r="AX119" i="16"/>
  <c r="AL119" i="16"/>
  <c r="Z119" i="16"/>
  <c r="N119" i="16"/>
  <c r="CJ117" i="16"/>
  <c r="L114" i="16"/>
  <c r="X114" i="16"/>
  <c r="AJ114" i="16"/>
  <c r="AV114" i="16"/>
  <c r="BH114" i="16"/>
  <c r="BT114" i="16"/>
  <c r="CF114" i="16"/>
  <c r="CR114" i="16"/>
  <c r="DD114" i="16"/>
  <c r="DP114" i="16"/>
  <c r="EB114" i="16"/>
  <c r="EN114" i="16"/>
  <c r="EZ114" i="16"/>
  <c r="M114" i="16"/>
  <c r="Y114" i="16"/>
  <c r="AK114" i="16"/>
  <c r="AW114" i="16"/>
  <c r="BI114" i="16"/>
  <c r="BU114" i="16"/>
  <c r="CG114" i="16"/>
  <c r="CS114" i="16"/>
  <c r="DE114" i="16"/>
  <c r="DQ114" i="16"/>
  <c r="EC114" i="16"/>
  <c r="EO114" i="16"/>
  <c r="FA114" i="16"/>
  <c r="O114" i="16"/>
  <c r="AA114" i="16"/>
  <c r="AM114" i="16"/>
  <c r="AY114" i="16"/>
  <c r="BK114" i="16"/>
  <c r="BW114" i="16"/>
  <c r="CI114" i="16"/>
  <c r="CU114" i="16"/>
  <c r="DG114" i="16"/>
  <c r="DS114" i="16"/>
  <c r="EE114" i="16"/>
  <c r="EQ114" i="16"/>
  <c r="Q114" i="16"/>
  <c r="AC114" i="16"/>
  <c r="AO114" i="16"/>
  <c r="BA114" i="16"/>
  <c r="BM114" i="16"/>
  <c r="BY114" i="16"/>
  <c r="CK114" i="16"/>
  <c r="CW114" i="16"/>
  <c r="DI114" i="16"/>
  <c r="DU114" i="16"/>
  <c r="EG114" i="16"/>
  <c r="ES114" i="16"/>
  <c r="H114" i="16"/>
  <c r="T114" i="16"/>
  <c r="AF114" i="16"/>
  <c r="AR114" i="16"/>
  <c r="BD114" i="16"/>
  <c r="BP114" i="16"/>
  <c r="CB114" i="16"/>
  <c r="CN114" i="16"/>
  <c r="CZ114" i="16"/>
  <c r="DL114" i="16"/>
  <c r="DX114" i="16"/>
  <c r="EJ114" i="16"/>
  <c r="EV114" i="16"/>
  <c r="U114" i="16"/>
  <c r="AP114" i="16"/>
  <c r="BJ114" i="16"/>
  <c r="CD114" i="16"/>
  <c r="CY114" i="16"/>
  <c r="DT114" i="16"/>
  <c r="EM114" i="16"/>
  <c r="V114" i="16"/>
  <c r="AQ114" i="16"/>
  <c r="BL114" i="16"/>
  <c r="CE114" i="16"/>
  <c r="DA114" i="16"/>
  <c r="DV114" i="16"/>
  <c r="EP114" i="16"/>
  <c r="W114" i="16"/>
  <c r="AS114" i="16"/>
  <c r="BN114" i="16"/>
  <c r="CH114" i="16"/>
  <c r="DB114" i="16"/>
  <c r="DW114" i="16"/>
  <c r="ER114" i="16"/>
  <c r="AB114" i="16"/>
  <c r="AU114" i="16"/>
  <c r="BQ114" i="16"/>
  <c r="CL114" i="16"/>
  <c r="DF114" i="16"/>
  <c r="DZ114" i="16"/>
  <c r="EU114" i="16"/>
  <c r="I114" i="16"/>
  <c r="AD114" i="16"/>
  <c r="AX114" i="16"/>
  <c r="BR114" i="16"/>
  <c r="CM114" i="16"/>
  <c r="DH114" i="16"/>
  <c r="EA114" i="16"/>
  <c r="EW114" i="16"/>
  <c r="P114" i="16"/>
  <c r="AI114" i="16"/>
  <c r="BE114" i="16"/>
  <c r="BZ114" i="16"/>
  <c r="CT114" i="16"/>
  <c r="DN114" i="16"/>
  <c r="EI114" i="16"/>
  <c r="DM114" i="16"/>
  <c r="BX114" i="16"/>
  <c r="AH114" i="16"/>
  <c r="BU112" i="16"/>
  <c r="AF111" i="16"/>
  <c r="CW111" i="16"/>
  <c r="DV111" i="16"/>
  <c r="EQ111" i="16"/>
  <c r="AI111" i="16"/>
  <c r="CZ111" i="16"/>
  <c r="DW111" i="16"/>
  <c r="ER111" i="16"/>
  <c r="AN111" i="16"/>
  <c r="BX111" i="16"/>
  <c r="DC111" i="16"/>
  <c r="DX111" i="16"/>
  <c r="ET111" i="16"/>
  <c r="AO111" i="16"/>
  <c r="BZ111" i="16"/>
  <c r="DF111" i="16"/>
  <c r="EA111" i="16"/>
  <c r="EU111" i="16"/>
  <c r="I111" i="16"/>
  <c r="AR111" i="16"/>
  <c r="CA111" i="16"/>
  <c r="DH111" i="16"/>
  <c r="EC111" i="16"/>
  <c r="EV111" i="16"/>
  <c r="K111" i="16"/>
  <c r="AU111" i="16"/>
  <c r="CB111" i="16"/>
  <c r="DJ111" i="16"/>
  <c r="EE111" i="16"/>
  <c r="EY111" i="16"/>
  <c r="W111" i="16"/>
  <c r="CO111" i="16"/>
  <c r="DQ111" i="16"/>
  <c r="EJ111" i="16"/>
  <c r="FD111" i="16"/>
  <c r="BO111" i="16" s="1"/>
  <c r="DK111" i="16"/>
  <c r="AC111" i="16"/>
  <c r="BI112" i="16"/>
  <c r="S108" i="16"/>
  <c r="AE108" i="16"/>
  <c r="AQ108" i="16"/>
  <c r="BC108" i="16"/>
  <c r="CA108" i="16"/>
  <c r="CM108" i="16"/>
  <c r="CY108" i="16"/>
  <c r="DK108" i="16"/>
  <c r="DW108" i="16"/>
  <c r="EI108" i="16"/>
  <c r="EU108" i="16"/>
  <c r="I108" i="16"/>
  <c r="U108" i="16"/>
  <c r="AG108" i="16"/>
  <c r="AS108" i="16"/>
  <c r="BQ108" i="16"/>
  <c r="CC108" i="16"/>
  <c r="CO108" i="16"/>
  <c r="DA108" i="16"/>
  <c r="DM108" i="16"/>
  <c r="DY108" i="16"/>
  <c r="EK108" i="16"/>
  <c r="EW108" i="16"/>
  <c r="J108" i="16"/>
  <c r="V108" i="16"/>
  <c r="AH108" i="16"/>
  <c r="AT108" i="16"/>
  <c r="BR108" i="16"/>
  <c r="CD108" i="16"/>
  <c r="CP108" i="16"/>
  <c r="DB108" i="16"/>
  <c r="DN108" i="16"/>
  <c r="DZ108" i="16"/>
  <c r="EL108" i="16"/>
  <c r="EX108" i="16"/>
  <c r="K108" i="16"/>
  <c r="W108" i="16"/>
  <c r="AI108" i="16"/>
  <c r="AU108" i="16"/>
  <c r="BS108" i="16"/>
  <c r="CE108" i="16"/>
  <c r="CQ108" i="16"/>
  <c r="DC108" i="16"/>
  <c r="DO108" i="16"/>
  <c r="EA108" i="16"/>
  <c r="EM108" i="16"/>
  <c r="EY108" i="16"/>
  <c r="L108" i="16"/>
  <c r="X108" i="16"/>
  <c r="AJ108" i="16"/>
  <c r="AV108" i="16"/>
  <c r="BH108" i="16"/>
  <c r="BT108" i="16"/>
  <c r="CF108" i="16"/>
  <c r="CR108" i="16"/>
  <c r="DD108" i="16"/>
  <c r="DP108" i="16"/>
  <c r="EB108" i="16"/>
  <c r="EN108" i="16"/>
  <c r="EZ108" i="16"/>
  <c r="P108" i="16"/>
  <c r="AB108" i="16"/>
  <c r="AN108" i="16"/>
  <c r="AZ108" i="16"/>
  <c r="BX108" i="16"/>
  <c r="CJ108" i="16"/>
  <c r="CV108" i="16"/>
  <c r="DH108" i="16"/>
  <c r="AA108" i="16"/>
  <c r="AY108" i="16"/>
  <c r="BW108" i="16"/>
  <c r="AC108" i="16"/>
  <c r="BA108" i="16"/>
  <c r="BY108" i="16"/>
  <c r="CW108" i="16"/>
  <c r="DT108" i="16"/>
  <c r="EP108" i="16"/>
  <c r="AD108" i="16"/>
  <c r="BB108" i="16"/>
  <c r="BZ108" i="16"/>
  <c r="CX108" i="16"/>
  <c r="DU108" i="16"/>
  <c r="EQ108" i="16"/>
  <c r="H108" i="16"/>
  <c r="M108" i="16"/>
  <c r="AK108" i="16"/>
  <c r="BI108" i="16"/>
  <c r="CG108" i="16"/>
  <c r="DE108" i="16"/>
  <c r="DX108" i="16"/>
  <c r="ES108" i="16"/>
  <c r="N108" i="16"/>
  <c r="AL108" i="16"/>
  <c r="CH108" i="16"/>
  <c r="DF108" i="16"/>
  <c r="EC108" i="16"/>
  <c r="ET108" i="16"/>
  <c r="O108" i="16"/>
  <c r="AM108" i="16"/>
  <c r="CI108" i="16"/>
  <c r="DG108" i="16"/>
  <c r="ED108" i="16"/>
  <c r="EV108" i="16"/>
  <c r="T108" i="16"/>
  <c r="AR108" i="16"/>
  <c r="CN108" i="16"/>
  <c r="DL108" i="16"/>
  <c r="EG108" i="16"/>
  <c r="Z108" i="16"/>
  <c r="CK108" i="16"/>
  <c r="EE108" i="16"/>
  <c r="AF108" i="16"/>
  <c r="CL108" i="16"/>
  <c r="EF108" i="16"/>
  <c r="AO108" i="16"/>
  <c r="CS108" i="16"/>
  <c r="EH108" i="16"/>
  <c r="AP108" i="16"/>
  <c r="CT108" i="16"/>
  <c r="EJ108" i="16"/>
  <c r="AW108" i="16"/>
  <c r="CU108" i="16"/>
  <c r="EO108" i="16"/>
  <c r="AX108" i="16"/>
  <c r="CZ108" i="16"/>
  <c r="ER108" i="16"/>
  <c r="Q108" i="16"/>
  <c r="BU108" i="16"/>
  <c r="DR108" i="16"/>
  <c r="FD108" i="16"/>
  <c r="BN108" i="16" s="1"/>
  <c r="Y108" i="16"/>
  <c r="FA108" i="16"/>
  <c r="R108" i="16"/>
  <c r="EX119" i="16"/>
  <c r="EL119" i="16"/>
  <c r="DZ119" i="16"/>
  <c r="DN119" i="16"/>
  <c r="DB119" i="16"/>
  <c r="CP119" i="16"/>
  <c r="CD119" i="16"/>
  <c r="BR119" i="16"/>
  <c r="BF119" i="16"/>
  <c r="AT119" i="16"/>
  <c r="AH119" i="16"/>
  <c r="V119" i="16"/>
  <c r="J119" i="16"/>
  <c r="CA117" i="16"/>
  <c r="EL114" i="16"/>
  <c r="CX114" i="16"/>
  <c r="BG114" i="16"/>
  <c r="S114" i="16"/>
  <c r="EM111" i="16"/>
  <c r="CL111" i="16"/>
  <c r="DV108" i="16"/>
  <c r="EW119" i="16"/>
  <c r="EK119" i="16"/>
  <c r="DY119" i="16"/>
  <c r="DM119" i="16"/>
  <c r="DA119" i="16"/>
  <c r="CO119" i="16"/>
  <c r="CC119" i="16"/>
  <c r="BQ119" i="16"/>
  <c r="BE119" i="16"/>
  <c r="AS119" i="16"/>
  <c r="AG119" i="16"/>
  <c r="U119" i="16"/>
  <c r="FD115" i="16"/>
  <c r="CA115" i="16" s="1"/>
  <c r="EK114" i="16"/>
  <c r="CV114" i="16"/>
  <c r="BF114" i="16"/>
  <c r="R114" i="16"/>
  <c r="EI111" i="16"/>
  <c r="CJ111" i="16"/>
  <c r="DS108" i="16"/>
  <c r="O113" i="16"/>
  <c r="AA113" i="16"/>
  <c r="AM113" i="16"/>
  <c r="AY113" i="16"/>
  <c r="BK113" i="16"/>
  <c r="BW113" i="16"/>
  <c r="CI113" i="16"/>
  <c r="CU113" i="16"/>
  <c r="DG113" i="16"/>
  <c r="DS113" i="16"/>
  <c r="EE113" i="16"/>
  <c r="EQ113" i="16"/>
  <c r="P113" i="16"/>
  <c r="AB113" i="16"/>
  <c r="AN113" i="16"/>
  <c r="AZ113" i="16"/>
  <c r="BL113" i="16"/>
  <c r="BX113" i="16"/>
  <c r="CJ113" i="16"/>
  <c r="CV113" i="16"/>
  <c r="DH113" i="16"/>
  <c r="DT113" i="16"/>
  <c r="EF113" i="16"/>
  <c r="ER113" i="16"/>
  <c r="R113" i="16"/>
  <c r="AD113" i="16"/>
  <c r="AP113" i="16"/>
  <c r="BB113" i="16"/>
  <c r="BN113" i="16"/>
  <c r="BZ113" i="16"/>
  <c r="CL113" i="16"/>
  <c r="CX113" i="16"/>
  <c r="DJ113" i="16"/>
  <c r="DV113" i="16"/>
  <c r="EH113" i="16"/>
  <c r="ET113" i="16"/>
  <c r="H113" i="16"/>
  <c r="T113" i="16"/>
  <c r="AF113" i="16"/>
  <c r="AR113" i="16"/>
  <c r="BD113" i="16"/>
  <c r="BP113" i="16"/>
  <c r="CB113" i="16"/>
  <c r="CN113" i="16"/>
  <c r="CZ113" i="16"/>
  <c r="DL113" i="16"/>
  <c r="DX113" i="16"/>
  <c r="EJ113" i="16"/>
  <c r="EV113" i="16"/>
  <c r="K113" i="16"/>
  <c r="W113" i="16"/>
  <c r="AI113" i="16"/>
  <c r="AU113" i="16"/>
  <c r="BG113" i="16"/>
  <c r="BS113" i="16"/>
  <c r="CE113" i="16"/>
  <c r="CQ113" i="16"/>
  <c r="DC113" i="16"/>
  <c r="DO113" i="16"/>
  <c r="EA113" i="16"/>
  <c r="EM113" i="16"/>
  <c r="EY113" i="16"/>
  <c r="EI113" i="16"/>
  <c r="DN113" i="16"/>
  <c r="CS113" i="16"/>
  <c r="BY113" i="16"/>
  <c r="BE113" i="16"/>
  <c r="AJ113" i="16"/>
  <c r="N113" i="16"/>
  <c r="AD112" i="16"/>
  <c r="AP112" i="16"/>
  <c r="BB112" i="16"/>
  <c r="BN112" i="16"/>
  <c r="BZ112" i="16"/>
  <c r="CL112" i="16"/>
  <c r="CX112" i="16"/>
  <c r="DJ112" i="16"/>
  <c r="DV112" i="16"/>
  <c r="EH112" i="16"/>
  <c r="ET112" i="16"/>
  <c r="CO112" i="16"/>
  <c r="DA112" i="16"/>
  <c r="DM112" i="16"/>
  <c r="DY112" i="16"/>
  <c r="EK112" i="16"/>
  <c r="EW112" i="16"/>
  <c r="AI112" i="16"/>
  <c r="AU112" i="16"/>
  <c r="BG112" i="16"/>
  <c r="BS112" i="16"/>
  <c r="CE112" i="16"/>
  <c r="CQ112" i="16"/>
  <c r="DC112" i="16"/>
  <c r="DO112" i="16"/>
  <c r="EA112" i="16"/>
  <c r="EM112" i="16"/>
  <c r="EY112" i="16"/>
  <c r="EJ112" i="16"/>
  <c r="DP112" i="16"/>
  <c r="CU112" i="16"/>
  <c r="BY112" i="16"/>
  <c r="BF112" i="16"/>
  <c r="AK112" i="16"/>
  <c r="P112" i="16"/>
  <c r="FD110" i="16"/>
  <c r="BS110" i="16" s="1"/>
  <c r="FD109" i="16"/>
  <c r="BQ109" i="16" s="1"/>
  <c r="W109" i="16"/>
  <c r="AO109" i="16"/>
  <c r="BJ109" i="16"/>
  <c r="CF109" i="16"/>
  <c r="DB109" i="16"/>
  <c r="DS109" i="16"/>
  <c r="EO109" i="16"/>
  <c r="EA109" i="16"/>
  <c r="ES109" i="16"/>
  <c r="DG109" i="16"/>
  <c r="EC109" i="16"/>
  <c r="EY109" i="16"/>
  <c r="DZ109" i="16"/>
  <c r="CQ109" i="16"/>
  <c r="BG109" i="16"/>
  <c r="V109" i="16"/>
  <c r="EQ117" i="16"/>
  <c r="EE117" i="16"/>
  <c r="DS117" i="16"/>
  <c r="DG117" i="16"/>
  <c r="CU117" i="16"/>
  <c r="CI117" i="16"/>
  <c r="BW117" i="16"/>
  <c r="BK117" i="16"/>
  <c r="AY117" i="16"/>
  <c r="AM117" i="16"/>
  <c r="AA117" i="16"/>
  <c r="O117" i="16"/>
  <c r="ET116" i="16"/>
  <c r="EH116" i="16"/>
  <c r="DV116" i="16"/>
  <c r="DJ116" i="16"/>
  <c r="CX116" i="16"/>
  <c r="CL116" i="16"/>
  <c r="BZ116" i="16"/>
  <c r="BN116" i="16"/>
  <c r="BB116" i="16"/>
  <c r="AP116" i="16"/>
  <c r="AD116" i="16"/>
  <c r="R116" i="16"/>
  <c r="EW113" i="16"/>
  <c r="EB113" i="16"/>
  <c r="DF113" i="16"/>
  <c r="CM113" i="16"/>
  <c r="BR113" i="16"/>
  <c r="AW113" i="16"/>
  <c r="AC113" i="16"/>
  <c r="I113" i="16"/>
  <c r="EX112" i="16"/>
  <c r="EC112" i="16"/>
  <c r="DH112" i="16"/>
  <c r="CN112" i="16"/>
  <c r="BT112" i="16"/>
  <c r="AY112" i="16"/>
  <c r="AC112" i="16"/>
  <c r="J112" i="16"/>
  <c r="EX109" i="16"/>
  <c r="DN109" i="16"/>
  <c r="CD109" i="16"/>
  <c r="AU109" i="16"/>
  <c r="L109" i="16"/>
  <c r="BN107" i="16"/>
  <c r="EP117" i="16"/>
  <c r="ED117" i="16"/>
  <c r="DR117" i="16"/>
  <c r="DF117" i="16"/>
  <c r="CT117" i="16"/>
  <c r="CH117" i="16"/>
  <c r="BV117" i="16"/>
  <c r="BJ117" i="16"/>
  <c r="AX117" i="16"/>
  <c r="AL117" i="16"/>
  <c r="Z117" i="16"/>
  <c r="N117" i="16"/>
  <c r="ES116" i="16"/>
  <c r="EG116" i="16"/>
  <c r="DU116" i="16"/>
  <c r="DI116" i="16"/>
  <c r="CW116" i="16"/>
  <c r="CK116" i="16"/>
  <c r="BY116" i="16"/>
  <c r="BM116" i="16"/>
  <c r="BA116" i="16"/>
  <c r="AO116" i="16"/>
  <c r="AC116" i="16"/>
  <c r="Q116" i="16"/>
  <c r="EU113" i="16"/>
  <c r="DZ113" i="16"/>
  <c r="DE113" i="16"/>
  <c r="CK113" i="16"/>
  <c r="BQ113" i="16"/>
  <c r="AV113" i="16"/>
  <c r="Z113" i="16"/>
  <c r="EV112" i="16"/>
  <c r="EB112" i="16"/>
  <c r="DG112" i="16"/>
  <c r="CK112" i="16"/>
  <c r="BR112" i="16"/>
  <c r="AW112" i="16"/>
  <c r="AB112" i="16"/>
  <c r="H112" i="16"/>
  <c r="EQ109" i="16"/>
  <c r="DI109" i="16"/>
  <c r="BY109" i="16"/>
  <c r="AM109" i="16"/>
  <c r="J109" i="16"/>
  <c r="EZ117" i="16"/>
  <c r="EN117" i="16"/>
  <c r="EB117" i="16"/>
  <c r="DP117" i="16"/>
  <c r="DD117" i="16"/>
  <c r="CR117" i="16"/>
  <c r="CF117" i="16"/>
  <c r="BT117" i="16"/>
  <c r="BH117" i="16"/>
  <c r="AV117" i="16"/>
  <c r="AJ117" i="16"/>
  <c r="X117" i="16"/>
  <c r="L117" i="16"/>
  <c r="EQ116" i="16"/>
  <c r="EE116" i="16"/>
  <c r="DS116" i="16"/>
  <c r="DG116" i="16"/>
  <c r="CU116" i="16"/>
  <c r="CI116" i="16"/>
  <c r="BW116" i="16"/>
  <c r="BK116" i="16"/>
  <c r="AY116" i="16"/>
  <c r="AM116" i="16"/>
  <c r="AA116" i="16"/>
  <c r="O116" i="16"/>
  <c r="EP113" i="16"/>
  <c r="DW113" i="16"/>
  <c r="DB113" i="16"/>
  <c r="CG113" i="16"/>
  <c r="BM113" i="16"/>
  <c r="AS113" i="16"/>
  <c r="X113" i="16"/>
  <c r="ER112" i="16"/>
  <c r="DX112" i="16"/>
  <c r="DD112" i="16"/>
  <c r="CI112" i="16"/>
  <c r="BM112" i="16"/>
  <c r="AT112" i="16"/>
  <c r="Y112" i="16"/>
  <c r="EM109" i="16"/>
  <c r="DD109" i="16"/>
  <c r="AK109" i="16"/>
  <c r="BI107" i="16"/>
  <c r="BE107" i="16"/>
  <c r="BJ107" i="16"/>
  <c r="BG107" i="16"/>
  <c r="EY117" i="16"/>
  <c r="EM117" i="16"/>
  <c r="EA117" i="16"/>
  <c r="DO117" i="16"/>
  <c r="DC117" i="16"/>
  <c r="CQ117" i="16"/>
  <c r="CE117" i="16"/>
  <c r="BS117" i="16"/>
  <c r="BG117" i="16"/>
  <c r="AU117" i="16"/>
  <c r="AI117" i="16"/>
  <c r="W117" i="16"/>
  <c r="K117" i="16"/>
  <c r="EP116" i="16"/>
  <c r="ED116" i="16"/>
  <c r="DR116" i="16"/>
  <c r="DF116" i="16"/>
  <c r="CT116" i="16"/>
  <c r="CH116" i="16"/>
  <c r="BV116" i="16"/>
  <c r="BJ116" i="16"/>
  <c r="AX116" i="16"/>
  <c r="AL116" i="16"/>
  <c r="Z116" i="16"/>
  <c r="N116" i="16"/>
  <c r="EO113" i="16"/>
  <c r="DU113" i="16"/>
  <c r="DA113" i="16"/>
  <c r="CF113" i="16"/>
  <c r="BJ113" i="16"/>
  <c r="AQ113" i="16"/>
  <c r="V113" i="16"/>
  <c r="EQ112" i="16"/>
  <c r="DU112" i="16"/>
  <c r="DB112" i="16"/>
  <c r="CG112" i="16"/>
  <c r="BL112" i="16"/>
  <c r="AR112" i="16"/>
  <c r="X112" i="16"/>
  <c r="EL109" i="16"/>
  <c r="CW109" i="16"/>
  <c r="BS109" i="16"/>
  <c r="AI109" i="16"/>
  <c r="EX117" i="16"/>
  <c r="EL117" i="16"/>
  <c r="DZ117" i="16"/>
  <c r="DN117" i="16"/>
  <c r="DB117" i="16"/>
  <c r="CP117" i="16"/>
  <c r="CD117" i="16"/>
  <c r="BR117" i="16"/>
  <c r="BF117" i="16"/>
  <c r="AT117" i="16"/>
  <c r="AH117" i="16"/>
  <c r="V117" i="16"/>
  <c r="FA116" i="16"/>
  <c r="EO116" i="16"/>
  <c r="EC116" i="16"/>
  <c r="DQ116" i="16"/>
  <c r="DE116" i="16"/>
  <c r="CS116" i="16"/>
  <c r="CG116" i="16"/>
  <c r="BU116" i="16"/>
  <c r="BI116" i="16"/>
  <c r="AW116" i="16"/>
  <c r="AK116" i="16"/>
  <c r="Y116" i="16"/>
  <c r="EN113" i="16"/>
  <c r="DR113" i="16"/>
  <c r="CY113" i="16"/>
  <c r="CD113" i="16"/>
  <c r="BI113" i="16"/>
  <c r="AO113" i="16"/>
  <c r="U113" i="16"/>
  <c r="EO112" i="16"/>
  <c r="DT112" i="16"/>
  <c r="CZ112" i="16"/>
  <c r="CF112" i="16"/>
  <c r="BK112" i="16"/>
  <c r="AO112" i="16"/>
  <c r="V112" i="16"/>
  <c r="EE109" i="16"/>
  <c r="CU109" i="16"/>
  <c r="BM109" i="16"/>
  <c r="AH109" i="16"/>
  <c r="EP112" i="16"/>
  <c r="ED112" i="16"/>
  <c r="DR112" i="16"/>
  <c r="DF112" i="16"/>
  <c r="CT112" i="16"/>
  <c r="CH112" i="16"/>
  <c r="BV112" i="16"/>
  <c r="BJ112" i="16"/>
  <c r="AX112" i="16"/>
  <c r="AL112" i="16"/>
  <c r="Z112" i="16"/>
  <c r="N112" i="16"/>
  <c r="ES111" i="16"/>
  <c r="EG111" i="16"/>
  <c r="DU111" i="16"/>
  <c r="DI111" i="16"/>
  <c r="CQ111" i="16"/>
  <c r="BY111" i="16"/>
  <c r="BC111" i="16"/>
  <c r="AG111" i="16"/>
  <c r="P109" i="16"/>
  <c r="AB109" i="16"/>
  <c r="AN109" i="16"/>
  <c r="AZ109" i="16"/>
  <c r="BL109" i="16"/>
  <c r="BX109" i="16"/>
  <c r="CJ109" i="16"/>
  <c r="CV109" i="16"/>
  <c r="DH109" i="16"/>
  <c r="DT109" i="16"/>
  <c r="EF109" i="16"/>
  <c r="ER109" i="16"/>
  <c r="R109" i="16"/>
  <c r="AD109" i="16"/>
  <c r="AP109" i="16"/>
  <c r="BB109" i="16"/>
  <c r="BN109" i="16"/>
  <c r="BZ109" i="16"/>
  <c r="CL109" i="16"/>
  <c r="CX109" i="16"/>
  <c r="DJ109" i="16"/>
  <c r="DV109" i="16"/>
  <c r="EH109" i="16"/>
  <c r="ET109" i="16"/>
  <c r="S109" i="16"/>
  <c r="AE109" i="16"/>
  <c r="AQ109" i="16"/>
  <c r="BC109" i="16"/>
  <c r="BO109" i="16"/>
  <c r="CA109" i="16"/>
  <c r="CM109" i="16"/>
  <c r="CY109" i="16"/>
  <c r="DK109" i="16"/>
  <c r="DW109" i="16"/>
  <c r="EI109" i="16"/>
  <c r="EU109" i="16"/>
  <c r="H109" i="16"/>
  <c r="T109" i="16"/>
  <c r="AF109" i="16"/>
  <c r="AR109" i="16"/>
  <c r="BD109" i="16"/>
  <c r="BP109" i="16"/>
  <c r="CB109" i="16"/>
  <c r="CN109" i="16"/>
  <c r="CZ109" i="16"/>
  <c r="DL109" i="16"/>
  <c r="DX109" i="16"/>
  <c r="EJ109" i="16"/>
  <c r="EV109" i="16"/>
  <c r="I109" i="16"/>
  <c r="U109" i="16"/>
  <c r="AG109" i="16"/>
  <c r="AS109" i="16"/>
  <c r="BE109" i="16"/>
  <c r="CC109" i="16"/>
  <c r="CO109" i="16"/>
  <c r="DA109" i="16"/>
  <c r="DM109" i="16"/>
  <c r="DY109" i="16"/>
  <c r="EK109" i="16"/>
  <c r="EW109" i="16"/>
  <c r="EG109" i="16"/>
  <c r="DO109" i="16"/>
  <c r="CS109" i="16"/>
  <c r="BW109" i="16"/>
  <c r="AJ109" i="16"/>
  <c r="N109" i="16"/>
  <c r="EE106" i="16"/>
  <c r="CU106" i="16"/>
  <c r="BK106" i="16"/>
  <c r="AA106" i="16"/>
  <c r="W112" i="16"/>
  <c r="K112" i="16"/>
  <c r="J111" i="16"/>
  <c r="V111" i="16"/>
  <c r="AH111" i="16"/>
  <c r="AT111" i="16"/>
  <c r="CD111" i="16"/>
  <c r="CP111" i="16"/>
  <c r="DB111" i="16"/>
  <c r="L111" i="16"/>
  <c r="X111" i="16"/>
  <c r="AJ111" i="16"/>
  <c r="AV111" i="16"/>
  <c r="CF111" i="16"/>
  <c r="CR111" i="16"/>
  <c r="DD111" i="16"/>
  <c r="M111" i="16"/>
  <c r="Y111" i="16"/>
  <c r="AK111" i="16"/>
  <c r="AW111" i="16"/>
  <c r="CG111" i="16"/>
  <c r="CS111" i="16"/>
  <c r="N111" i="16"/>
  <c r="Z111" i="16"/>
  <c r="AL111" i="16"/>
  <c r="AX111" i="16"/>
  <c r="CH111" i="16"/>
  <c r="O111" i="16"/>
  <c r="AA111" i="16"/>
  <c r="AM111" i="16"/>
  <c r="AY111" i="16"/>
  <c r="BW111" i="16"/>
  <c r="CI111" i="16"/>
  <c r="CU111" i="16"/>
  <c r="DG111" i="16"/>
  <c r="EP111" i="16"/>
  <c r="ED111" i="16"/>
  <c r="DR111" i="16"/>
  <c r="DE111" i="16"/>
  <c r="CM111" i="16"/>
  <c r="AZ111" i="16"/>
  <c r="AD111" i="16"/>
  <c r="H111" i="16"/>
  <c r="CP109" i="16"/>
  <c r="AX109" i="16"/>
  <c r="AC109" i="16"/>
  <c r="K109" i="16"/>
  <c r="FD106" i="16"/>
  <c r="AD106" i="16" s="1"/>
  <c r="DX106" i="16"/>
  <c r="CN106" i="16"/>
  <c r="BD106" i="16"/>
  <c r="S106" i="16"/>
  <c r="AQ106" i="16"/>
  <c r="BC106" i="16"/>
  <c r="BO106" i="16"/>
  <c r="CA106" i="16"/>
  <c r="CM106" i="16"/>
  <c r="CY106" i="16"/>
  <c r="DK106" i="16"/>
  <c r="DW106" i="16"/>
  <c r="EI106" i="16"/>
  <c r="EU106" i="16"/>
  <c r="J106" i="16"/>
  <c r="V106" i="16"/>
  <c r="AT106" i="16"/>
  <c r="BF106" i="16"/>
  <c r="BR106" i="16"/>
  <c r="CD106" i="16"/>
  <c r="CP106" i="16"/>
  <c r="DB106" i="16"/>
  <c r="DN106" i="16"/>
  <c r="DZ106" i="16"/>
  <c r="EL106" i="16"/>
  <c r="EX106" i="16"/>
  <c r="K106" i="16"/>
  <c r="W106" i="16"/>
  <c r="AU106" i="16"/>
  <c r="BG106" i="16"/>
  <c r="BS106" i="16"/>
  <c r="CE106" i="16"/>
  <c r="CQ106" i="16"/>
  <c r="DC106" i="16"/>
  <c r="DO106" i="16"/>
  <c r="EA106" i="16"/>
  <c r="EM106" i="16"/>
  <c r="EY106" i="16"/>
  <c r="M106" i="16"/>
  <c r="Y106" i="16"/>
  <c r="AW106" i="16"/>
  <c r="BI106" i="16"/>
  <c r="BU106" i="16"/>
  <c r="CG106" i="16"/>
  <c r="CS106" i="16"/>
  <c r="DE106" i="16"/>
  <c r="DQ106" i="16"/>
  <c r="EC106" i="16"/>
  <c r="EO106" i="16"/>
  <c r="FA106" i="16"/>
  <c r="L106" i="16"/>
  <c r="AC106" i="16"/>
  <c r="AV106" i="16"/>
  <c r="BM106" i="16"/>
  <c r="CF106" i="16"/>
  <c r="CW106" i="16"/>
  <c r="DP106" i="16"/>
  <c r="EG106" i="16"/>
  <c r="EZ106" i="16"/>
  <c r="O106" i="16"/>
  <c r="AY106" i="16"/>
  <c r="BP106" i="16"/>
  <c r="CI106" i="16"/>
  <c r="CZ106" i="16"/>
  <c r="DS106" i="16"/>
  <c r="EJ106" i="16"/>
  <c r="P106" i="16"/>
  <c r="AZ106" i="16"/>
  <c r="BQ106" i="16"/>
  <c r="CJ106" i="16"/>
  <c r="DA106" i="16"/>
  <c r="DT106" i="16"/>
  <c r="EK106" i="16"/>
  <c r="Q106" i="16"/>
  <c r="BA106" i="16"/>
  <c r="BT106" i="16"/>
  <c r="CK106" i="16"/>
  <c r="DD106" i="16"/>
  <c r="DU106" i="16"/>
  <c r="EN106" i="16"/>
  <c r="R106" i="16"/>
  <c r="BB106" i="16"/>
  <c r="BV106" i="16"/>
  <c r="CL106" i="16"/>
  <c r="DF106" i="16"/>
  <c r="DV106" i="16"/>
  <c r="EP106" i="16"/>
  <c r="Z106" i="16"/>
  <c r="AP106" i="16"/>
  <c r="BJ106" i="16"/>
  <c r="BZ106" i="16"/>
  <c r="CT106" i="16"/>
  <c r="DJ106" i="16"/>
  <c r="ED106" i="16"/>
  <c r="ET106" i="16"/>
  <c r="DR106" i="16"/>
  <c r="CH106" i="16"/>
  <c r="AX106" i="16"/>
  <c r="N106" i="16"/>
  <c r="CC112" i="16"/>
  <c r="BQ112" i="16"/>
  <c r="BE112" i="16"/>
  <c r="AS112" i="16"/>
  <c r="AG112" i="16"/>
  <c r="U112" i="16"/>
  <c r="I112" i="16"/>
  <c r="EZ111" i="16"/>
  <c r="EN111" i="16"/>
  <c r="EB111" i="16"/>
  <c r="DP111" i="16"/>
  <c r="DA111" i="16"/>
  <c r="CK111" i="16"/>
  <c r="AS111" i="16"/>
  <c r="AB111" i="16"/>
  <c r="DE109" i="16"/>
  <c r="CI109" i="16"/>
  <c r="BR109" i="16"/>
  <c r="AV109" i="16"/>
  <c r="Z109" i="16"/>
  <c r="EW106" i="16"/>
  <c r="DM106" i="16"/>
  <c r="CC106" i="16"/>
  <c r="AS106" i="16"/>
  <c r="I106" i="16"/>
  <c r="BO103" i="16"/>
  <c r="BP103" i="16"/>
  <c r="BE103" i="16"/>
  <c r="BG103" i="16"/>
  <c r="BH103" i="16"/>
  <c r="BI103" i="16"/>
  <c r="BM103" i="16"/>
  <c r="BN103" i="16"/>
  <c r="EU112" i="16"/>
  <c r="EI112" i="16"/>
  <c r="DW112" i="16"/>
  <c r="DK112" i="16"/>
  <c r="CY112" i="16"/>
  <c r="CM112" i="16"/>
  <c r="CA112" i="16"/>
  <c r="BO112" i="16"/>
  <c r="BC112" i="16"/>
  <c r="AQ112" i="16"/>
  <c r="AE112" i="16"/>
  <c r="S112" i="16"/>
  <c r="EX111" i="16"/>
  <c r="EL111" i="16"/>
  <c r="DZ111" i="16"/>
  <c r="DN111" i="16"/>
  <c r="CY111" i="16"/>
  <c r="CE111" i="16"/>
  <c r="AQ111" i="16"/>
  <c r="U111" i="16"/>
  <c r="EP109" i="16"/>
  <c r="DU109" i="16"/>
  <c r="DC109" i="16"/>
  <c r="CG109" i="16"/>
  <c r="BK109" i="16"/>
  <c r="AT109" i="16"/>
  <c r="X109" i="16"/>
  <c r="ES106" i="16"/>
  <c r="DI106" i="16"/>
  <c r="BY106" i="16"/>
  <c r="AO106" i="16"/>
  <c r="EW111" i="16"/>
  <c r="EK111" i="16"/>
  <c r="DY111" i="16"/>
  <c r="DM111" i="16"/>
  <c r="CX111" i="16"/>
  <c r="CC111" i="16"/>
  <c r="BL111" i="16"/>
  <c r="AP111" i="16"/>
  <c r="T111" i="16"/>
  <c r="DH106" i="16"/>
  <c r="BX106" i="16"/>
  <c r="AN106" i="16"/>
  <c r="P97" i="16"/>
  <c r="AB97" i="16"/>
  <c r="AZ97" i="16"/>
  <c r="BL97" i="16"/>
  <c r="BX97" i="16"/>
  <c r="CJ97" i="16"/>
  <c r="CV97" i="16"/>
  <c r="DH97" i="16"/>
  <c r="DT97" i="16"/>
  <c r="EF97" i="16"/>
  <c r="ER97" i="16"/>
  <c r="J97" i="16"/>
  <c r="W97" i="16"/>
  <c r="AJ97" i="16"/>
  <c r="AW97" i="16"/>
  <c r="BJ97" i="16"/>
  <c r="BW97" i="16"/>
  <c r="CK97" i="16"/>
  <c r="CX97" i="16"/>
  <c r="DK97" i="16"/>
  <c r="DX97" i="16"/>
  <c r="EK97" i="16"/>
  <c r="EX97" i="16"/>
  <c r="M97" i="16"/>
  <c r="Z97" i="16"/>
  <c r="BA97" i="16"/>
  <c r="BN97" i="16"/>
  <c r="CA97" i="16"/>
  <c r="CN97" i="16"/>
  <c r="DA97" i="16"/>
  <c r="DN97" i="16"/>
  <c r="EA97" i="16"/>
  <c r="N97" i="16"/>
  <c r="AA97" i="16"/>
  <c r="BB97" i="16"/>
  <c r="BO97" i="16"/>
  <c r="CB97" i="16"/>
  <c r="CO97" i="16"/>
  <c r="DB97" i="16"/>
  <c r="DO97" i="16"/>
  <c r="EB97" i="16"/>
  <c r="EO97" i="16"/>
  <c r="Q97" i="16"/>
  <c r="AD97" i="16"/>
  <c r="BD97" i="16"/>
  <c r="BQ97" i="16"/>
  <c r="CD97" i="16"/>
  <c r="CQ97" i="16"/>
  <c r="DD97" i="16"/>
  <c r="DQ97" i="16"/>
  <c r="ED97" i="16"/>
  <c r="EQ97" i="16"/>
  <c r="H97" i="16"/>
  <c r="AC97" i="16"/>
  <c r="AU97" i="16"/>
  <c r="BP97" i="16"/>
  <c r="CH97" i="16"/>
  <c r="DC97" i="16"/>
  <c r="DV97" i="16"/>
  <c r="EN97" i="16"/>
  <c r="L97" i="16"/>
  <c r="AG97" i="16"/>
  <c r="AY97" i="16"/>
  <c r="BT97" i="16"/>
  <c r="CM97" i="16"/>
  <c r="DG97" i="16"/>
  <c r="DZ97" i="16"/>
  <c r="ET97" i="16"/>
  <c r="O97" i="16"/>
  <c r="AH97" i="16"/>
  <c r="BC97" i="16"/>
  <c r="BU97" i="16"/>
  <c r="CP97" i="16"/>
  <c r="DI97" i="16"/>
  <c r="EC97" i="16"/>
  <c r="EU97" i="16"/>
  <c r="R97" i="16"/>
  <c r="AI97" i="16"/>
  <c r="BE97" i="16"/>
  <c r="BV97" i="16"/>
  <c r="CR97" i="16"/>
  <c r="DJ97" i="16"/>
  <c r="EE97" i="16"/>
  <c r="EV97" i="16"/>
  <c r="S97" i="16"/>
  <c r="AK97" i="16"/>
  <c r="BF97" i="16"/>
  <c r="BY97" i="16"/>
  <c r="CS97" i="16"/>
  <c r="DL97" i="16"/>
  <c r="EG97" i="16"/>
  <c r="EW97" i="16"/>
  <c r="BS97" i="16"/>
  <c r="CZ97" i="16"/>
  <c r="EJ97" i="16"/>
  <c r="AR97" i="16"/>
  <c r="BZ97" i="16"/>
  <c r="DE97" i="16"/>
  <c r="EL97" i="16"/>
  <c r="I97" i="16"/>
  <c r="AS97" i="16"/>
  <c r="CC97" i="16"/>
  <c r="DF97" i="16"/>
  <c r="EM97" i="16"/>
  <c r="K97" i="16"/>
  <c r="AT97" i="16"/>
  <c r="CE97" i="16"/>
  <c r="DM97" i="16"/>
  <c r="EP97" i="16"/>
  <c r="T97" i="16"/>
  <c r="AV97" i="16"/>
  <c r="CF97" i="16"/>
  <c r="DP97" i="16"/>
  <c r="ES97" i="16"/>
  <c r="U97" i="16"/>
  <c r="AX97" i="16"/>
  <c r="CG97" i="16"/>
  <c r="DR97" i="16"/>
  <c r="EY97" i="16"/>
  <c r="V97" i="16"/>
  <c r="BG97" i="16"/>
  <c r="CI97" i="16"/>
  <c r="DS97" i="16"/>
  <c r="EZ97" i="16"/>
  <c r="X97" i="16"/>
  <c r="BH97" i="16"/>
  <c r="CL97" i="16"/>
  <c r="DU97" i="16"/>
  <c r="FA97" i="16"/>
  <c r="AE97" i="16"/>
  <c r="BK97" i="16"/>
  <c r="CU97" i="16"/>
  <c r="DY97" i="16"/>
  <c r="BM97" i="16"/>
  <c r="BR97" i="16"/>
  <c r="CT97" i="16"/>
  <c r="CW97" i="16"/>
  <c r="CY97" i="16"/>
  <c r="DW97" i="16"/>
  <c r="EH97" i="16"/>
  <c r="AF97" i="16"/>
  <c r="EE107" i="16"/>
  <c r="DS107" i="16"/>
  <c r="DE107" i="16"/>
  <c r="CL107" i="16"/>
  <c r="BU107" i="16"/>
  <c r="BB107" i="16"/>
  <c r="AK107" i="16"/>
  <c r="EM104" i="16"/>
  <c r="DR104" i="16"/>
  <c r="CZ104" i="16"/>
  <c r="CD104" i="16"/>
  <c r="AL104" i="16"/>
  <c r="I104" i="16"/>
  <c r="FD102" i="16"/>
  <c r="DY102" i="16"/>
  <c r="CC102" i="16"/>
  <c r="P107" i="16"/>
  <c r="AB107" i="16"/>
  <c r="AN107" i="16"/>
  <c r="AZ107" i="16"/>
  <c r="BL107" i="16"/>
  <c r="BX107" i="16"/>
  <c r="CJ107" i="16"/>
  <c r="CV107" i="16"/>
  <c r="DH107" i="16"/>
  <c r="S107" i="16"/>
  <c r="AE107" i="16"/>
  <c r="AQ107" i="16"/>
  <c r="BC107" i="16"/>
  <c r="BO107" i="16"/>
  <c r="CA107" i="16"/>
  <c r="CM107" i="16"/>
  <c r="CY107" i="16"/>
  <c r="H107" i="16"/>
  <c r="T107" i="16"/>
  <c r="AF107" i="16"/>
  <c r="AR107" i="16"/>
  <c r="BD107" i="16"/>
  <c r="BP107" i="16"/>
  <c r="CB107" i="16"/>
  <c r="CN107" i="16"/>
  <c r="CZ107" i="16"/>
  <c r="J107" i="16"/>
  <c r="V107" i="16"/>
  <c r="AH107" i="16"/>
  <c r="AT107" i="16"/>
  <c r="BF107" i="16"/>
  <c r="BR107" i="16"/>
  <c r="CD107" i="16"/>
  <c r="CP107" i="16"/>
  <c r="DB107" i="16"/>
  <c r="DN107" i="16"/>
  <c r="EP107" i="16"/>
  <c r="ED107" i="16"/>
  <c r="DR107" i="16"/>
  <c r="DD107" i="16"/>
  <c r="CK107" i="16"/>
  <c r="BT107" i="16"/>
  <c r="BA107" i="16"/>
  <c r="AJ107" i="16"/>
  <c r="Q107" i="16"/>
  <c r="EL104" i="16"/>
  <c r="DP104" i="16"/>
  <c r="CX104" i="16"/>
  <c r="CC104" i="16"/>
  <c r="AH104" i="16"/>
  <c r="H102" i="16"/>
  <c r="X102" i="16"/>
  <c r="AR102" i="16"/>
  <c r="BH102" i="16"/>
  <c r="CB102" i="16"/>
  <c r="J102" i="16"/>
  <c r="Z102" i="16"/>
  <c r="AT102" i="16"/>
  <c r="BJ102" i="16"/>
  <c r="CD102" i="16"/>
  <c r="CT102" i="16"/>
  <c r="DN102" i="16"/>
  <c r="EC102" i="16"/>
  <c r="ER102" i="16"/>
  <c r="CU102" i="16"/>
  <c r="DO102" i="16"/>
  <c r="ED102" i="16"/>
  <c r="EV102" i="16"/>
  <c r="L102" i="16"/>
  <c r="AF102" i="16"/>
  <c r="AV102" i="16"/>
  <c r="BP102" i="16"/>
  <c r="CF102" i="16"/>
  <c r="CZ102" i="16"/>
  <c r="DP102" i="16"/>
  <c r="EE102" i="16"/>
  <c r="EW102" i="16"/>
  <c r="N102" i="16"/>
  <c r="AH102" i="16"/>
  <c r="AX102" i="16"/>
  <c r="BR102" i="16"/>
  <c r="CH102" i="16"/>
  <c r="DB102" i="16"/>
  <c r="DR102" i="16"/>
  <c r="EJ102" i="16"/>
  <c r="EY102" i="16"/>
  <c r="DT102" i="16"/>
  <c r="BW102" i="16"/>
  <c r="W102" i="16"/>
  <c r="FA107" i="16"/>
  <c r="EO107" i="16"/>
  <c r="EC107" i="16"/>
  <c r="DQ107" i="16"/>
  <c r="DC107" i="16"/>
  <c r="CI107" i="16"/>
  <c r="BS107" i="16"/>
  <c r="AY107" i="16"/>
  <c r="AI107" i="16"/>
  <c r="O107" i="16"/>
  <c r="DB105" i="16"/>
  <c r="DN105" i="16"/>
  <c r="DZ105" i="16"/>
  <c r="EL105" i="16"/>
  <c r="EX105" i="16"/>
  <c r="AW105" i="16"/>
  <c r="BI105" i="16"/>
  <c r="BU105" i="16"/>
  <c r="CG105" i="16"/>
  <c r="CS105" i="16"/>
  <c r="DE105" i="16"/>
  <c r="DQ105" i="16"/>
  <c r="EC105" i="16"/>
  <c r="EO105" i="16"/>
  <c r="FA105" i="16"/>
  <c r="BX105" i="16"/>
  <c r="CJ105" i="16"/>
  <c r="CV105" i="16"/>
  <c r="DH105" i="16"/>
  <c r="DT105" i="16"/>
  <c r="EF105" i="16"/>
  <c r="ER105" i="16"/>
  <c r="FD105" i="16"/>
  <c r="AE105" i="16" s="1"/>
  <c r="EK105" i="16"/>
  <c r="DU105" i="16"/>
  <c r="DA105" i="16"/>
  <c r="CK105" i="16"/>
  <c r="BQ105" i="16"/>
  <c r="BA105" i="16"/>
  <c r="Q105" i="16"/>
  <c r="FD104" i="16"/>
  <c r="BG104" i="16" s="1"/>
  <c r="EK104" i="16"/>
  <c r="DO104" i="16"/>
  <c r="CT104" i="16"/>
  <c r="CB104" i="16"/>
  <c r="BF104" i="16"/>
  <c r="DM102" i="16"/>
  <c r="BV102" i="16"/>
  <c r="V102" i="16"/>
  <c r="EZ107" i="16"/>
  <c r="EN107" i="16"/>
  <c r="EB107" i="16"/>
  <c r="DP107" i="16"/>
  <c r="DA107" i="16"/>
  <c r="CH107" i="16"/>
  <c r="BQ107" i="16"/>
  <c r="AX107" i="16"/>
  <c r="AG107" i="16"/>
  <c r="N107" i="16"/>
  <c r="K104" i="16"/>
  <c r="W104" i="16"/>
  <c r="L104" i="16"/>
  <c r="X104" i="16"/>
  <c r="AJ104" i="16"/>
  <c r="U104" i="16"/>
  <c r="AI104" i="16"/>
  <c r="AV104" i="16"/>
  <c r="H104" i="16"/>
  <c r="V104" i="16"/>
  <c r="AK104" i="16"/>
  <c r="AW104" i="16"/>
  <c r="BI104" i="16"/>
  <c r="BU104" i="16"/>
  <c r="CG104" i="16"/>
  <c r="CS104" i="16"/>
  <c r="DE104" i="16"/>
  <c r="DQ104" i="16"/>
  <c r="EC104" i="16"/>
  <c r="EO104" i="16"/>
  <c r="FA104" i="16"/>
  <c r="J104" i="16"/>
  <c r="Z104" i="16"/>
  <c r="AM104" i="16"/>
  <c r="AY104" i="16"/>
  <c r="BW104" i="16"/>
  <c r="CI104" i="16"/>
  <c r="CU104" i="16"/>
  <c r="DG104" i="16"/>
  <c r="DS104" i="16"/>
  <c r="EE104" i="16"/>
  <c r="EQ104" i="16"/>
  <c r="M104" i="16"/>
  <c r="AA104" i="16"/>
  <c r="AN104" i="16"/>
  <c r="AZ104" i="16"/>
  <c r="BX104" i="16"/>
  <c r="CJ104" i="16"/>
  <c r="CV104" i="16"/>
  <c r="DH104" i="16"/>
  <c r="DT104" i="16"/>
  <c r="EF104" i="16"/>
  <c r="ER104" i="16"/>
  <c r="N104" i="16"/>
  <c r="AB104" i="16"/>
  <c r="AO104" i="16"/>
  <c r="BA104" i="16"/>
  <c r="BY104" i="16"/>
  <c r="CK104" i="16"/>
  <c r="CW104" i="16"/>
  <c r="DI104" i="16"/>
  <c r="DU104" i="16"/>
  <c r="EG104" i="16"/>
  <c r="ES104" i="16"/>
  <c r="P104" i="16"/>
  <c r="AD104" i="16"/>
  <c r="AQ104" i="16"/>
  <c r="BC104" i="16"/>
  <c r="CA104" i="16"/>
  <c r="CM104" i="16"/>
  <c r="CY104" i="16"/>
  <c r="DK104" i="16"/>
  <c r="DW104" i="16"/>
  <c r="EI104" i="16"/>
  <c r="EU104" i="16"/>
  <c r="EJ104" i="16"/>
  <c r="DN104" i="16"/>
  <c r="CR104" i="16"/>
  <c r="BZ104" i="16"/>
  <c r="AF104" i="16"/>
  <c r="FA102" i="16"/>
  <c r="DL102" i="16"/>
  <c r="BT102" i="16"/>
  <c r="T102" i="16"/>
  <c r="EX107" i="16"/>
  <c r="EL107" i="16"/>
  <c r="DZ107" i="16"/>
  <c r="DM107" i="16"/>
  <c r="CW107" i="16"/>
  <c r="CF107" i="16"/>
  <c r="BM107" i="16"/>
  <c r="AV107" i="16"/>
  <c r="AC107" i="16"/>
  <c r="L107" i="16"/>
  <c r="CX105" i="16"/>
  <c r="CE105" i="16"/>
  <c r="BN105" i="16"/>
  <c r="AU105" i="16"/>
  <c r="AD105" i="16"/>
  <c r="K105" i="16"/>
  <c r="EY104" i="16"/>
  <c r="ED104" i="16"/>
  <c r="DL104" i="16"/>
  <c r="CP104" i="16"/>
  <c r="BT104" i="16"/>
  <c r="BB104" i="16"/>
  <c r="AC104" i="16"/>
  <c r="EP102" i="16"/>
  <c r="DF102" i="16"/>
  <c r="BG102" i="16"/>
  <c r="BL105" i="16"/>
  <c r="AZ105" i="16"/>
  <c r="AN105" i="16"/>
  <c r="AB105" i="16"/>
  <c r="P105" i="16"/>
  <c r="P102" i="16"/>
  <c r="AB102" i="16"/>
  <c r="AN102" i="16"/>
  <c r="AZ102" i="16"/>
  <c r="BL102" i="16"/>
  <c r="BX102" i="16"/>
  <c r="CJ102" i="16"/>
  <c r="CV102" i="16"/>
  <c r="DH102" i="16"/>
  <c r="Q102" i="16"/>
  <c r="AC102" i="16"/>
  <c r="AO102" i="16"/>
  <c r="BA102" i="16"/>
  <c r="BM102" i="16"/>
  <c r="BY102" i="16"/>
  <c r="CK102" i="16"/>
  <c r="CW102" i="16"/>
  <c r="DI102" i="16"/>
  <c r="DU102" i="16"/>
  <c r="EG102" i="16"/>
  <c r="ES102" i="16"/>
  <c r="R102" i="16"/>
  <c r="AD102" i="16"/>
  <c r="AP102" i="16"/>
  <c r="BB102" i="16"/>
  <c r="BN102" i="16"/>
  <c r="BZ102" i="16"/>
  <c r="CL102" i="16"/>
  <c r="CX102" i="16"/>
  <c r="DJ102" i="16"/>
  <c r="DV102" i="16"/>
  <c r="EH102" i="16"/>
  <c r="ET102" i="16"/>
  <c r="S102" i="16"/>
  <c r="AE102" i="16"/>
  <c r="AQ102" i="16"/>
  <c r="BC102" i="16"/>
  <c r="BO102" i="16"/>
  <c r="CA102" i="16"/>
  <c r="CM102" i="16"/>
  <c r="CY102" i="16"/>
  <c r="DK102" i="16"/>
  <c r="DW102" i="16"/>
  <c r="EI102" i="16"/>
  <c r="EU102" i="16"/>
  <c r="EM102" i="16"/>
  <c r="DX102" i="16"/>
  <c r="DE102" i="16"/>
  <c r="CO102" i="16"/>
  <c r="BU102" i="16"/>
  <c r="BE102" i="16"/>
  <c r="AK102" i="16"/>
  <c r="U102" i="16"/>
  <c r="EQ101" i="16"/>
  <c r="DU101" i="16"/>
  <c r="DA101" i="16"/>
  <c r="CA101" i="16"/>
  <c r="BA101" i="16"/>
  <c r="AF101" i="16"/>
  <c r="ET100" i="16"/>
  <c r="DT100" i="16"/>
  <c r="CS100" i="16"/>
  <c r="BT100" i="16"/>
  <c r="AX100" i="16"/>
  <c r="X100" i="16"/>
  <c r="FD97" i="16"/>
  <c r="AN97" i="16" s="1"/>
  <c r="EP105" i="16"/>
  <c r="ED105" i="16"/>
  <c r="DR105" i="16"/>
  <c r="DF105" i="16"/>
  <c r="CT105" i="16"/>
  <c r="CH105" i="16"/>
  <c r="BV105" i="16"/>
  <c r="BJ105" i="16"/>
  <c r="AX105" i="16"/>
  <c r="AL105" i="16"/>
  <c r="Z105" i="16"/>
  <c r="N105" i="16"/>
  <c r="EZ102" i="16"/>
  <c r="EK102" i="16"/>
  <c r="DS102" i="16"/>
  <c r="DC102" i="16"/>
  <c r="CI102" i="16"/>
  <c r="BS102" i="16"/>
  <c r="AY102" i="16"/>
  <c r="AI102" i="16"/>
  <c r="O102" i="16"/>
  <c r="EO101" i="16"/>
  <c r="DR101" i="16"/>
  <c r="CT101" i="16"/>
  <c r="BX101" i="16"/>
  <c r="AX101" i="16"/>
  <c r="Y101" i="16"/>
  <c r="EM100" i="16"/>
  <c r="DQ100" i="16"/>
  <c r="CQ100" i="16"/>
  <c r="BP100" i="16"/>
  <c r="AQ100" i="16"/>
  <c r="V100" i="16"/>
  <c r="EK99" i="16"/>
  <c r="DL99" i="16"/>
  <c r="CP99" i="16"/>
  <c r="BP99" i="16"/>
  <c r="AO99" i="16"/>
  <c r="P99" i="16"/>
  <c r="EJ98" i="16"/>
  <c r="DJ98" i="16"/>
  <c r="CJ98" i="16"/>
  <c r="BJ98" i="16"/>
  <c r="AO98" i="16"/>
  <c r="Y105" i="16"/>
  <c r="M105" i="16"/>
  <c r="EN101" i="16"/>
  <c r="DQ101" i="16"/>
  <c r="CS101" i="16"/>
  <c r="BW101" i="16"/>
  <c r="AW101" i="16"/>
  <c r="V101" i="16"/>
  <c r="DK100" i="16"/>
  <c r="CP100" i="16"/>
  <c r="BO100" i="16"/>
  <c r="AP100" i="16"/>
  <c r="T100" i="16"/>
  <c r="K93" i="16"/>
  <c r="EX102" i="16"/>
  <c r="EF102" i="16"/>
  <c r="DQ102" i="16"/>
  <c r="DA102" i="16"/>
  <c r="CG102" i="16"/>
  <c r="BQ102" i="16"/>
  <c r="AW102" i="16"/>
  <c r="AG102" i="16"/>
  <c r="M102" i="16"/>
  <c r="FD101" i="16"/>
  <c r="BI101" i="16" s="1"/>
  <c r="EM101" i="16"/>
  <c r="DO101" i="16"/>
  <c r="CP101" i="16"/>
  <c r="BQ101" i="16"/>
  <c r="AU101" i="16"/>
  <c r="EI100" i="16"/>
  <c r="DJ100" i="16"/>
  <c r="CN100" i="16"/>
  <c r="BN100" i="16"/>
  <c r="AN100" i="16"/>
  <c r="EI99" i="16"/>
  <c r="DH99" i="16"/>
  <c r="CI99" i="16"/>
  <c r="BM99" i="16"/>
  <c r="AM99" i="16"/>
  <c r="M98" i="16"/>
  <c r="H98" i="16"/>
  <c r="U98" i="16"/>
  <c r="AG98" i="16"/>
  <c r="BE98" i="16"/>
  <c r="BQ98" i="16"/>
  <c r="CC98" i="16"/>
  <c r="CO98" i="16"/>
  <c r="DA98" i="16"/>
  <c r="DM98" i="16"/>
  <c r="DY98" i="16"/>
  <c r="EK98" i="16"/>
  <c r="EW98" i="16"/>
  <c r="O98" i="16"/>
  <c r="AA98" i="16"/>
  <c r="AM98" i="16"/>
  <c r="BK98" i="16"/>
  <c r="BW98" i="16"/>
  <c r="CI98" i="16"/>
  <c r="CU98" i="16"/>
  <c r="DG98" i="16"/>
  <c r="DS98" i="16"/>
  <c r="EE98" i="16"/>
  <c r="EQ98" i="16"/>
  <c r="Q98" i="16"/>
  <c r="AE98" i="16"/>
  <c r="BH98" i="16"/>
  <c r="BV98" i="16"/>
  <c r="CK98" i="16"/>
  <c r="CY98" i="16"/>
  <c r="DN98" i="16"/>
  <c r="EB98" i="16"/>
  <c r="EP98" i="16"/>
  <c r="FD98" i="16"/>
  <c r="BA98" i="16" s="1"/>
  <c r="T98" i="16"/>
  <c r="AI98" i="16"/>
  <c r="BL98" i="16"/>
  <c r="BZ98" i="16"/>
  <c r="CN98" i="16"/>
  <c r="DC98" i="16"/>
  <c r="DQ98" i="16"/>
  <c r="EF98" i="16"/>
  <c r="ET98" i="16"/>
  <c r="V98" i="16"/>
  <c r="AJ98" i="16"/>
  <c r="AX98" i="16"/>
  <c r="BM98" i="16"/>
  <c r="CA98" i="16"/>
  <c r="CP98" i="16"/>
  <c r="DD98" i="16"/>
  <c r="DR98" i="16"/>
  <c r="EG98" i="16"/>
  <c r="EU98" i="16"/>
  <c r="W98" i="16"/>
  <c r="AK98" i="16"/>
  <c r="BN98" i="16"/>
  <c r="CB98" i="16"/>
  <c r="CQ98" i="16"/>
  <c r="DE98" i="16"/>
  <c r="DT98" i="16"/>
  <c r="EH98" i="16"/>
  <c r="EV98" i="16"/>
  <c r="I98" i="16"/>
  <c r="X98" i="16"/>
  <c r="AL98" i="16"/>
  <c r="BO98" i="16"/>
  <c r="CD98" i="16"/>
  <c r="CR98" i="16"/>
  <c r="DF98" i="16"/>
  <c r="DU98" i="16"/>
  <c r="EI98" i="16"/>
  <c r="EX98" i="16"/>
  <c r="EC98" i="16"/>
  <c r="DH98" i="16"/>
  <c r="CG98" i="16"/>
  <c r="BG98" i="16"/>
  <c r="AH98" i="16"/>
  <c r="K98" i="16"/>
  <c r="EH101" i="16"/>
  <c r="DN101" i="16"/>
  <c r="CO101" i="16"/>
  <c r="BP101" i="16"/>
  <c r="AT101" i="16"/>
  <c r="T101" i="16"/>
  <c r="CP105" i="16"/>
  <c r="CD105" i="16"/>
  <c r="BR105" i="16"/>
  <c r="BF105" i="16"/>
  <c r="AT105" i="16"/>
  <c r="AH105" i="16"/>
  <c r="V105" i="16"/>
  <c r="CE102" i="16"/>
  <c r="BK102" i="16"/>
  <c r="AU102" i="16"/>
  <c r="AA102" i="16"/>
  <c r="K102" i="16"/>
  <c r="L101" i="16"/>
  <c r="X101" i="16"/>
  <c r="AJ101" i="16"/>
  <c r="AV101" i="16"/>
  <c r="BH101" i="16"/>
  <c r="BT101" i="16"/>
  <c r="CF101" i="16"/>
  <c r="CR101" i="16"/>
  <c r="DD101" i="16"/>
  <c r="DP101" i="16"/>
  <c r="EB101" i="16"/>
  <c r="R101" i="16"/>
  <c r="AD101" i="16"/>
  <c r="AP101" i="16"/>
  <c r="BB101" i="16"/>
  <c r="BN101" i="16"/>
  <c r="BZ101" i="16"/>
  <c r="CL101" i="16"/>
  <c r="CX101" i="16"/>
  <c r="I101" i="16"/>
  <c r="W101" i="16"/>
  <c r="AL101" i="16"/>
  <c r="AZ101" i="16"/>
  <c r="BO101" i="16"/>
  <c r="CC101" i="16"/>
  <c r="CQ101" i="16"/>
  <c r="DF101" i="16"/>
  <c r="DS101" i="16"/>
  <c r="EF101" i="16"/>
  <c r="ER101" i="16"/>
  <c r="M101" i="16"/>
  <c r="AA101" i="16"/>
  <c r="AO101" i="16"/>
  <c r="BD101" i="16"/>
  <c r="BR101" i="16"/>
  <c r="CG101" i="16"/>
  <c r="CU101" i="16"/>
  <c r="DI101" i="16"/>
  <c r="DV101" i="16"/>
  <c r="EI101" i="16"/>
  <c r="EU101" i="16"/>
  <c r="N101" i="16"/>
  <c r="AB101" i="16"/>
  <c r="AQ101" i="16"/>
  <c r="BE101" i="16"/>
  <c r="BS101" i="16"/>
  <c r="CH101" i="16"/>
  <c r="CV101" i="16"/>
  <c r="DJ101" i="16"/>
  <c r="DW101" i="16"/>
  <c r="EJ101" i="16"/>
  <c r="EV101" i="16"/>
  <c r="O101" i="16"/>
  <c r="AC101" i="16"/>
  <c r="AR101" i="16"/>
  <c r="BF101" i="16"/>
  <c r="BU101" i="16"/>
  <c r="CI101" i="16"/>
  <c r="CW101" i="16"/>
  <c r="DK101" i="16"/>
  <c r="DX101" i="16"/>
  <c r="EK101" i="16"/>
  <c r="EW101" i="16"/>
  <c r="P101" i="16"/>
  <c r="AE101" i="16"/>
  <c r="AS101" i="16"/>
  <c r="BG101" i="16"/>
  <c r="BV101" i="16"/>
  <c r="CJ101" i="16"/>
  <c r="CY101" i="16"/>
  <c r="DL101" i="16"/>
  <c r="DY101" i="16"/>
  <c r="EL101" i="16"/>
  <c r="EX101" i="16"/>
  <c r="EG101" i="16"/>
  <c r="DM101" i="16"/>
  <c r="CN101" i="16"/>
  <c r="BM101" i="16"/>
  <c r="AN101" i="16"/>
  <c r="S101" i="16"/>
  <c r="O100" i="16"/>
  <c r="AA100" i="16"/>
  <c r="AM100" i="16"/>
  <c r="AY100" i="16"/>
  <c r="BK100" i="16"/>
  <c r="BW100" i="16"/>
  <c r="CI100" i="16"/>
  <c r="CU100" i="16"/>
  <c r="DG100" i="16"/>
  <c r="DS100" i="16"/>
  <c r="EE100" i="16"/>
  <c r="EQ100" i="16"/>
  <c r="I100" i="16"/>
  <c r="U100" i="16"/>
  <c r="AS100" i="16"/>
  <c r="BE100" i="16"/>
  <c r="BQ100" i="16"/>
  <c r="CC100" i="16"/>
  <c r="CO100" i="16"/>
  <c r="DA100" i="16"/>
  <c r="DM100" i="16"/>
  <c r="DY100" i="16"/>
  <c r="EK100" i="16"/>
  <c r="EW100" i="16"/>
  <c r="L100" i="16"/>
  <c r="Z100" i="16"/>
  <c r="AO100" i="16"/>
  <c r="BC100" i="16"/>
  <c r="BR100" i="16"/>
  <c r="CF100" i="16"/>
  <c r="CT100" i="16"/>
  <c r="DI100" i="16"/>
  <c r="DW100" i="16"/>
  <c r="EL100" i="16"/>
  <c r="EZ100" i="16"/>
  <c r="P100" i="16"/>
  <c r="AR100" i="16"/>
  <c r="BG100" i="16"/>
  <c r="BU100" i="16"/>
  <c r="CJ100" i="16"/>
  <c r="CX100" i="16"/>
  <c r="DL100" i="16"/>
  <c r="EA100" i="16"/>
  <c r="EO100" i="16"/>
  <c r="Q100" i="16"/>
  <c r="AT100" i="16"/>
  <c r="BH100" i="16"/>
  <c r="BV100" i="16"/>
  <c r="CK100" i="16"/>
  <c r="CY100" i="16"/>
  <c r="DN100" i="16"/>
  <c r="EB100" i="16"/>
  <c r="EP100" i="16"/>
  <c r="FD100" i="16"/>
  <c r="AI100" i="16" s="1"/>
  <c r="R100" i="16"/>
  <c r="AU100" i="16"/>
  <c r="BI100" i="16"/>
  <c r="BX100" i="16"/>
  <c r="CL100" i="16"/>
  <c r="CZ100" i="16"/>
  <c r="DO100" i="16"/>
  <c r="EC100" i="16"/>
  <c r="ER100" i="16"/>
  <c r="S100" i="16"/>
  <c r="AH100" i="16"/>
  <c r="AV100" i="16"/>
  <c r="BJ100" i="16"/>
  <c r="BY100" i="16"/>
  <c r="CM100" i="16"/>
  <c r="DB100" i="16"/>
  <c r="DP100" i="16"/>
  <c r="ED100" i="16"/>
  <c r="ES100" i="16"/>
  <c r="EG100" i="16"/>
  <c r="DF100" i="16"/>
  <c r="CG100" i="16"/>
  <c r="BL100" i="16"/>
  <c r="K100" i="16"/>
  <c r="FA101" i="16"/>
  <c r="EE101" i="16"/>
  <c r="DH101" i="16"/>
  <c r="CM101" i="16"/>
  <c r="BL101" i="16"/>
  <c r="AM101" i="16"/>
  <c r="BX103" i="16"/>
  <c r="BL103" i="16"/>
  <c r="AZ103" i="16"/>
  <c r="AN103" i="16"/>
  <c r="AB103" i="16"/>
  <c r="P103" i="16"/>
  <c r="EU99" i="16"/>
  <c r="EF99" i="16"/>
  <c r="DR99" i="16"/>
  <c r="DC99" i="16"/>
  <c r="CO99" i="16"/>
  <c r="CA99" i="16"/>
  <c r="BL99" i="16"/>
  <c r="AX99" i="16"/>
  <c r="AI99" i="16"/>
  <c r="U99" i="16"/>
  <c r="BR96" i="16"/>
  <c r="AO96" i="16"/>
  <c r="O96" i="16"/>
  <c r="EQ103" i="16"/>
  <c r="EE103" i="16"/>
  <c r="DS103" i="16"/>
  <c r="DG103" i="16"/>
  <c r="CU103" i="16"/>
  <c r="CI103" i="16"/>
  <c r="BW103" i="16"/>
  <c r="BK103" i="16"/>
  <c r="AY103" i="16"/>
  <c r="AM103" i="16"/>
  <c r="AA103" i="16"/>
  <c r="O103" i="16"/>
  <c r="ES99" i="16"/>
  <c r="EE99" i="16"/>
  <c r="DQ99" i="16"/>
  <c r="DB99" i="16"/>
  <c r="CN99" i="16"/>
  <c r="BY99" i="16"/>
  <c r="BK99" i="16"/>
  <c r="AW99" i="16"/>
  <c r="AH99" i="16"/>
  <c r="T99" i="16"/>
  <c r="EK96" i="16"/>
  <c r="DO96" i="16"/>
  <c r="CT96" i="16"/>
  <c r="BQ96" i="16"/>
  <c r="AN96" i="16"/>
  <c r="BV90" i="16"/>
  <c r="Y90" i="16"/>
  <c r="EP103" i="16"/>
  <c r="ED103" i="16"/>
  <c r="DR103" i="16"/>
  <c r="DF103" i="16"/>
  <c r="CT103" i="16"/>
  <c r="CH103" i="16"/>
  <c r="BV103" i="16"/>
  <c r="BJ103" i="16"/>
  <c r="AX103" i="16"/>
  <c r="AL103" i="16"/>
  <c r="Z103" i="16"/>
  <c r="ER99" i="16"/>
  <c r="ED99" i="16"/>
  <c r="DO99" i="16"/>
  <c r="DA99" i="16"/>
  <c r="CM99" i="16"/>
  <c r="BX99" i="16"/>
  <c r="BJ99" i="16"/>
  <c r="AU99" i="16"/>
  <c r="AG99" i="16"/>
  <c r="S99" i="16"/>
  <c r="S96" i="16"/>
  <c r="AE96" i="16"/>
  <c r="AQ96" i="16"/>
  <c r="BC96" i="16"/>
  <c r="BO96" i="16"/>
  <c r="CA96" i="16"/>
  <c r="CM96" i="16"/>
  <c r="CY96" i="16"/>
  <c r="DK96" i="16"/>
  <c r="DW96" i="16"/>
  <c r="EI96" i="16"/>
  <c r="EU96" i="16"/>
  <c r="J96" i="16"/>
  <c r="V96" i="16"/>
  <c r="AH96" i="16"/>
  <c r="AT96" i="16"/>
  <c r="K96" i="16"/>
  <c r="W96" i="16"/>
  <c r="AI96" i="16"/>
  <c r="AU96" i="16"/>
  <c r="BG96" i="16"/>
  <c r="BS96" i="16"/>
  <c r="CE96" i="16"/>
  <c r="L96" i="16"/>
  <c r="X96" i="16"/>
  <c r="AJ96" i="16"/>
  <c r="AV96" i="16"/>
  <c r="BH96" i="16"/>
  <c r="BT96" i="16"/>
  <c r="CF96" i="16"/>
  <c r="CR96" i="16"/>
  <c r="DD96" i="16"/>
  <c r="DP96" i="16"/>
  <c r="T96" i="16"/>
  <c r="AM96" i="16"/>
  <c r="BD96" i="16"/>
  <c r="BU96" i="16"/>
  <c r="CJ96" i="16"/>
  <c r="CX96" i="16"/>
  <c r="DM96" i="16"/>
  <c r="EA96" i="16"/>
  <c r="EN96" i="16"/>
  <c r="FA96" i="16"/>
  <c r="Z96" i="16"/>
  <c r="AP96" i="16"/>
  <c r="BI96" i="16"/>
  <c r="BX96" i="16"/>
  <c r="CN96" i="16"/>
  <c r="DB96" i="16"/>
  <c r="DQ96" i="16"/>
  <c r="ED96" i="16"/>
  <c r="EQ96" i="16"/>
  <c r="H96" i="16"/>
  <c r="AA96" i="16"/>
  <c r="AR96" i="16"/>
  <c r="BJ96" i="16"/>
  <c r="BY96" i="16"/>
  <c r="CO96" i="16"/>
  <c r="DC96" i="16"/>
  <c r="DR96" i="16"/>
  <c r="EE96" i="16"/>
  <c r="ER96" i="16"/>
  <c r="I96" i="16"/>
  <c r="AB96" i="16"/>
  <c r="AS96" i="16"/>
  <c r="BK96" i="16"/>
  <c r="BZ96" i="16"/>
  <c r="CP96" i="16"/>
  <c r="DE96" i="16"/>
  <c r="M96" i="16"/>
  <c r="AC96" i="16"/>
  <c r="AW96" i="16"/>
  <c r="BL96" i="16"/>
  <c r="CB96" i="16"/>
  <c r="CQ96" i="16"/>
  <c r="DF96" i="16"/>
  <c r="DT96" i="16"/>
  <c r="EG96" i="16"/>
  <c r="ET96" i="16"/>
  <c r="EJ96" i="16"/>
  <c r="DN96" i="16"/>
  <c r="CS96" i="16"/>
  <c r="BP96" i="16"/>
  <c r="AL96" i="16"/>
  <c r="FD90" i="16"/>
  <c r="I90" i="16" s="1"/>
  <c r="DG90" i="16"/>
  <c r="BU90" i="16"/>
  <c r="EQ99" i="16"/>
  <c r="EC99" i="16"/>
  <c r="DN99" i="16"/>
  <c r="CZ99" i="16"/>
  <c r="CK99" i="16"/>
  <c r="BW99" i="16"/>
  <c r="BI99" i="16"/>
  <c r="AT99" i="16"/>
  <c r="AF99" i="16"/>
  <c r="K90" i="16"/>
  <c r="W90" i="16"/>
  <c r="AI90" i="16"/>
  <c r="AU90" i="16"/>
  <c r="BG90" i="16"/>
  <c r="BS90" i="16"/>
  <c r="CE90" i="16"/>
  <c r="CQ90" i="16"/>
  <c r="DC90" i="16"/>
  <c r="DO90" i="16"/>
  <c r="EA90" i="16"/>
  <c r="EM90" i="16"/>
  <c r="EY90" i="16"/>
  <c r="X90" i="16"/>
  <c r="AJ90" i="16"/>
  <c r="AV90" i="16"/>
  <c r="BH90" i="16"/>
  <c r="BT90" i="16"/>
  <c r="CF90" i="16"/>
  <c r="CR90" i="16"/>
  <c r="DD90" i="16"/>
  <c r="DP90" i="16"/>
  <c r="EB90" i="16"/>
  <c r="EN90" i="16"/>
  <c r="EZ90" i="16"/>
  <c r="P90" i="16"/>
  <c r="AB90" i="16"/>
  <c r="AN90" i="16"/>
  <c r="AZ90" i="16"/>
  <c r="BL90" i="16"/>
  <c r="BX90" i="16"/>
  <c r="CJ90" i="16"/>
  <c r="CV90" i="16"/>
  <c r="DH90" i="16"/>
  <c r="DT90" i="16"/>
  <c r="EF90" i="16"/>
  <c r="ER90" i="16"/>
  <c r="AC90" i="16"/>
  <c r="AR90" i="16"/>
  <c r="BI90" i="16"/>
  <c r="BY90" i="16"/>
  <c r="CN90" i="16"/>
  <c r="DE90" i="16"/>
  <c r="DU90" i="16"/>
  <c r="EJ90" i="16"/>
  <c r="FA90" i="16"/>
  <c r="Q90" i="16"/>
  <c r="AF90" i="16"/>
  <c r="AW90" i="16"/>
  <c r="BM90" i="16"/>
  <c r="CB90" i="16"/>
  <c r="CS90" i="16"/>
  <c r="DI90" i="16"/>
  <c r="DX90" i="16"/>
  <c r="EO90" i="16"/>
  <c r="R90" i="16"/>
  <c r="AG90" i="16"/>
  <c r="AX90" i="16"/>
  <c r="BN90" i="16"/>
  <c r="CC90" i="16"/>
  <c r="CT90" i="16"/>
  <c r="DJ90" i="16"/>
  <c r="DY90" i="16"/>
  <c r="EP90" i="16"/>
  <c r="S90" i="16"/>
  <c r="AH90" i="16"/>
  <c r="AY90" i="16"/>
  <c r="BO90" i="16"/>
  <c r="CD90" i="16"/>
  <c r="CU90" i="16"/>
  <c r="DK90" i="16"/>
  <c r="DZ90" i="16"/>
  <c r="EQ90" i="16"/>
  <c r="T90" i="16"/>
  <c r="AK90" i="16"/>
  <c r="BA90" i="16"/>
  <c r="BP90" i="16"/>
  <c r="CG90" i="16"/>
  <c r="CW90" i="16"/>
  <c r="DL90" i="16"/>
  <c r="EC90" i="16"/>
  <c r="ES90" i="16"/>
  <c r="AA90" i="16"/>
  <c r="BD90" i="16"/>
  <c r="CH90" i="16"/>
  <c r="DF90" i="16"/>
  <c r="EH90" i="16"/>
  <c r="AL90" i="16"/>
  <c r="BJ90" i="16"/>
  <c r="CL90" i="16"/>
  <c r="DN90" i="16"/>
  <c r="EL90" i="16"/>
  <c r="AM90" i="16"/>
  <c r="BK90" i="16"/>
  <c r="CM90" i="16"/>
  <c r="DQ90" i="16"/>
  <c r="ET90" i="16"/>
  <c r="AO90" i="16"/>
  <c r="BQ90" i="16"/>
  <c r="CO90" i="16"/>
  <c r="DR90" i="16"/>
  <c r="EU90" i="16"/>
  <c r="N90" i="16"/>
  <c r="AP90" i="16"/>
  <c r="BR90" i="16"/>
  <c r="CP90" i="16"/>
  <c r="DS90" i="16"/>
  <c r="EV90" i="16"/>
  <c r="DB90" i="16"/>
  <c r="BF90" i="16"/>
  <c r="U90" i="16"/>
  <c r="R99" i="16"/>
  <c r="AD99" i="16"/>
  <c r="AP99" i="16"/>
  <c r="BB99" i="16"/>
  <c r="BN99" i="16"/>
  <c r="BZ99" i="16"/>
  <c r="CL99" i="16"/>
  <c r="CX99" i="16"/>
  <c r="DJ99" i="16"/>
  <c r="DV99" i="16"/>
  <c r="EH99" i="16"/>
  <c r="ET99" i="16"/>
  <c r="L99" i="16"/>
  <c r="X99" i="16"/>
  <c r="AJ99" i="16"/>
  <c r="AV99" i="16"/>
  <c r="BH99" i="16"/>
  <c r="BT99" i="16"/>
  <c r="CF99" i="16"/>
  <c r="CR99" i="16"/>
  <c r="DD99" i="16"/>
  <c r="DP99" i="16"/>
  <c r="EB99" i="16"/>
  <c r="EN99" i="16"/>
  <c r="EZ99" i="16"/>
  <c r="EM99" i="16"/>
  <c r="DY99" i="16"/>
  <c r="DK99" i="16"/>
  <c r="CV99" i="16"/>
  <c r="CH99" i="16"/>
  <c r="BS99" i="16"/>
  <c r="BE99" i="16"/>
  <c r="AQ99" i="16"/>
  <c r="AB99" i="16"/>
  <c r="N99" i="16"/>
  <c r="L93" i="16"/>
  <c r="AC93" i="16"/>
  <c r="AS93" i="16"/>
  <c r="BH93" i="16"/>
  <c r="BV93" i="16"/>
  <c r="CI93" i="16"/>
  <c r="CV93" i="16"/>
  <c r="DI93" i="16"/>
  <c r="DU93" i="16"/>
  <c r="EG93" i="16"/>
  <c r="ES93" i="16"/>
  <c r="M93" i="16"/>
  <c r="AD93" i="16"/>
  <c r="AT93" i="16"/>
  <c r="BI93" i="16"/>
  <c r="BW93" i="16"/>
  <c r="CJ93" i="16"/>
  <c r="CW93" i="16"/>
  <c r="DJ93" i="16"/>
  <c r="DV93" i="16"/>
  <c r="EH93" i="16"/>
  <c r="ET93" i="16"/>
  <c r="P93" i="16"/>
  <c r="AF93" i="16"/>
  <c r="AU93" i="16"/>
  <c r="BJ93" i="16"/>
  <c r="BX93" i="16"/>
  <c r="CK93" i="16"/>
  <c r="CX93" i="16"/>
  <c r="DK93" i="16"/>
  <c r="DW93" i="16"/>
  <c r="EI93" i="16"/>
  <c r="EU93" i="16"/>
  <c r="Q93" i="16"/>
  <c r="AG93" i="16"/>
  <c r="AV93" i="16"/>
  <c r="BL93" i="16"/>
  <c r="BY93" i="16"/>
  <c r="CL93" i="16"/>
  <c r="CZ93" i="16"/>
  <c r="DL93" i="16"/>
  <c r="DX93" i="16"/>
  <c r="EJ93" i="16"/>
  <c r="EV93" i="16"/>
  <c r="EL93" i="16"/>
  <c r="DP93" i="16"/>
  <c r="CT93" i="16"/>
  <c r="BZ93" i="16"/>
  <c r="BA93" i="16"/>
  <c r="W93" i="16"/>
  <c r="EI92" i="16"/>
  <c r="DF92" i="16"/>
  <c r="CH92" i="16"/>
  <c r="BE92" i="16"/>
  <c r="AB92" i="16"/>
  <c r="FD92" i="16"/>
  <c r="EE92" i="16"/>
  <c r="DC92" i="16"/>
  <c r="CA92" i="16"/>
  <c r="BC92" i="16"/>
  <c r="Q92" i="16"/>
  <c r="AC92" i="16"/>
  <c r="AO92" i="16"/>
  <c r="BA92" i="16"/>
  <c r="BM92" i="16"/>
  <c r="BY92" i="16"/>
  <c r="CK92" i="16"/>
  <c r="CW92" i="16"/>
  <c r="DI92" i="16"/>
  <c r="DU92" i="16"/>
  <c r="EG92" i="16"/>
  <c r="ES92" i="16"/>
  <c r="R92" i="16"/>
  <c r="AD92" i="16"/>
  <c r="AP92" i="16"/>
  <c r="BB92" i="16"/>
  <c r="BN92" i="16"/>
  <c r="BZ92" i="16"/>
  <c r="CL92" i="16"/>
  <c r="CX92" i="16"/>
  <c r="DJ92" i="16"/>
  <c r="DV92" i="16"/>
  <c r="EH92" i="16"/>
  <c r="ET92" i="16"/>
  <c r="J92" i="16"/>
  <c r="V92" i="16"/>
  <c r="AH92" i="16"/>
  <c r="AT92" i="16"/>
  <c r="BF92" i="16"/>
  <c r="BR92" i="16"/>
  <c r="CD92" i="16"/>
  <c r="CP92" i="16"/>
  <c r="DB92" i="16"/>
  <c r="DN92" i="16"/>
  <c r="DZ92" i="16"/>
  <c r="EL92" i="16"/>
  <c r="EX92" i="16"/>
  <c r="L92" i="16"/>
  <c r="AA92" i="16"/>
  <c r="AR92" i="16"/>
  <c r="BH92" i="16"/>
  <c r="BW92" i="16"/>
  <c r="CN92" i="16"/>
  <c r="DD92" i="16"/>
  <c r="DS92" i="16"/>
  <c r="EJ92" i="16"/>
  <c r="EZ92" i="16"/>
  <c r="O92" i="16"/>
  <c r="AF92" i="16"/>
  <c r="AV92" i="16"/>
  <c r="BK92" i="16"/>
  <c r="CB92" i="16"/>
  <c r="CR92" i="16"/>
  <c r="DG92" i="16"/>
  <c r="DX92" i="16"/>
  <c r="EN92" i="16"/>
  <c r="P92" i="16"/>
  <c r="AG92" i="16"/>
  <c r="AW92" i="16"/>
  <c r="BL92" i="16"/>
  <c r="CC92" i="16"/>
  <c r="CS92" i="16"/>
  <c r="DH92" i="16"/>
  <c r="DY92" i="16"/>
  <c r="EO92" i="16"/>
  <c r="S92" i="16"/>
  <c r="AI92" i="16"/>
  <c r="AX92" i="16"/>
  <c r="BO92" i="16"/>
  <c r="CE92" i="16"/>
  <c r="CT92" i="16"/>
  <c r="DK92" i="16"/>
  <c r="EA92" i="16"/>
  <c r="EP92" i="16"/>
  <c r="T92" i="16"/>
  <c r="AJ92" i="16"/>
  <c r="AY92" i="16"/>
  <c r="BP92" i="16"/>
  <c r="CF92" i="16"/>
  <c r="CU92" i="16"/>
  <c r="DL92" i="16"/>
  <c r="EB92" i="16"/>
  <c r="EQ92" i="16"/>
  <c r="ED92" i="16"/>
  <c r="DA92" i="16"/>
  <c r="BX92" i="16"/>
  <c r="AZ92" i="16"/>
  <c r="X92" i="16"/>
  <c r="EW93" i="16"/>
  <c r="EA93" i="16"/>
  <c r="DE93" i="16"/>
  <c r="CH93" i="16"/>
  <c r="BN93" i="16"/>
  <c r="AK93" i="16"/>
  <c r="J93" i="16"/>
  <c r="EW92" i="16"/>
  <c r="DT92" i="16"/>
  <c r="CV92" i="16"/>
  <c r="BT92" i="16"/>
  <c r="AQ92" i="16"/>
  <c r="N92" i="16"/>
  <c r="Q91" i="16"/>
  <c r="AH91" i="16"/>
  <c r="AX91" i="16"/>
  <c r="BM91" i="16"/>
  <c r="CD91" i="16"/>
  <c r="CT91" i="16"/>
  <c r="DI91" i="16"/>
  <c r="DZ91" i="16"/>
  <c r="EP91" i="16"/>
  <c r="R91" i="16"/>
  <c r="AI91" i="16"/>
  <c r="AY91" i="16"/>
  <c r="BN91" i="16"/>
  <c r="CE91" i="16"/>
  <c r="CU91" i="16"/>
  <c r="DJ91" i="16"/>
  <c r="EA91" i="16"/>
  <c r="EQ91" i="16"/>
  <c r="S91" i="16"/>
  <c r="AJ91" i="16"/>
  <c r="AZ91" i="16"/>
  <c r="BO91" i="16"/>
  <c r="CF91" i="16"/>
  <c r="CV91" i="16"/>
  <c r="DK91" i="16"/>
  <c r="EB91" i="16"/>
  <c r="ER91" i="16"/>
  <c r="V91" i="16"/>
  <c r="AL91" i="16"/>
  <c r="BA91" i="16"/>
  <c r="BR91" i="16"/>
  <c r="CH91" i="16"/>
  <c r="CW91" i="16"/>
  <c r="DN91" i="16"/>
  <c r="ED91" i="16"/>
  <c r="ES91" i="16"/>
  <c r="EF91" i="16"/>
  <c r="DC91" i="16"/>
  <c r="BZ91" i="16"/>
  <c r="BB91" i="16"/>
  <c r="Z91" i="16"/>
  <c r="ES94" i="16"/>
  <c r="EG94" i="16"/>
  <c r="DU94" i="16"/>
  <c r="DI94" i="16"/>
  <c r="CW94" i="16"/>
  <c r="CK94" i="16"/>
  <c r="BY94" i="16"/>
  <c r="BM94" i="16"/>
  <c r="BA94" i="16"/>
  <c r="AO94" i="16"/>
  <c r="AC94" i="16"/>
  <c r="ER94" i="16"/>
  <c r="EF94" i="16"/>
  <c r="DT94" i="16"/>
  <c r="DH94" i="16"/>
  <c r="CV94" i="16"/>
  <c r="CJ94" i="16"/>
  <c r="BX94" i="16"/>
  <c r="BL94" i="16"/>
  <c r="AZ94" i="16"/>
  <c r="AN94" i="16"/>
  <c r="AB94" i="16"/>
  <c r="EI88" i="16"/>
  <c r="CZ88" i="16"/>
  <c r="BP88" i="16"/>
  <c r="AF88" i="16"/>
  <c r="EQ94" i="16"/>
  <c r="EE94" i="16"/>
  <c r="DS94" i="16"/>
  <c r="DG94" i="16"/>
  <c r="CU94" i="16"/>
  <c r="CI94" i="16"/>
  <c r="BW94" i="16"/>
  <c r="BK94" i="16"/>
  <c r="AY94" i="16"/>
  <c r="AM94" i="16"/>
  <c r="AA94" i="16"/>
  <c r="EE88" i="16"/>
  <c r="CY88" i="16"/>
  <c r="BO88" i="16"/>
  <c r="EP94" i="16"/>
  <c r="ED94" i="16"/>
  <c r="DR94" i="16"/>
  <c r="DF94" i="16"/>
  <c r="CT94" i="16"/>
  <c r="CH94" i="16"/>
  <c r="BV94" i="16"/>
  <c r="BJ94" i="16"/>
  <c r="AX94" i="16"/>
  <c r="AL94" i="16"/>
  <c r="Z94" i="16"/>
  <c r="Y88" i="16"/>
  <c r="O88" i="16"/>
  <c r="AA88" i="16"/>
  <c r="AM88" i="16"/>
  <c r="AY88" i="16"/>
  <c r="BK88" i="16"/>
  <c r="BW88" i="16"/>
  <c r="CI88" i="16"/>
  <c r="CU88" i="16"/>
  <c r="DG88" i="16"/>
  <c r="DS88" i="16"/>
  <c r="FD88" i="16"/>
  <c r="H88" i="16" s="1"/>
  <c r="EC88" i="16"/>
  <c r="CS88" i="16"/>
  <c r="BI88" i="16"/>
  <c r="U88" i="16"/>
  <c r="EY94" i="16"/>
  <c r="EM94" i="16"/>
  <c r="EA94" i="16"/>
  <c r="DO94" i="16"/>
  <c r="DC94" i="16"/>
  <c r="CQ94" i="16"/>
  <c r="CE94" i="16"/>
  <c r="BS94" i="16"/>
  <c r="BG94" i="16"/>
  <c r="AU94" i="16"/>
  <c r="AI94" i="16"/>
  <c r="W94" i="16"/>
  <c r="N93" i="16"/>
  <c r="Z93" i="16"/>
  <c r="AL93" i="16"/>
  <c r="AX93" i="16"/>
  <c r="O93" i="16"/>
  <c r="AA93" i="16"/>
  <c r="AM93" i="16"/>
  <c r="AY93" i="16"/>
  <c r="BK93" i="16"/>
  <c r="S93" i="16"/>
  <c r="AE93" i="16"/>
  <c r="AQ93" i="16"/>
  <c r="BC93" i="16"/>
  <c r="BO93" i="16"/>
  <c r="CA93" i="16"/>
  <c r="CM93" i="16"/>
  <c r="CY93" i="16"/>
  <c r="EP93" i="16"/>
  <c r="ED93" i="16"/>
  <c r="DR93" i="16"/>
  <c r="DF93" i="16"/>
  <c r="CS93" i="16"/>
  <c r="CF93" i="16"/>
  <c r="BS93" i="16"/>
  <c r="BE93" i="16"/>
  <c r="AO93" i="16"/>
  <c r="X93" i="16"/>
  <c r="I93" i="16"/>
  <c r="H91" i="16"/>
  <c r="T91" i="16"/>
  <c r="AF91" i="16"/>
  <c r="AR91" i="16"/>
  <c r="BD91" i="16"/>
  <c r="BP91" i="16"/>
  <c r="CB91" i="16"/>
  <c r="CN91" i="16"/>
  <c r="CZ91" i="16"/>
  <c r="DL91" i="16"/>
  <c r="DX91" i="16"/>
  <c r="EJ91" i="16"/>
  <c r="EV91" i="16"/>
  <c r="I91" i="16"/>
  <c r="U91" i="16"/>
  <c r="AG91" i="16"/>
  <c r="AS91" i="16"/>
  <c r="BE91" i="16"/>
  <c r="BQ91" i="16"/>
  <c r="CC91" i="16"/>
  <c r="CO91" i="16"/>
  <c r="DA91" i="16"/>
  <c r="DM91" i="16"/>
  <c r="DY91" i="16"/>
  <c r="EK91" i="16"/>
  <c r="EW91" i="16"/>
  <c r="M91" i="16"/>
  <c r="Y91" i="16"/>
  <c r="AK91" i="16"/>
  <c r="AW91" i="16"/>
  <c r="BI91" i="16"/>
  <c r="BU91" i="16"/>
  <c r="CG91" i="16"/>
  <c r="CS91" i="16"/>
  <c r="DE91" i="16"/>
  <c r="DQ91" i="16"/>
  <c r="EC91" i="16"/>
  <c r="EO91" i="16"/>
  <c r="FA91" i="16"/>
  <c r="EL91" i="16"/>
  <c r="DU91" i="16"/>
  <c r="DF91" i="16"/>
  <c r="CP91" i="16"/>
  <c r="BY91" i="16"/>
  <c r="BJ91" i="16"/>
  <c r="AT91" i="16"/>
  <c r="AC91" i="16"/>
  <c r="N91" i="16"/>
  <c r="EW88" i="16"/>
  <c r="DW88" i="16"/>
  <c r="CM88" i="16"/>
  <c r="BC88" i="16"/>
  <c r="EU89" i="16"/>
  <c r="EI89" i="16"/>
  <c r="DW89" i="16"/>
  <c r="DK89" i="16"/>
  <c r="CY89" i="16"/>
  <c r="CM89" i="16"/>
  <c r="CA89" i="16"/>
  <c r="BO89" i="16"/>
  <c r="BC89" i="16"/>
  <c r="AQ89" i="16"/>
  <c r="AE89" i="16"/>
  <c r="S89" i="16"/>
  <c r="EX88" i="16"/>
  <c r="EL88" i="16"/>
  <c r="DZ88" i="16"/>
  <c r="DN88" i="16"/>
  <c r="DB88" i="16"/>
  <c r="CP88" i="16"/>
  <c r="CD88" i="16"/>
  <c r="BR88" i="16"/>
  <c r="BF88" i="16"/>
  <c r="AT88" i="16"/>
  <c r="AH88" i="16"/>
  <c r="V88" i="16"/>
  <c r="FA87" i="16"/>
  <c r="EO87" i="16"/>
  <c r="EC87" i="16"/>
  <c r="DQ87" i="16"/>
  <c r="DE87" i="16"/>
  <c r="CS87" i="16"/>
  <c r="CG87" i="16"/>
  <c r="BU87" i="16"/>
  <c r="BI87" i="16"/>
  <c r="AW87" i="16"/>
  <c r="AK87" i="16"/>
  <c r="Y87" i="16"/>
  <c r="M87" i="16"/>
  <c r="EQ89" i="16"/>
  <c r="EE89" i="16"/>
  <c r="DS89" i="16"/>
  <c r="DG89" i="16"/>
  <c r="CU89" i="16"/>
  <c r="CI89" i="16"/>
  <c r="BW89" i="16"/>
  <c r="BK89" i="16"/>
  <c r="AY89" i="16"/>
  <c r="AM89" i="16"/>
  <c r="AA89" i="16"/>
  <c r="O89" i="16"/>
  <c r="ET88" i="16"/>
  <c r="EH88" i="16"/>
  <c r="DV88" i="16"/>
  <c r="DJ88" i="16"/>
  <c r="CX88" i="16"/>
  <c r="CL88" i="16"/>
  <c r="BZ88" i="16"/>
  <c r="BN88" i="16"/>
  <c r="BB88" i="16"/>
  <c r="AP88" i="16"/>
  <c r="AD88" i="16"/>
  <c r="R88" i="16"/>
  <c r="EW87" i="16"/>
  <c r="EK87" i="16"/>
  <c r="DY87" i="16"/>
  <c r="DM87" i="16"/>
  <c r="DA87" i="16"/>
  <c r="CO87" i="16"/>
  <c r="CC87" i="16"/>
  <c r="BQ87" i="16"/>
  <c r="BE87" i="16"/>
  <c r="AS87" i="16"/>
  <c r="AG87" i="16"/>
  <c r="U87" i="16"/>
  <c r="I87" i="16"/>
  <c r="EP89" i="16"/>
  <c r="ED89" i="16"/>
  <c r="DR89" i="16"/>
  <c r="DF89" i="16"/>
  <c r="CT89" i="16"/>
  <c r="CH89" i="16"/>
  <c r="BV89" i="16"/>
  <c r="BJ89" i="16"/>
  <c r="AX89" i="16"/>
  <c r="AL89" i="16"/>
  <c r="Z89" i="16"/>
  <c r="ES88" i="16"/>
  <c r="EG88" i="16"/>
  <c r="DU88" i="16"/>
  <c r="DI88" i="16"/>
  <c r="CW88" i="16"/>
  <c r="CK88" i="16"/>
  <c r="BY88" i="16"/>
  <c r="BM88" i="16"/>
  <c r="BA88" i="16"/>
  <c r="AO88" i="16"/>
  <c r="AC88" i="16"/>
  <c r="Q88" i="16"/>
  <c r="EV87" i="16"/>
  <c r="EJ87" i="16"/>
  <c r="DX87" i="16"/>
  <c r="DL87" i="16"/>
  <c r="CZ87" i="16"/>
  <c r="CN87" i="16"/>
  <c r="CB87" i="16"/>
  <c r="BP87" i="16"/>
  <c r="BD87" i="16"/>
  <c r="AR87" i="16"/>
  <c r="AF87" i="16"/>
  <c r="T87" i="16"/>
  <c r="H87" i="16"/>
  <c r="ER88" i="16"/>
  <c r="EF88" i="16"/>
  <c r="DT88" i="16"/>
  <c r="DH88" i="16"/>
  <c r="CV88" i="16"/>
  <c r="CJ88" i="16"/>
  <c r="BX88" i="16"/>
  <c r="BL88" i="16"/>
  <c r="AZ88" i="16"/>
  <c r="AN88" i="16"/>
  <c r="AB88" i="16"/>
  <c r="P88" i="16"/>
  <c r="EU87" i="16"/>
  <c r="EI87" i="16"/>
  <c r="DW87" i="16"/>
  <c r="DK87" i="16"/>
  <c r="CY87" i="16"/>
  <c r="CM87" i="16"/>
  <c r="CA87" i="16"/>
  <c r="BO87" i="16"/>
  <c r="BC87" i="16"/>
  <c r="AQ87" i="16"/>
  <c r="AE87" i="16"/>
  <c r="S87" i="16"/>
  <c r="EH87" i="16"/>
  <c r="DV87" i="16"/>
  <c r="DJ87" i="16"/>
  <c r="CX87" i="16"/>
  <c r="CL87" i="16"/>
  <c r="BZ87" i="16"/>
  <c r="BN87" i="16"/>
  <c r="BB87" i="16"/>
  <c r="AP87" i="16"/>
  <c r="AD87" i="16"/>
  <c r="R87" i="16"/>
  <c r="EP88" i="16"/>
  <c r="ED88" i="16"/>
  <c r="DR88" i="16"/>
  <c r="DF88" i="16"/>
  <c r="CT88" i="16"/>
  <c r="CH88" i="16"/>
  <c r="BV88" i="16"/>
  <c r="BJ88" i="16"/>
  <c r="AX88" i="16"/>
  <c r="AL88" i="16"/>
  <c r="Z88" i="16"/>
  <c r="N88" i="16"/>
  <c r="ES87" i="16"/>
  <c r="EG87" i="16"/>
  <c r="DU87" i="16"/>
  <c r="DI87" i="16"/>
  <c r="CW87" i="16"/>
  <c r="CK87" i="16"/>
  <c r="BY87" i="16"/>
  <c r="BM87" i="16"/>
  <c r="BA87" i="16"/>
  <c r="AO87" i="16"/>
  <c r="AC87" i="16"/>
  <c r="Q87" i="16"/>
  <c r="BX87" i="16"/>
  <c r="BL87" i="16"/>
  <c r="AZ87" i="16"/>
  <c r="AN87" i="16"/>
  <c r="AB87" i="16"/>
  <c r="P87" i="16"/>
  <c r="EZ88" i="16"/>
  <c r="EN88" i="16"/>
  <c r="EB88" i="16"/>
  <c r="DP88" i="16"/>
  <c r="DD88" i="16"/>
  <c r="CR88" i="16"/>
  <c r="CF88" i="16"/>
  <c r="BT88" i="16"/>
  <c r="BH88" i="16"/>
  <c r="AV88" i="16"/>
  <c r="AJ88" i="16"/>
  <c r="X88" i="16"/>
  <c r="EQ87" i="16"/>
  <c r="EE87" i="16"/>
  <c r="EE234" i="16" s="1"/>
  <c r="DS87" i="16"/>
  <c r="DG87" i="16"/>
  <c r="CU87" i="16"/>
  <c r="CI87" i="16"/>
  <c r="BW87" i="16"/>
  <c r="BK87" i="16"/>
  <c r="AY87" i="16"/>
  <c r="AM87" i="16"/>
  <c r="AA87" i="16"/>
  <c r="EY88" i="16"/>
  <c r="EM88" i="16"/>
  <c r="EA88" i="16"/>
  <c r="EA234" i="16" s="1"/>
  <c r="DO88" i="16"/>
  <c r="DC88" i="16"/>
  <c r="CQ88" i="16"/>
  <c r="CE88" i="16"/>
  <c r="BS88" i="16"/>
  <c r="BG88" i="16"/>
  <c r="AU88" i="16"/>
  <c r="AI88" i="16"/>
  <c r="W88" i="16"/>
  <c r="EP87" i="16"/>
  <c r="ED87" i="16"/>
  <c r="DR87" i="16"/>
  <c r="DF87" i="16"/>
  <c r="CT87" i="16"/>
  <c r="CH87" i="16"/>
  <c r="BV87" i="16"/>
  <c r="BJ87" i="16"/>
  <c r="AX87" i="16"/>
  <c r="AL87" i="16"/>
  <c r="Z87" i="16"/>
  <c r="C356" i="15"/>
  <c r="I275" i="15"/>
  <c r="I261" i="15"/>
  <c r="D355" i="15" s="1"/>
  <c r="C355" i="15"/>
  <c r="C354" i="15"/>
  <c r="I234" i="15"/>
  <c r="D354" i="15" s="1"/>
  <c r="C352" i="15"/>
  <c r="I202" i="15"/>
  <c r="D352" i="15" s="1"/>
  <c r="C364" i="15"/>
  <c r="I308" i="15"/>
  <c r="D364" i="15" s="1"/>
  <c r="I188" i="15"/>
  <c r="D350" i="15" s="1"/>
  <c r="C350" i="15"/>
  <c r="C349" i="15"/>
  <c r="C42" i="10" s="1"/>
  <c r="I185" i="15"/>
  <c r="D349" i="15" s="1"/>
  <c r="I218" i="15"/>
  <c r="D363" i="15" s="1"/>
  <c r="C363" i="15"/>
  <c r="C348" i="15"/>
  <c r="C41" i="10" s="1"/>
  <c r="I184" i="15"/>
  <c r="D348" i="15" s="1"/>
  <c r="I289" i="15"/>
  <c r="D357" i="15" s="1"/>
  <c r="C357" i="15"/>
  <c r="C347" i="15"/>
  <c r="I187" i="15"/>
  <c r="C361" i="15"/>
  <c r="I207" i="15"/>
  <c r="I183" i="15"/>
  <c r="D346" i="15" s="1"/>
  <c r="C346" i="15"/>
  <c r="I206" i="15"/>
  <c r="D360" i="15" s="1"/>
  <c r="C360" i="15"/>
  <c r="C353" i="15"/>
  <c r="I196" i="15"/>
  <c r="D353" i="15" s="1"/>
  <c r="I182" i="15"/>
  <c r="D344" i="15" s="1"/>
  <c r="C344" i="15"/>
  <c r="I216" i="15"/>
  <c r="D362" i="15" s="1"/>
  <c r="C362" i="15"/>
  <c r="I175" i="15"/>
  <c r="D343" i="15" s="1"/>
  <c r="H318" i="15"/>
  <c r="C343" i="15"/>
  <c r="G15" i="15"/>
  <c r="G20" i="15"/>
  <c r="N34" i="15"/>
  <c r="G36" i="15"/>
  <c r="N41" i="15"/>
  <c r="O45" i="15"/>
  <c r="N52" i="15"/>
  <c r="G60" i="15"/>
  <c r="N71" i="15"/>
  <c r="G79" i="15"/>
  <c r="N28" i="15"/>
  <c r="G90" i="15"/>
  <c r="O22" i="15"/>
  <c r="G47" i="15"/>
  <c r="G66" i="15"/>
  <c r="O81" i="15"/>
  <c r="G93" i="15"/>
  <c r="G14" i="15"/>
  <c r="G19" i="15"/>
  <c r="O40" i="15"/>
  <c r="G42" i="15"/>
  <c r="G53" i="15"/>
  <c r="G83" i="15"/>
  <c r="G9" i="15"/>
  <c r="G24" i="15"/>
  <c r="O29" i="15"/>
  <c r="G35" i="15"/>
  <c r="G57" i="15"/>
  <c r="G59" i="15"/>
  <c r="G85" i="15"/>
  <c r="G89" i="15"/>
  <c r="G11" i="15"/>
  <c r="O21" i="15"/>
  <c r="O26" i="15"/>
  <c r="O39" i="15"/>
  <c r="O13" i="15"/>
  <c r="G46" i="15"/>
  <c r="O63" i="15"/>
  <c r="G18" i="15"/>
  <c r="G23" i="15"/>
  <c r="O30" i="15"/>
  <c r="O56" i="15"/>
  <c r="G215" i="21"/>
  <c r="F201" i="21"/>
  <c r="G216" i="21"/>
  <c r="L157" i="21"/>
  <c r="M157" i="21" s="1"/>
  <c r="L156" i="21"/>
  <c r="M156" i="21" s="1"/>
  <c r="L158" i="21" s="1"/>
  <c r="M158" i="21" s="1"/>
  <c r="L159" i="21" s="1"/>
  <c r="M159" i="21" s="1"/>
  <c r="F197" i="21"/>
  <c r="E218" i="20"/>
  <c r="A230" i="20"/>
  <c r="L146" i="20"/>
  <c r="H148" i="20"/>
  <c r="G149" i="20" s="1"/>
  <c r="L145" i="20"/>
  <c r="F115" i="20"/>
  <c r="F63" i="3"/>
  <c r="O17" i="15"/>
  <c r="G17" i="15"/>
  <c r="C73" i="10"/>
  <c r="E54" i="21"/>
  <c r="F128" i="21" s="1"/>
  <c r="F46" i="3"/>
  <c r="O12" i="15"/>
  <c r="G12" i="15"/>
  <c r="F45" i="3"/>
  <c r="E44" i="20"/>
  <c r="F105" i="20" s="1"/>
  <c r="F109" i="20"/>
  <c r="F111" i="20"/>
  <c r="X8" i="5"/>
  <c r="F10" i="15"/>
  <c r="F37" i="15"/>
  <c r="O37" i="15" s="1"/>
  <c r="O62" i="15"/>
  <c r="F65" i="15"/>
  <c r="G65" i="15" s="1"/>
  <c r="F70" i="15"/>
  <c r="G70" i="15" s="1"/>
  <c r="F87" i="15"/>
  <c r="G87" i="15" s="1"/>
  <c r="F92" i="15"/>
  <c r="G92" i="15" s="1"/>
  <c r="FE11" i="16"/>
  <c r="O11" i="15"/>
  <c r="O15" i="15"/>
  <c r="O19" i="15"/>
  <c r="O23" i="15"/>
  <c r="O27" i="15"/>
  <c r="O46" i="15"/>
  <c r="O57" i="15"/>
  <c r="O77" i="15"/>
  <c r="O107" i="15"/>
  <c r="O72" i="15"/>
  <c r="O84" i="15"/>
  <c r="F49" i="3"/>
  <c r="D12" i="5"/>
  <c r="F25" i="15"/>
  <c r="G39" i="15"/>
  <c r="O67" i="15"/>
  <c r="O126" i="15"/>
  <c r="O132" i="15"/>
  <c r="F148" i="15"/>
  <c r="O148" i="15" s="1"/>
  <c r="C97" i="10"/>
  <c r="C102" i="10"/>
  <c r="C108" i="10"/>
  <c r="C119" i="10"/>
  <c r="C147" i="10"/>
  <c r="F116" i="20"/>
  <c r="D15" i="5"/>
  <c r="O14" i="15"/>
  <c r="G21" i="15"/>
  <c r="G29" i="15"/>
  <c r="G33" i="15"/>
  <c r="O48" i="15"/>
  <c r="F64" i="15"/>
  <c r="F98" i="15"/>
  <c r="G98" i="15" s="1"/>
  <c r="C113" i="10"/>
  <c r="F50" i="3"/>
  <c r="E49" i="20"/>
  <c r="D18" i="5"/>
  <c r="O31" i="15"/>
  <c r="O42" i="15"/>
  <c r="O61" i="15"/>
  <c r="P61" i="15" s="1"/>
  <c r="O69" i="15"/>
  <c r="F86" i="15"/>
  <c r="G86" i="15" s="1"/>
  <c r="F91" i="15"/>
  <c r="G91" i="15" s="1"/>
  <c r="C197" i="10"/>
  <c r="F110" i="20"/>
  <c r="O36" i="15"/>
  <c r="O44" i="15"/>
  <c r="F58" i="15"/>
  <c r="F76" i="15"/>
  <c r="O76" i="15" s="1"/>
  <c r="F104" i="15"/>
  <c r="O104" i="15" s="1"/>
  <c r="C103" i="10"/>
  <c r="C109" i="10"/>
  <c r="C114" i="10"/>
  <c r="C120" i="10"/>
  <c r="F47" i="3"/>
  <c r="O9" i="15"/>
  <c r="O38" i="15"/>
  <c r="O55" i="15"/>
  <c r="O88" i="15"/>
  <c r="F119" i="15"/>
  <c r="O119" i="15" s="1"/>
  <c r="F145" i="15"/>
  <c r="O145" i="15" s="1"/>
  <c r="C193" i="10"/>
  <c r="C198" i="10"/>
  <c r="F59" i="3"/>
  <c r="O66" i="15"/>
  <c r="O73" i="15"/>
  <c r="O123" i="15"/>
  <c r="O129" i="15"/>
  <c r="C54" i="10"/>
  <c r="F51" i="3"/>
  <c r="F43" i="3"/>
  <c r="O16" i="15"/>
  <c r="O20" i="15"/>
  <c r="O24" i="15"/>
  <c r="O28" i="15"/>
  <c r="O41" i="15"/>
  <c r="O49" i="15"/>
  <c r="P49" i="15" s="1"/>
  <c r="O68" i="15"/>
  <c r="O80" i="15"/>
  <c r="C194" i="10"/>
  <c r="F52" i="3"/>
  <c r="O32" i="15"/>
  <c r="F43" i="15"/>
  <c r="O43" i="15" s="1"/>
  <c r="P43" i="15" s="1"/>
  <c r="F51" i="15"/>
  <c r="F54" i="15"/>
  <c r="O60" i="15"/>
  <c r="F75" i="15"/>
  <c r="G75" i="15" s="1"/>
  <c r="FE25" i="16"/>
  <c r="F64" i="3"/>
  <c r="P37" i="15"/>
  <c r="F54" i="3"/>
  <c r="P31" i="15"/>
  <c r="E56" i="21"/>
  <c r="F44" i="3"/>
  <c r="G42" i="20"/>
  <c r="F104" i="20"/>
  <c r="E53" i="21"/>
  <c r="E57" i="21"/>
  <c r="G57" i="21" s="1"/>
  <c r="O50" i="15"/>
  <c r="G50" i="15"/>
  <c r="F129" i="20"/>
  <c r="F125" i="20"/>
  <c r="F123" i="20"/>
  <c r="F128" i="20"/>
  <c r="F124" i="20"/>
  <c r="F126" i="20"/>
  <c r="F127" i="20"/>
  <c r="F48" i="3"/>
  <c r="E58" i="21"/>
  <c r="P30" i="15"/>
  <c r="F105" i="21"/>
  <c r="F107" i="21"/>
  <c r="F108" i="21"/>
  <c r="M8" i="5"/>
  <c r="Y8" i="5"/>
  <c r="P13" i="15"/>
  <c r="P14" i="15"/>
  <c r="P15" i="15"/>
  <c r="P17" i="15"/>
  <c r="P18" i="15"/>
  <c r="P22" i="15"/>
  <c r="P23" i="15"/>
  <c r="P24" i="15"/>
  <c r="P26" i="15"/>
  <c r="P27" i="15"/>
  <c r="P28" i="15"/>
  <c r="G32" i="15"/>
  <c r="N33" i="15"/>
  <c r="G38" i="15"/>
  <c r="P40" i="15"/>
  <c r="G44" i="15"/>
  <c r="P52" i="15"/>
  <c r="G56" i="15"/>
  <c r="G62" i="15"/>
  <c r="G68" i="15"/>
  <c r="G72" i="15"/>
  <c r="P73" i="15"/>
  <c r="G76" i="15"/>
  <c r="G80" i="15"/>
  <c r="G84" i="15"/>
  <c r="G88" i="15"/>
  <c r="O113" i="15"/>
  <c r="O116" i="15"/>
  <c r="C70" i="10"/>
  <c r="C80" i="10"/>
  <c r="G121" i="21"/>
  <c r="E41" i="14"/>
  <c r="E55" i="21"/>
  <c r="O8" i="5"/>
  <c r="AA8" i="5"/>
  <c r="G31" i="15"/>
  <c r="P39" i="15"/>
  <c r="G43" i="15"/>
  <c r="P45" i="15"/>
  <c r="G49" i="15"/>
  <c r="G55" i="15"/>
  <c r="G61" i="15"/>
  <c r="G67" i="15"/>
  <c r="O71" i="15"/>
  <c r="O79" i="15"/>
  <c r="O83" i="15"/>
  <c r="O91" i="15"/>
  <c r="O136" i="15"/>
  <c r="O139" i="15"/>
  <c r="O142" i="15"/>
  <c r="C82" i="10"/>
  <c r="FE20" i="16"/>
  <c r="G116" i="21"/>
  <c r="G122" i="21"/>
  <c r="G127" i="21"/>
  <c r="G133" i="21"/>
  <c r="F114" i="20"/>
  <c r="AB8" i="5"/>
  <c r="P84" i="15"/>
  <c r="P88" i="15"/>
  <c r="O124" i="15"/>
  <c r="O127" i="15"/>
  <c r="O130" i="15"/>
  <c r="O133" i="15"/>
  <c r="E43" i="14"/>
  <c r="F43" i="14" s="1"/>
  <c r="G114" i="21"/>
  <c r="G120" i="21"/>
  <c r="G126" i="21"/>
  <c r="O101" i="15"/>
  <c r="G101" i="15"/>
  <c r="F107" i="20"/>
  <c r="E47" i="20"/>
  <c r="F122" i="20" s="1"/>
  <c r="Q8" i="5"/>
  <c r="AC8" i="5"/>
  <c r="G30" i="15"/>
  <c r="P44" i="15"/>
  <c r="P56" i="15"/>
  <c r="O112" i="15"/>
  <c r="O115" i="15"/>
  <c r="O118" i="15"/>
  <c r="O121" i="15"/>
  <c r="P148" i="15"/>
  <c r="C72" i="10"/>
  <c r="G113" i="21"/>
  <c r="G117" i="21"/>
  <c r="G123" i="21"/>
  <c r="G130" i="21"/>
  <c r="F108" i="20"/>
  <c r="P8" i="5"/>
  <c r="R8" i="5"/>
  <c r="AD8" i="5"/>
  <c r="O74" i="15"/>
  <c r="O78" i="15"/>
  <c r="O82" i="15"/>
  <c r="O86" i="15"/>
  <c r="O90" i="15"/>
  <c r="O94" i="15"/>
  <c r="G94" i="15"/>
  <c r="O97" i="15"/>
  <c r="G97" i="15"/>
  <c r="O100" i="15"/>
  <c r="G100" i="15"/>
  <c r="O103" i="15"/>
  <c r="G103" i="15"/>
  <c r="O106" i="15"/>
  <c r="G106" i="15"/>
  <c r="O109" i="15"/>
  <c r="O147" i="15"/>
  <c r="C92" i="10"/>
  <c r="F122" i="15"/>
  <c r="C176" i="10"/>
  <c r="E69" i="14"/>
  <c r="F69" i="14" s="1"/>
  <c r="F146" i="15"/>
  <c r="C200" i="10"/>
  <c r="G118" i="21"/>
  <c r="G125" i="21"/>
  <c r="G131" i="21"/>
  <c r="O95" i="15"/>
  <c r="G95" i="15"/>
  <c r="C48" i="3"/>
  <c r="C60" i="3"/>
  <c r="F60" i="3" s="1"/>
  <c r="S8" i="5"/>
  <c r="AE8" i="5"/>
  <c r="F11" i="5"/>
  <c r="O135" i="15"/>
  <c r="O138" i="15"/>
  <c r="O141" i="15"/>
  <c r="O144" i="15"/>
  <c r="G115" i="21"/>
  <c r="G119" i="21"/>
  <c r="G124" i="21"/>
  <c r="C53" i="3"/>
  <c r="F53" i="3" s="1"/>
  <c r="T8" i="5"/>
  <c r="AF8" i="5"/>
  <c r="E35" i="14"/>
  <c r="F35" i="14" s="1"/>
  <c r="E53" i="14"/>
  <c r="C116" i="10"/>
  <c r="O85" i="15"/>
  <c r="O89" i="15"/>
  <c r="O93" i="15"/>
  <c r="P94" i="15"/>
  <c r="P97" i="15"/>
  <c r="P100" i="15"/>
  <c r="O111" i="15"/>
  <c r="O114" i="15"/>
  <c r="O117" i="15"/>
  <c r="O120" i="15"/>
  <c r="V8" i="5"/>
  <c r="E9" i="5"/>
  <c r="O53" i="15"/>
  <c r="O59" i="15"/>
  <c r="G69" i="15"/>
  <c r="G73" i="15"/>
  <c r="G77" i="15"/>
  <c r="G81" i="15"/>
  <c r="O96" i="15"/>
  <c r="G96" i="15"/>
  <c r="O99" i="15"/>
  <c r="G99" i="15"/>
  <c r="O102" i="15"/>
  <c r="G102" i="15"/>
  <c r="O105" i="15"/>
  <c r="G105" i="15"/>
  <c r="O108" i="15"/>
  <c r="C56" i="3"/>
  <c r="F56" i="3" s="1"/>
  <c r="K8" i="5"/>
  <c r="W8" i="5"/>
  <c r="F9" i="5"/>
  <c r="P29" i="15"/>
  <c r="P35" i="15"/>
  <c r="P47" i="15"/>
  <c r="P126" i="15"/>
  <c r="O137" i="15"/>
  <c r="O140" i="15"/>
  <c r="O143" i="15"/>
  <c r="O92" i="15"/>
  <c r="P111" i="15"/>
  <c r="P114" i="15"/>
  <c r="O125" i="15"/>
  <c r="O128" i="15"/>
  <c r="O131" i="15"/>
  <c r="C37" i="10"/>
  <c r="C149" i="10"/>
  <c r="F110" i="15"/>
  <c r="C164" i="10"/>
  <c r="F134" i="15"/>
  <c r="C188" i="10"/>
  <c r="B8" i="14"/>
  <c r="B54" i="10"/>
  <c r="B10" i="14"/>
  <c r="B56" i="10"/>
  <c r="G107" i="15"/>
  <c r="G108" i="15"/>
  <c r="G109" i="15"/>
  <c r="G111" i="15"/>
  <c r="G112" i="15"/>
  <c r="G113" i="15"/>
  <c r="G114" i="15"/>
  <c r="G115" i="15"/>
  <c r="G116" i="15"/>
  <c r="G117" i="15"/>
  <c r="G118" i="15"/>
  <c r="G120" i="15"/>
  <c r="G121" i="15"/>
  <c r="G123" i="15"/>
  <c r="G124" i="15"/>
  <c r="G125" i="15"/>
  <c r="G126" i="15"/>
  <c r="G127" i="15"/>
  <c r="G128" i="15"/>
  <c r="G129" i="15"/>
  <c r="G130" i="15"/>
  <c r="G131" i="15"/>
  <c r="G132" i="15"/>
  <c r="G133" i="15"/>
  <c r="G135" i="15"/>
  <c r="G136" i="15"/>
  <c r="G137" i="15"/>
  <c r="G138" i="15"/>
  <c r="G139" i="15"/>
  <c r="G140" i="15"/>
  <c r="G141" i="15"/>
  <c r="G142" i="15"/>
  <c r="G143" i="15"/>
  <c r="G144" i="15"/>
  <c r="G147" i="15"/>
  <c r="G148" i="15"/>
  <c r="C83" i="10"/>
  <c r="C51" i="10"/>
  <c r="C81" i="10"/>
  <c r="C105" i="10"/>
  <c r="C117" i="10"/>
  <c r="C201" i="10"/>
  <c r="G26" i="16"/>
  <c r="F26" i="16" s="1"/>
  <c r="B7" i="14"/>
  <c r="B53" i="10"/>
  <c r="G11" i="16"/>
  <c r="F11" i="16" s="1"/>
  <c r="B9" i="14"/>
  <c r="B55" i="10"/>
  <c r="C38" i="10"/>
  <c r="B11" i="14"/>
  <c r="B57" i="10"/>
  <c r="C118" i="10"/>
  <c r="C190" i="10"/>
  <c r="C202" i="10"/>
  <c r="B6" i="14"/>
  <c r="B52" i="10"/>
  <c r="C37" i="18"/>
  <c r="C26" i="10"/>
  <c r="C39" i="18"/>
  <c r="C28" i="10"/>
  <c r="C40" i="18"/>
  <c r="C29" i="10"/>
  <c r="C38" i="18"/>
  <c r="C27" i="10"/>
  <c r="C36" i="18"/>
  <c r="C25" i="10"/>
  <c r="F34" i="14"/>
  <c r="F36" i="14"/>
  <c r="F38" i="14"/>
  <c r="F40" i="14"/>
  <c r="F42" i="14"/>
  <c r="F44" i="14"/>
  <c r="F46" i="14"/>
  <c r="F48" i="14"/>
  <c r="F50" i="14"/>
  <c r="F52" i="14"/>
  <c r="F54" i="14"/>
  <c r="F56" i="14"/>
  <c r="F58" i="14"/>
  <c r="F60" i="14"/>
  <c r="F62" i="14"/>
  <c r="F64" i="14"/>
  <c r="F66" i="14"/>
  <c r="F68" i="14"/>
  <c r="F70" i="14"/>
  <c r="F37" i="14"/>
  <c r="F39" i="14"/>
  <c r="F41" i="14"/>
  <c r="F45" i="14"/>
  <c r="F47" i="14"/>
  <c r="F49" i="14"/>
  <c r="F51" i="14"/>
  <c r="F53" i="14"/>
  <c r="F55" i="14"/>
  <c r="F57" i="14"/>
  <c r="F59" i="14"/>
  <c r="F61" i="14"/>
  <c r="F63" i="14"/>
  <c r="F65" i="14"/>
  <c r="F67" i="14"/>
  <c r="F71" i="14"/>
  <c r="M110" i="18" l="1"/>
  <c r="O110" i="18"/>
  <c r="M95" i="18"/>
  <c r="O95" i="18"/>
  <c r="O101" i="18"/>
  <c r="M101" i="18"/>
  <c r="M93" i="18"/>
  <c r="O93" i="18"/>
  <c r="O89" i="18"/>
  <c r="M89" i="18"/>
  <c r="O107" i="18"/>
  <c r="M107" i="18"/>
  <c r="O125" i="18"/>
  <c r="M125" i="18"/>
  <c r="O119" i="18"/>
  <c r="M119" i="18"/>
  <c r="H76" i="18"/>
  <c r="M76" i="18" s="1"/>
  <c r="J76" i="18"/>
  <c r="K76" i="18"/>
  <c r="O76" i="18"/>
  <c r="G98" i="18"/>
  <c r="H98" i="18" s="1"/>
  <c r="O121" i="18"/>
  <c r="O115" i="18"/>
  <c r="H112" i="18"/>
  <c r="M112" i="18" s="1"/>
  <c r="J112" i="18"/>
  <c r="K112" i="18"/>
  <c r="H124" i="18"/>
  <c r="M124" i="18" s="1"/>
  <c r="J124" i="18"/>
  <c r="K124" i="18"/>
  <c r="H82" i="18"/>
  <c r="M82" i="18" s="1"/>
  <c r="J82" i="18"/>
  <c r="K82" i="18"/>
  <c r="O82" i="18"/>
  <c r="G104" i="18"/>
  <c r="H104" i="18" s="1"/>
  <c r="O99" i="18"/>
  <c r="O90" i="18"/>
  <c r="H130" i="18"/>
  <c r="M130" i="18" s="1"/>
  <c r="J130" i="18"/>
  <c r="K130" i="18"/>
  <c r="O108" i="18"/>
  <c r="O113" i="18"/>
  <c r="M113" i="18"/>
  <c r="H94" i="18"/>
  <c r="M94" i="18" s="1"/>
  <c r="J94" i="18"/>
  <c r="K94" i="18"/>
  <c r="G116" i="18"/>
  <c r="H116" i="18" s="1"/>
  <c r="L124" i="18"/>
  <c r="N124" i="18" s="1"/>
  <c r="O126" i="18"/>
  <c r="L112" i="18"/>
  <c r="N112" i="18" s="1"/>
  <c r="H100" i="18"/>
  <c r="M100" i="18" s="1"/>
  <c r="J100" i="18"/>
  <c r="K100" i="18"/>
  <c r="O100" i="18"/>
  <c r="G122" i="18"/>
  <c r="H122" i="18" s="1"/>
  <c r="O68" i="18"/>
  <c r="O71" i="18"/>
  <c r="O88" i="18"/>
  <c r="O81" i="18"/>
  <c r="O118" i="18"/>
  <c r="O105" i="18"/>
  <c r="L130" i="18"/>
  <c r="N130" i="18" s="1"/>
  <c r="H70" i="18"/>
  <c r="M70" i="18" s="1"/>
  <c r="B136" i="18" s="1"/>
  <c r="J70" i="18"/>
  <c r="K70" i="18"/>
  <c r="O70" i="18"/>
  <c r="G92" i="18"/>
  <c r="H92" i="18" s="1"/>
  <c r="O131" i="18"/>
  <c r="M131" i="18"/>
  <c r="H106" i="18"/>
  <c r="M106" i="18" s="1"/>
  <c r="J106" i="18"/>
  <c r="K106" i="18"/>
  <c r="G128" i="18"/>
  <c r="H128" i="18" s="1"/>
  <c r="O102" i="18"/>
  <c r="H291" i="16"/>
  <c r="CO169" i="16"/>
  <c r="O94" i="16"/>
  <c r="N94" i="16"/>
  <c r="N234" i="16" s="1"/>
  <c r="EB234" i="16"/>
  <c r="BA234" i="16"/>
  <c r="AY98" i="16"/>
  <c r="DO128" i="16"/>
  <c r="CM152" i="16"/>
  <c r="DV146" i="16"/>
  <c r="CL152" i="16"/>
  <c r="CP169" i="16"/>
  <c r="CE179" i="16"/>
  <c r="AW193" i="16"/>
  <c r="CV218" i="16"/>
  <c r="CU218" i="16"/>
  <c r="EU229" i="16"/>
  <c r="V317" i="16"/>
  <c r="F299" i="16" s="1"/>
  <c r="W317" i="16"/>
  <c r="X317" i="16"/>
  <c r="F301" i="16" s="1"/>
  <c r="H317" i="16"/>
  <c r="F285" i="16" s="1"/>
  <c r="J317" i="16"/>
  <c r="D287" i="16" s="1"/>
  <c r="K317" i="16"/>
  <c r="T317" i="16"/>
  <c r="U317" i="16"/>
  <c r="AA319" i="16"/>
  <c r="D291" i="16"/>
  <c r="N317" i="16"/>
  <c r="Y318" i="16"/>
  <c r="Q332" i="16"/>
  <c r="Y332" i="16"/>
  <c r="Y331" i="16"/>
  <c r="P319" i="16"/>
  <c r="CP132" i="16"/>
  <c r="N323" i="16"/>
  <c r="CQ169" i="16"/>
  <c r="N335" i="16"/>
  <c r="I335" i="16"/>
  <c r="P331" i="16"/>
  <c r="F293" i="16" s="1"/>
  <c r="CL160" i="16"/>
  <c r="CM158" i="16"/>
  <c r="CM234" i="16" s="1"/>
  <c r="CU171" i="16"/>
  <c r="AU193" i="16"/>
  <c r="P318" i="16"/>
  <c r="H335" i="16"/>
  <c r="AG100" i="16"/>
  <c r="BH110" i="16"/>
  <c r="CR159" i="16"/>
  <c r="DT146" i="16"/>
  <c r="DX146" i="16"/>
  <c r="CV152" i="16"/>
  <c r="CM155" i="16"/>
  <c r="CL165" i="16"/>
  <c r="CS156" i="16"/>
  <c r="AQ192" i="16"/>
  <c r="AN193" i="16"/>
  <c r="CJ209" i="16"/>
  <c r="CV217" i="16"/>
  <c r="O331" i="16"/>
  <c r="P317" i="16"/>
  <c r="U323" i="16"/>
  <c r="AB318" i="16"/>
  <c r="L318" i="16"/>
  <c r="Q328" i="16"/>
  <c r="L332" i="16"/>
  <c r="CY136" i="16"/>
  <c r="CW137" i="16"/>
  <c r="Y335" i="16"/>
  <c r="DA234" i="16"/>
  <c r="CM139" i="16"/>
  <c r="CQ159" i="16"/>
  <c r="CT155" i="16"/>
  <c r="CV155" i="16"/>
  <c r="CT169" i="16"/>
  <c r="CT234" i="16" s="1"/>
  <c r="CX165" i="16"/>
  <c r="CL169" i="16"/>
  <c r="CL156" i="16"/>
  <c r="CX152" i="16"/>
  <c r="AO192" i="16"/>
  <c r="CD188" i="16"/>
  <c r="AZ193" i="16"/>
  <c r="CC186" i="16"/>
  <c r="CL217" i="16"/>
  <c r="CP217" i="16"/>
  <c r="J319" i="16"/>
  <c r="F287" i="16" s="1"/>
  <c r="M319" i="16"/>
  <c r="D290" i="16" s="1"/>
  <c r="V319" i="16"/>
  <c r="W319" i="16"/>
  <c r="Z319" i="16"/>
  <c r="X319" i="16"/>
  <c r="H319" i="16"/>
  <c r="AA331" i="16"/>
  <c r="I323" i="16"/>
  <c r="AA330" i="16"/>
  <c r="P330" i="16"/>
  <c r="Q330" i="16"/>
  <c r="S330" i="16"/>
  <c r="AA318" i="16"/>
  <c r="W318" i="16"/>
  <c r="D300" i="16" s="1"/>
  <c r="W332" i="16"/>
  <c r="U96" i="16"/>
  <c r="CS136" i="16"/>
  <c r="CS137" i="16"/>
  <c r="CU137" i="16"/>
  <c r="CO172" i="16"/>
  <c r="CQ172" i="16"/>
  <c r="AC335" i="16"/>
  <c r="M335" i="16"/>
  <c r="CY131" i="16"/>
  <c r="CV131" i="16"/>
  <c r="CR217" i="16"/>
  <c r="CU217" i="16"/>
  <c r="CQ171" i="16"/>
  <c r="M318" i="16"/>
  <c r="CQ155" i="16"/>
  <c r="DM234" i="16"/>
  <c r="BT109" i="16"/>
  <c r="BT234" i="16" s="1"/>
  <c r="BU109" i="16"/>
  <c r="CR148" i="16"/>
  <c r="DP146" i="16"/>
  <c r="CU148" i="16"/>
  <c r="DW146" i="16"/>
  <c r="CM159" i="16"/>
  <c r="CV169" i="16"/>
  <c r="CX169" i="16"/>
  <c r="AT193" i="16"/>
  <c r="AX193" i="16"/>
  <c r="CS217" i="16"/>
  <c r="CX217" i="16"/>
  <c r="CO217" i="16"/>
  <c r="H329" i="16"/>
  <c r="D285" i="16" s="1"/>
  <c r="J329" i="16"/>
  <c r="T329" i="16"/>
  <c r="W329" i="16"/>
  <c r="V329" i="16"/>
  <c r="X329" i="16"/>
  <c r="S323" i="16"/>
  <c r="Y319" i="16"/>
  <c r="S318" i="16"/>
  <c r="D296" i="16" s="1"/>
  <c r="K318" i="16"/>
  <c r="J332" i="16"/>
  <c r="K332" i="16"/>
  <c r="R329" i="16"/>
  <c r="K319" i="16"/>
  <c r="O330" i="16"/>
  <c r="L328" i="16"/>
  <c r="AB335" i="16"/>
  <c r="X335" i="16"/>
  <c r="AY189" i="16"/>
  <c r="CR169" i="16"/>
  <c r="CU169" i="16"/>
  <c r="CW169" i="16"/>
  <c r="AO193" i="16"/>
  <c r="CF186" i="16"/>
  <c r="CD186" i="16"/>
  <c r="H331" i="16"/>
  <c r="S329" i="16"/>
  <c r="P323" i="16"/>
  <c r="AA323" i="16"/>
  <c r="R323" i="16"/>
  <c r="Z323" i="16"/>
  <c r="AB323" i="16"/>
  <c r="AC323" i="16"/>
  <c r="H323" i="16"/>
  <c r="Q323" i="16"/>
  <c r="R318" i="16"/>
  <c r="V318" i="16"/>
  <c r="AB332" i="16"/>
  <c r="R317" i="16"/>
  <c r="H295" i="16" s="1"/>
  <c r="H296" i="16"/>
  <c r="AA316" i="16"/>
  <c r="N328" i="16"/>
  <c r="AA335" i="16"/>
  <c r="L335" i="16"/>
  <c r="O323" i="16"/>
  <c r="BO110" i="16"/>
  <c r="CP159" i="16"/>
  <c r="CT148" i="16"/>
  <c r="DQ146" i="16"/>
  <c r="CR152" i="16"/>
  <c r="CW152" i="16"/>
  <c r="CN159" i="16"/>
  <c r="CX159" i="16"/>
  <c r="CN155" i="16"/>
  <c r="CW155" i="16"/>
  <c r="CB186" i="16"/>
  <c r="CW218" i="16"/>
  <c r="U329" i="16"/>
  <c r="Q318" i="16"/>
  <c r="J318" i="16"/>
  <c r="D298" i="16"/>
  <c r="CU132" i="16"/>
  <c r="CV132" i="16"/>
  <c r="CV234" i="16" s="1"/>
  <c r="CY132" i="16"/>
  <c r="AB316" i="16"/>
  <c r="D305" i="16" s="1"/>
  <c r="Z335" i="16"/>
  <c r="W335" i="16"/>
  <c r="O316" i="16"/>
  <c r="BX175" i="16"/>
  <c r="BW175" i="16"/>
  <c r="BZ175" i="16"/>
  <c r="CL158" i="16"/>
  <c r="CL234" i="16" s="1"/>
  <c r="ET130" i="16"/>
  <c r="ET234" i="16" s="1"/>
  <c r="CP171" i="16"/>
  <c r="O318" i="16"/>
  <c r="P94" i="16"/>
  <c r="CT159" i="16"/>
  <c r="AZ98" i="16"/>
  <c r="AG105" i="16"/>
  <c r="BF109" i="16"/>
  <c r="CS148" i="16"/>
  <c r="CK152" i="16"/>
  <c r="CW159" i="16"/>
  <c r="CK155" i="16"/>
  <c r="CS155" i="16"/>
  <c r="CV159" i="16"/>
  <c r="CA186" i="16"/>
  <c r="BY186" i="16"/>
  <c r="CQ217" i="16"/>
  <c r="CN218" i="16"/>
  <c r="V331" i="16"/>
  <c r="W331" i="16"/>
  <c r="X331" i="16"/>
  <c r="Z331" i="16"/>
  <c r="M331" i="16"/>
  <c r="J331" i="16"/>
  <c r="H287" i="16" s="1"/>
  <c r="L331" i="16"/>
  <c r="U331" i="16"/>
  <c r="F295" i="16"/>
  <c r="M323" i="16"/>
  <c r="AB329" i="16"/>
  <c r="T318" i="16"/>
  <c r="U318" i="16"/>
  <c r="AA332" i="16"/>
  <c r="R331" i="16"/>
  <c r="K328" i="16"/>
  <c r="Q316" i="16"/>
  <c r="R335" i="16"/>
  <c r="K335" i="16"/>
  <c r="CP212" i="16"/>
  <c r="AU190" i="16"/>
  <c r="AP190" i="16"/>
  <c r="CW171" i="16"/>
  <c r="CK169" i="16"/>
  <c r="AC318" i="16"/>
  <c r="F306" i="16" s="1"/>
  <c r="CS169" i="16"/>
  <c r="AF100" i="16"/>
  <c r="BT110" i="16"/>
  <c r="CP155" i="16"/>
  <c r="DR146" i="16"/>
  <c r="CK159" i="16"/>
  <c r="CS159" i="16"/>
  <c r="CU159" i="16"/>
  <c r="BZ186" i="16"/>
  <c r="CM218" i="16"/>
  <c r="FA231" i="16"/>
  <c r="M317" i="16"/>
  <c r="F290" i="16" s="1"/>
  <c r="AB317" i="16"/>
  <c r="H318" i="16"/>
  <c r="H285" i="16" s="1"/>
  <c r="I318" i="16"/>
  <c r="F286" i="16" s="1"/>
  <c r="O332" i="16"/>
  <c r="R319" i="16"/>
  <c r="S328" i="16"/>
  <c r="P316" i="16"/>
  <c r="D293" i="16" s="1"/>
  <c r="CZ136" i="16"/>
  <c r="Q335" i="16"/>
  <c r="V335" i="16"/>
  <c r="CO212" i="16"/>
  <c r="CN169" i="16"/>
  <c r="X318" i="16"/>
  <c r="H301" i="16" s="1"/>
  <c r="Q94" i="16"/>
  <c r="M88" i="16"/>
  <c r="M234" i="16" s="1"/>
  <c r="AK100" i="16"/>
  <c r="BE104" i="16"/>
  <c r="BO104" i="16"/>
  <c r="BM104" i="16"/>
  <c r="BL104" i="16"/>
  <c r="BK104" i="16"/>
  <c r="DO146" i="16"/>
  <c r="DS146" i="16"/>
  <c r="CW156" i="16"/>
  <c r="CO159" i="16"/>
  <c r="AN192" i="16"/>
  <c r="CO207" i="16"/>
  <c r="CM213" i="16"/>
  <c r="K87" i="16"/>
  <c r="Y317" i="16"/>
  <c r="D302" i="16" s="1"/>
  <c r="L323" i="16"/>
  <c r="Z318" i="16"/>
  <c r="S332" i="16"/>
  <c r="Z332" i="16"/>
  <c r="U328" i="16"/>
  <c r="H298" i="16" s="1"/>
  <c r="L317" i="16"/>
  <c r="H289" i="16" s="1"/>
  <c r="CN136" i="16"/>
  <c r="P335" i="16"/>
  <c r="J335" i="16"/>
  <c r="AT190" i="16"/>
  <c r="DU146" i="16"/>
  <c r="CX155" i="16"/>
  <c r="AZ192" i="16"/>
  <c r="CE186" i="16"/>
  <c r="CF185" i="16"/>
  <c r="AR199" i="16"/>
  <c r="CT217" i="16"/>
  <c r="CK207" i="16"/>
  <c r="CJ207" i="16"/>
  <c r="CI207" i="16"/>
  <c r="DV224" i="16"/>
  <c r="O319" i="16"/>
  <c r="I317" i="16"/>
  <c r="H286" i="16" s="1"/>
  <c r="AB330" i="16"/>
  <c r="L329" i="16"/>
  <c r="Z316" i="16"/>
  <c r="F303" i="16" s="1"/>
  <c r="AC316" i="16"/>
  <c r="D306" i="16" s="1"/>
  <c r="CX136" i="16"/>
  <c r="N319" i="16"/>
  <c r="F291" i="16" s="1"/>
  <c r="O335" i="16"/>
  <c r="AM189" i="16"/>
  <c r="AU189" i="16"/>
  <c r="CL212" i="16"/>
  <c r="CK217" i="16"/>
  <c r="DI234" i="16"/>
  <c r="DJ234" i="16"/>
  <c r="DL234" i="16"/>
  <c r="DE234" i="16"/>
  <c r="AV98" i="16"/>
  <c r="BB98" i="16"/>
  <c r="BC98" i="16"/>
  <c r="BD98" i="16"/>
  <c r="AR98" i="16"/>
  <c r="AU98" i="16"/>
  <c r="AI106" i="16"/>
  <c r="BJ108" i="16"/>
  <c r="BJ110" i="16"/>
  <c r="CB115" i="16"/>
  <c r="BY124" i="16"/>
  <c r="BY125" i="16"/>
  <c r="BZ125" i="16"/>
  <c r="CA125" i="16"/>
  <c r="CC125" i="16"/>
  <c r="CF125" i="16"/>
  <c r="CZ135" i="16"/>
  <c r="CM135" i="16"/>
  <c r="CV135" i="16"/>
  <c r="CP152" i="16"/>
  <c r="CQ152" i="16"/>
  <c r="CS152" i="16"/>
  <c r="CU157" i="16"/>
  <c r="CB182" i="16"/>
  <c r="CC182" i="16"/>
  <c r="BZ178" i="16"/>
  <c r="AT200" i="16"/>
  <c r="AY193" i="16"/>
  <c r="AM193" i="16"/>
  <c r="AR193" i="16"/>
  <c r="CC185" i="16"/>
  <c r="CG185" i="16"/>
  <c r="AX191" i="16"/>
  <c r="AT199" i="16"/>
  <c r="AZ199" i="16"/>
  <c r="AT197" i="16"/>
  <c r="CN207" i="16"/>
  <c r="CM209" i="16"/>
  <c r="CQ218" i="16"/>
  <c r="CR218" i="16"/>
  <c r="DO224" i="16"/>
  <c r="CT218" i="16"/>
  <c r="CP213" i="16"/>
  <c r="CI213" i="16"/>
  <c r="EI234" i="16"/>
  <c r="EF234" i="16"/>
  <c r="DQ234" i="16"/>
  <c r="DB234" i="16"/>
  <c r="AP97" i="16"/>
  <c r="AO97" i="16"/>
  <c r="AH106" i="16"/>
  <c r="BT111" i="16"/>
  <c r="BV110" i="16"/>
  <c r="CL135" i="16"/>
  <c r="CT135" i="16"/>
  <c r="CD182" i="16"/>
  <c r="CF180" i="16"/>
  <c r="CA180" i="16"/>
  <c r="CC180" i="16"/>
  <c r="CD180" i="16"/>
  <c r="CH182" i="16"/>
  <c r="BD234" i="16"/>
  <c r="EG234" i="16"/>
  <c r="EH234" i="16"/>
  <c r="ER234" i="16"/>
  <c r="EJ234" i="16"/>
  <c r="EK234" i="16"/>
  <c r="EC234" i="16"/>
  <c r="DN234" i="16"/>
  <c r="J90" i="16"/>
  <c r="H90" i="16"/>
  <c r="BJ104" i="16"/>
  <c r="BN104" i="16"/>
  <c r="BP104" i="16"/>
  <c r="AJ105" i="16"/>
  <c r="AQ97" i="16"/>
  <c r="AL106" i="16"/>
  <c r="AF106" i="16"/>
  <c r="AE106" i="16"/>
  <c r="BK111" i="16"/>
  <c r="BH111" i="16"/>
  <c r="BS111" i="16"/>
  <c r="BS234" i="16" s="1"/>
  <c r="CH115" i="16"/>
  <c r="CX135" i="16"/>
  <c r="CO135" i="16"/>
  <c r="CF183" i="16"/>
  <c r="CH183" i="16"/>
  <c r="BW180" i="16"/>
  <c r="CH185" i="16"/>
  <c r="CD185" i="16"/>
  <c r="AY191" i="16"/>
  <c r="AW191" i="16"/>
  <c r="CO210" i="16"/>
  <c r="CP210" i="16"/>
  <c r="DR224" i="16"/>
  <c r="ES234" i="16"/>
  <c r="S234" i="16"/>
  <c r="EO234" i="16"/>
  <c r="DZ234" i="16"/>
  <c r="BM111" i="16"/>
  <c r="BM234" i="16" s="1"/>
  <c r="AF105" i="16"/>
  <c r="AF234" i="16" s="1"/>
  <c r="BV109" i="16"/>
  <c r="BI109" i="16"/>
  <c r="BH109" i="16"/>
  <c r="K88" i="16"/>
  <c r="BQ110" i="16"/>
  <c r="BY115" i="16"/>
  <c r="CF115" i="16"/>
  <c r="CD115" i="16"/>
  <c r="CG123" i="16"/>
  <c r="CI123" i="16"/>
  <c r="CU135" i="16"/>
  <c r="CR135" i="16"/>
  <c r="CB185" i="16"/>
  <c r="AN196" i="16"/>
  <c r="AM196" i="16"/>
  <c r="AM197" i="16"/>
  <c r="CN203" i="16"/>
  <c r="DP224" i="16"/>
  <c r="EV229" i="16"/>
  <c r="BB234" i="16"/>
  <c r="Q234" i="16"/>
  <c r="R234" i="16"/>
  <c r="AE234" i="16"/>
  <c r="T234" i="16"/>
  <c r="U234" i="16"/>
  <c r="EL234" i="16"/>
  <c r="BQ111" i="16"/>
  <c r="BU111" i="16"/>
  <c r="BM108" i="16"/>
  <c r="BG110" i="16"/>
  <c r="CI115" i="16"/>
  <c r="CI234" i="16" s="1"/>
  <c r="CC115" i="16"/>
  <c r="CR156" i="16"/>
  <c r="CU156" i="16"/>
  <c r="CX156" i="16"/>
  <c r="CH180" i="16"/>
  <c r="CR157" i="16"/>
  <c r="CG180" i="16"/>
  <c r="CC178" i="16"/>
  <c r="BZ179" i="16"/>
  <c r="CB180" i="16"/>
  <c r="BX183" i="16"/>
  <c r="BX186" i="16"/>
  <c r="BW186" i="16"/>
  <c r="AY200" i="16"/>
  <c r="AX200" i="16"/>
  <c r="AX234" i="16" s="1"/>
  <c r="CA185" i="16"/>
  <c r="BZ185" i="16"/>
  <c r="BX185" i="16"/>
  <c r="AQ191" i="16"/>
  <c r="CM203" i="16"/>
  <c r="CK203" i="16"/>
  <c r="CN209" i="16"/>
  <c r="CI211" i="16"/>
  <c r="CO211" i="16"/>
  <c r="EW231" i="16"/>
  <c r="EX231" i="16"/>
  <c r="EX234" i="16" s="1"/>
  <c r="EV231" i="16"/>
  <c r="DG234" i="16"/>
  <c r="AC234" i="16"/>
  <c r="Y234" i="16"/>
  <c r="J88" i="16"/>
  <c r="J234" i="16" s="1"/>
  <c r="O234" i="16"/>
  <c r="M92" i="16"/>
  <c r="H92" i="16"/>
  <c r="I92" i="16"/>
  <c r="K92" i="16"/>
  <c r="M90" i="16"/>
  <c r="AK105" i="16"/>
  <c r="BI111" i="16"/>
  <c r="BK108" i="16"/>
  <c r="BE110" i="16"/>
  <c r="BP110" i="16"/>
  <c r="BN110" i="16"/>
  <c r="BM110" i="16"/>
  <c r="BL110" i="16"/>
  <c r="BK110" i="16"/>
  <c r="BU110" i="16"/>
  <c r="BU234" i="16" s="1"/>
  <c r="DP119" i="16"/>
  <c r="DS119" i="16"/>
  <c r="DW119" i="16"/>
  <c r="DV119" i="16"/>
  <c r="DV234" i="16" s="1"/>
  <c r="DU119" i="16"/>
  <c r="DU234" i="16" s="1"/>
  <c r="CG125" i="16"/>
  <c r="DH127" i="16"/>
  <c r="DH234" i="16" s="1"/>
  <c r="CY127" i="16"/>
  <c r="DC127" i="16"/>
  <c r="DC234" i="16" s="1"/>
  <c r="DD127" i="16"/>
  <c r="DD234" i="16" s="1"/>
  <c r="DE127" i="16"/>
  <c r="DG127" i="16"/>
  <c r="CP135" i="16"/>
  <c r="CP234" i="16" s="1"/>
  <c r="CQ165" i="16"/>
  <c r="CR165" i="16"/>
  <c r="CN165" i="16"/>
  <c r="CA178" i="16"/>
  <c r="CB183" i="16"/>
  <c r="BY183" i="16"/>
  <c r="BX179" i="16"/>
  <c r="CA176" i="16"/>
  <c r="CG176" i="16"/>
  <c r="CF182" i="16"/>
  <c r="AS200" i="16"/>
  <c r="AV200" i="16"/>
  <c r="AQ200" i="16"/>
  <c r="AM200" i="16"/>
  <c r="BY185" i="16"/>
  <c r="AO196" i="16"/>
  <c r="AP196" i="16"/>
  <c r="AT196" i="16"/>
  <c r="AU196" i="16"/>
  <c r="AV196" i="16"/>
  <c r="AX196" i="16"/>
  <c r="CK210" i="16"/>
  <c r="AY197" i="16"/>
  <c r="AU197" i="16"/>
  <c r="AR197" i="16"/>
  <c r="CJ203" i="16"/>
  <c r="CN210" i="16"/>
  <c r="CL207" i="16"/>
  <c r="DT224" i="16"/>
  <c r="CN213" i="16"/>
  <c r="EW229" i="16"/>
  <c r="EW234" i="16" s="1"/>
  <c r="DF234" i="16"/>
  <c r="DO234" i="16"/>
  <c r="BC234" i="16"/>
  <c r="AK234" i="16"/>
  <c r="V234" i="16"/>
  <c r="I88" i="16"/>
  <c r="I234" i="16" s="1"/>
  <c r="L90" i="16"/>
  <c r="AL100" i="16"/>
  <c r="AL234" i="16" s="1"/>
  <c r="AI105" i="16"/>
  <c r="BF102" i="16"/>
  <c r="BI102" i="16"/>
  <c r="AG106" i="16"/>
  <c r="AG234" i="16" s="1"/>
  <c r="BL108" i="16"/>
  <c r="BL234" i="16" s="1"/>
  <c r="BF110" i="16"/>
  <c r="BI110" i="16"/>
  <c r="CB124" i="16"/>
  <c r="CC124" i="16"/>
  <c r="CD124" i="16"/>
  <c r="CD234" i="16" s="1"/>
  <c r="CF124" i="16"/>
  <c r="BZ115" i="16"/>
  <c r="CE115" i="16"/>
  <c r="DQ121" i="16"/>
  <c r="DY121" i="16"/>
  <c r="DY234" i="16" s="1"/>
  <c r="CD125" i="16"/>
  <c r="CK135" i="16"/>
  <c r="CF123" i="16"/>
  <c r="CW165" i="16"/>
  <c r="BZ182" i="16"/>
  <c r="BW183" i="16"/>
  <c r="CE182" i="16"/>
  <c r="CE234" i="16" s="1"/>
  <c r="AR200" i="16"/>
  <c r="AR191" i="16"/>
  <c r="AZ191" i="16"/>
  <c r="AX199" i="16"/>
  <c r="CI210" i="16"/>
  <c r="CS218" i="16"/>
  <c r="CK218" i="16"/>
  <c r="CL218" i="16"/>
  <c r="DQ224" i="16"/>
  <c r="CL213" i="16"/>
  <c r="CK213" i="16"/>
  <c r="CJ213" i="16"/>
  <c r="EZ229" i="16"/>
  <c r="AH234" i="16"/>
  <c r="BX182" i="16"/>
  <c r="CJ208" i="16"/>
  <c r="CL208" i="16"/>
  <c r="CJ210" i="16"/>
  <c r="DX224" i="16"/>
  <c r="BG111" i="16"/>
  <c r="BN111" i="16"/>
  <c r="ED234" i="16"/>
  <c r="C258" i="16" s="1"/>
  <c r="EM234" i="16"/>
  <c r="EQ234" i="16"/>
  <c r="EN234" i="16"/>
  <c r="AD100" i="16"/>
  <c r="AD234" i="16" s="1"/>
  <c r="AT98" i="16"/>
  <c r="AS98" i="16"/>
  <c r="BV111" i="16"/>
  <c r="BV234" i="16" s="1"/>
  <c r="BG108" i="16"/>
  <c r="BG234" i="16" s="1"/>
  <c r="DT119" i="16"/>
  <c r="DS128" i="16"/>
  <c r="DT128" i="16"/>
  <c r="DX128" i="16"/>
  <c r="DX234" i="16" s="1"/>
  <c r="CP157" i="16"/>
  <c r="CA182" i="16"/>
  <c r="BX180" i="16"/>
  <c r="CM165" i="16"/>
  <c r="AN200" i="16"/>
  <c r="AS191" i="16"/>
  <c r="CM208" i="16"/>
  <c r="CM207" i="16"/>
  <c r="DW224" i="16"/>
  <c r="BP111" i="16"/>
  <c r="EP234" i="16"/>
  <c r="L88" i="16"/>
  <c r="EZ234" i="16"/>
  <c r="BZ234" i="16"/>
  <c r="AW98" i="16"/>
  <c r="BH104" i="16"/>
  <c r="BJ111" i="16"/>
  <c r="BF108" i="16"/>
  <c r="BR110" i="16"/>
  <c r="BR234" i="16" s="1"/>
  <c r="CJ115" i="16"/>
  <c r="BZ124" i="16"/>
  <c r="CS135" i="16"/>
  <c r="CQ139" i="16"/>
  <c r="CP139" i="16"/>
  <c r="CR139" i="16"/>
  <c r="CU139" i="16"/>
  <c r="CE180" i="16"/>
  <c r="CG182" i="16"/>
  <c r="CH178" i="16"/>
  <c r="CD179" i="16"/>
  <c r="BW182" i="16"/>
  <c r="CG183" i="16"/>
  <c r="AP192" i="16"/>
  <c r="AU192" i="16"/>
  <c r="AV192" i="16"/>
  <c r="AV191" i="16"/>
  <c r="AS193" i="16"/>
  <c r="AZ197" i="16"/>
  <c r="AO199" i="16"/>
  <c r="CK208" i="16"/>
  <c r="AW202" i="16"/>
  <c r="AW234" i="16" s="1"/>
  <c r="FA229" i="16"/>
  <c r="FA234" i="16" s="1"/>
  <c r="EY229" i="16"/>
  <c r="EY234" i="16" s="1"/>
  <c r="EU231" i="16"/>
  <c r="W234" i="16"/>
  <c r="AA234" i="16"/>
  <c r="X234" i="16"/>
  <c r="P234" i="16"/>
  <c r="AE100" i="16"/>
  <c r="BK101" i="16"/>
  <c r="AJ106" i="16"/>
  <c r="BR111" i="16"/>
  <c r="AJ100" i="16"/>
  <c r="AJ234" i="16" s="1"/>
  <c r="BP108" i="16"/>
  <c r="BE108" i="16"/>
  <c r="BE234" i="16" s="1"/>
  <c r="BO108" i="16"/>
  <c r="BO234" i="16" s="1"/>
  <c r="CA126" i="16"/>
  <c r="CC126" i="16"/>
  <c r="CD126" i="16"/>
  <c r="CH126" i="16"/>
  <c r="CI126" i="16"/>
  <c r="CP165" i="16"/>
  <c r="BW187" i="16"/>
  <c r="CB187" i="16"/>
  <c r="CC187" i="16"/>
  <c r="AU191" i="16"/>
  <c r="AO191" i="16"/>
  <c r="AP197" i="16"/>
  <c r="AO197" i="16"/>
  <c r="AN197" i="16"/>
  <c r="AW197" i="16"/>
  <c r="CY218" i="16"/>
  <c r="DS224" i="16"/>
  <c r="EU225" i="16"/>
  <c r="EU234" i="16" s="1"/>
  <c r="EV225" i="16"/>
  <c r="DR234" i="16"/>
  <c r="Z234" i="16"/>
  <c r="AI234" i="16"/>
  <c r="AB234" i="16"/>
  <c r="DK234" i="16"/>
  <c r="CZ234" i="16"/>
  <c r="BJ101" i="16"/>
  <c r="BJ234" i="16" s="1"/>
  <c r="AM97" i="16"/>
  <c r="AM234" i="16" s="1"/>
  <c r="AK106" i="16"/>
  <c r="BF111" i="16"/>
  <c r="BE111" i="16"/>
  <c r="CG115" i="16"/>
  <c r="CN135" i="16"/>
  <c r="CY135" i="16"/>
  <c r="CV139" i="16"/>
  <c r="CO155" i="16"/>
  <c r="CU155" i="16"/>
  <c r="CF179" i="16"/>
  <c r="CG179" i="16"/>
  <c r="BZ183" i="16"/>
  <c r="AR192" i="16"/>
  <c r="AX197" i="16"/>
  <c r="AS197" i="16"/>
  <c r="AQ197" i="16"/>
  <c r="CL203" i="16"/>
  <c r="CP203" i="16"/>
  <c r="CM210" i="16"/>
  <c r="CX218" i="16"/>
  <c r="P104" i="15"/>
  <c r="G145" i="15"/>
  <c r="G119" i="15"/>
  <c r="O98" i="15"/>
  <c r="P62" i="15"/>
  <c r="P72" i="15"/>
  <c r="P57" i="15"/>
  <c r="G104" i="15"/>
  <c r="P81" i="15"/>
  <c r="D361" i="15"/>
  <c r="C95" i="10"/>
  <c r="P34" i="15"/>
  <c r="P132" i="15"/>
  <c r="O65" i="15"/>
  <c r="P50" i="15"/>
  <c r="P77" i="15"/>
  <c r="P16" i="15"/>
  <c r="D347" i="15"/>
  <c r="C75" i="10"/>
  <c r="P129" i="15"/>
  <c r="P123" i="15"/>
  <c r="O87" i="15"/>
  <c r="P67" i="15"/>
  <c r="P38" i="15"/>
  <c r="G37" i="15"/>
  <c r="P12" i="15"/>
  <c r="P107" i="15"/>
  <c r="P80" i="15"/>
  <c r="P63" i="15"/>
  <c r="P21" i="15"/>
  <c r="C163" i="10"/>
  <c r="D356" i="15"/>
  <c r="P76" i="15"/>
  <c r="P20" i="15"/>
  <c r="P55" i="15"/>
  <c r="H327" i="15"/>
  <c r="H319" i="15"/>
  <c r="H321" i="15" s="1"/>
  <c r="H320" i="15"/>
  <c r="E198" i="21"/>
  <c r="A209" i="21"/>
  <c r="E199" i="21"/>
  <c r="L168" i="21"/>
  <c r="M168" i="21" s="1"/>
  <c r="L160" i="21"/>
  <c r="M160" i="21" s="1"/>
  <c r="L161" i="21" s="1"/>
  <c r="M161" i="21" s="1"/>
  <c r="D230" i="20"/>
  <c r="F218" i="20"/>
  <c r="L148" i="20"/>
  <c r="H149" i="20"/>
  <c r="C8" i="14"/>
  <c r="P41" i="15"/>
  <c r="P82" i="15"/>
  <c r="P46" i="15"/>
  <c r="P11" i="15"/>
  <c r="P66" i="15"/>
  <c r="P48" i="15"/>
  <c r="P68" i="15"/>
  <c r="P9" i="15"/>
  <c r="P60" i="15"/>
  <c r="G54" i="15"/>
  <c r="O54" i="15"/>
  <c r="P42" i="15"/>
  <c r="P101" i="15"/>
  <c r="P19" i="15"/>
  <c r="P32" i="15"/>
  <c r="O51" i="15"/>
  <c r="G51" i="15"/>
  <c r="P103" i="15"/>
  <c r="P98" i="15"/>
  <c r="P69" i="15"/>
  <c r="O10" i="15"/>
  <c r="G10" i="15"/>
  <c r="O70" i="15"/>
  <c r="O58" i="15"/>
  <c r="G58" i="15"/>
  <c r="E11" i="5"/>
  <c r="F121" i="20"/>
  <c r="F119" i="20"/>
  <c r="F117" i="20"/>
  <c r="F120" i="20"/>
  <c r="F118" i="20"/>
  <c r="O25" i="15"/>
  <c r="G25" i="15"/>
  <c r="P102" i="15"/>
  <c r="P36" i="15"/>
  <c r="P59" i="15"/>
  <c r="P65" i="15"/>
  <c r="O75" i="15"/>
  <c r="O64" i="15"/>
  <c r="G64" i="15"/>
  <c r="H133" i="21"/>
  <c r="H131" i="21"/>
  <c r="H130" i="21"/>
  <c r="H129" i="21"/>
  <c r="H127" i="21"/>
  <c r="H126" i="21"/>
  <c r="H125" i="21"/>
  <c r="H124" i="21"/>
  <c r="H123" i="21"/>
  <c r="H122" i="21"/>
  <c r="H121" i="21"/>
  <c r="H120" i="21"/>
  <c r="H119" i="21"/>
  <c r="H118" i="21"/>
  <c r="H117" i="21"/>
  <c r="H116" i="21"/>
  <c r="H115" i="21"/>
  <c r="H114" i="21"/>
  <c r="H113" i="21"/>
  <c r="C36" i="10"/>
  <c r="P78" i="15"/>
  <c r="P95" i="15"/>
  <c r="FE30" i="16"/>
  <c r="P133" i="15"/>
  <c r="FE29" i="16"/>
  <c r="P79" i="15"/>
  <c r="P113" i="15"/>
  <c r="C50" i="10"/>
  <c r="C122" i="10"/>
  <c r="F134" i="21"/>
  <c r="F132" i="21"/>
  <c r="F110" i="21"/>
  <c r="F106" i="21"/>
  <c r="P108" i="15"/>
  <c r="F109" i="21"/>
  <c r="F104" i="21"/>
  <c r="G23" i="16"/>
  <c r="F23" i="16" s="1"/>
  <c r="FE24" i="16"/>
  <c r="K48" i="14"/>
  <c r="E38" i="10"/>
  <c r="FD11" i="16"/>
  <c r="FE16" i="16"/>
  <c r="P130" i="15"/>
  <c r="P75" i="15"/>
  <c r="K67" i="14"/>
  <c r="K43" i="14"/>
  <c r="K70" i="14"/>
  <c r="K46" i="14"/>
  <c r="C90" i="10"/>
  <c r="O134" i="15"/>
  <c r="G134" i="15"/>
  <c r="H8" i="14"/>
  <c r="G8" i="14"/>
  <c r="J62" i="14" s="1"/>
  <c r="P74" i="15"/>
  <c r="P144" i="15"/>
  <c r="O122" i="15"/>
  <c r="G122" i="15"/>
  <c r="FE15" i="16"/>
  <c r="P127" i="15"/>
  <c r="P71" i="15"/>
  <c r="FE28" i="16"/>
  <c r="P105" i="15"/>
  <c r="K54" i="14"/>
  <c r="C48" i="10"/>
  <c r="K69" i="14"/>
  <c r="P141" i="15"/>
  <c r="FE26" i="16"/>
  <c r="P124" i="15"/>
  <c r="FE14" i="16"/>
  <c r="P83" i="15"/>
  <c r="P116" i="15"/>
  <c r="K66" i="14"/>
  <c r="C76" i="10"/>
  <c r="G16" i="16"/>
  <c r="F16" i="16" s="1"/>
  <c r="O110" i="15"/>
  <c r="G110" i="15"/>
  <c r="P128" i="15"/>
  <c r="FE33" i="16"/>
  <c r="P138" i="15"/>
  <c r="P121" i="15"/>
  <c r="P99" i="15"/>
  <c r="D39" i="18"/>
  <c r="D28" i="10"/>
  <c r="E39" i="18" s="1"/>
  <c r="FE17" i="16"/>
  <c r="K50" i="14"/>
  <c r="K68" i="14"/>
  <c r="K63" i="14"/>
  <c r="K42" i="14"/>
  <c r="K61" i="14"/>
  <c r="K37" i="14"/>
  <c r="K64" i="14"/>
  <c r="K40" i="14"/>
  <c r="P125" i="15"/>
  <c r="FE19" i="16"/>
  <c r="P135" i="15"/>
  <c r="O146" i="15"/>
  <c r="G146" i="15"/>
  <c r="P118" i="15"/>
  <c r="P145" i="15"/>
  <c r="P96" i="15"/>
  <c r="P33" i="15"/>
  <c r="F43" i="20"/>
  <c r="K42" i="20" s="1"/>
  <c r="H104" i="20"/>
  <c r="P92" i="15"/>
  <c r="D40" i="18"/>
  <c r="D29" i="10"/>
  <c r="E40" i="18" s="1"/>
  <c r="C47" i="10"/>
  <c r="K45" i="14"/>
  <c r="K65" i="14"/>
  <c r="K41" i="14"/>
  <c r="K44" i="14"/>
  <c r="P131" i="15"/>
  <c r="K39" i="14"/>
  <c r="K59" i="14"/>
  <c r="K35" i="14"/>
  <c r="K62" i="14"/>
  <c r="K38" i="14"/>
  <c r="P120" i="15"/>
  <c r="P53" i="15"/>
  <c r="FE32" i="16"/>
  <c r="P115" i="15"/>
  <c r="P142" i="15"/>
  <c r="P93" i="15"/>
  <c r="K51" i="14"/>
  <c r="FE31" i="16"/>
  <c r="K52" i="14"/>
  <c r="K57" i="14"/>
  <c r="K60" i="14"/>
  <c r="K36" i="14"/>
  <c r="D37" i="18"/>
  <c r="D26" i="10"/>
  <c r="E37" i="18" s="1"/>
  <c r="P117" i="15"/>
  <c r="P109" i="15"/>
  <c r="FE18" i="16"/>
  <c r="P147" i="15"/>
  <c r="P90" i="15"/>
  <c r="G15" i="16"/>
  <c r="F15" i="16" s="1"/>
  <c r="P112" i="15"/>
  <c r="P139" i="15"/>
  <c r="P89" i="15"/>
  <c r="F112" i="21"/>
  <c r="F111" i="21"/>
  <c r="FE9" i="16"/>
  <c r="C177" i="10"/>
  <c r="E10" i="5"/>
  <c r="K49" i="14"/>
  <c r="P137" i="15"/>
  <c r="F133" i="21"/>
  <c r="F131" i="21"/>
  <c r="F130" i="21"/>
  <c r="F129" i="21"/>
  <c r="F127" i="21"/>
  <c r="F126" i="21"/>
  <c r="F125" i="21"/>
  <c r="F124" i="21"/>
  <c r="F123" i="21"/>
  <c r="F122" i="21"/>
  <c r="F121" i="21"/>
  <c r="F120" i="21"/>
  <c r="F119" i="21"/>
  <c r="F118" i="21"/>
  <c r="F117" i="21"/>
  <c r="F116" i="21"/>
  <c r="F115" i="21"/>
  <c r="F114" i="21"/>
  <c r="F113" i="21"/>
  <c r="K47" i="14"/>
  <c r="K34" i="14"/>
  <c r="D38" i="18"/>
  <c r="D27" i="10"/>
  <c r="E38" i="18" s="1"/>
  <c r="C44" i="10"/>
  <c r="FE22" i="16"/>
  <c r="P106" i="15"/>
  <c r="P86" i="15"/>
  <c r="P136" i="15"/>
  <c r="G10" i="16"/>
  <c r="F10" i="16" s="1"/>
  <c r="P140" i="15"/>
  <c r="C63" i="10"/>
  <c r="P119" i="15"/>
  <c r="F141" i="21"/>
  <c r="F140" i="21"/>
  <c r="F139" i="21"/>
  <c r="F138" i="21"/>
  <c r="F137" i="21"/>
  <c r="F136" i="21"/>
  <c r="F135" i="21"/>
  <c r="FE10" i="16"/>
  <c r="K71" i="14"/>
  <c r="K55" i="14"/>
  <c r="K58" i="14"/>
  <c r="C196" i="10"/>
  <c r="K53" i="14"/>
  <c r="K56" i="14"/>
  <c r="D36" i="18"/>
  <c r="D25" i="10"/>
  <c r="P143" i="15"/>
  <c r="FE23" i="16"/>
  <c r="C89" i="10"/>
  <c r="FE13" i="16"/>
  <c r="P91" i="15"/>
  <c r="P85" i="15"/>
  <c r="G53" i="21"/>
  <c r="M122" i="18" l="1"/>
  <c r="O122" i="18"/>
  <c r="M98" i="18"/>
  <c r="O98" i="18"/>
  <c r="C136" i="18"/>
  <c r="D136" i="18"/>
  <c r="E136" i="18" s="1"/>
  <c r="H136" i="18" s="1"/>
  <c r="F136" i="18"/>
  <c r="G136" i="18"/>
  <c r="O124" i="18"/>
  <c r="M128" i="18"/>
  <c r="O128" i="18"/>
  <c r="O130" i="18"/>
  <c r="O106" i="18"/>
  <c r="M104" i="18"/>
  <c r="O104" i="18"/>
  <c r="M92" i="18"/>
  <c r="B137" i="18" s="1"/>
  <c r="O92" i="18"/>
  <c r="O112" i="18"/>
  <c r="M116" i="18"/>
  <c r="O116" i="18"/>
  <c r="O94" i="18"/>
  <c r="B138" i="18"/>
  <c r="G286" i="16"/>
  <c r="G285" i="16"/>
  <c r="G291" i="16"/>
  <c r="G294" i="16"/>
  <c r="G287" i="16"/>
  <c r="I286" i="16"/>
  <c r="I287" i="16"/>
  <c r="I290" i="16"/>
  <c r="I299" i="16"/>
  <c r="I302" i="16"/>
  <c r="I285" i="16"/>
  <c r="I291" i="16"/>
  <c r="E285" i="16"/>
  <c r="E288" i="16"/>
  <c r="E291" i="16"/>
  <c r="E304" i="16"/>
  <c r="F296" i="16"/>
  <c r="CR234" i="16"/>
  <c r="DW234" i="16"/>
  <c r="F305" i="16"/>
  <c r="F300" i="16"/>
  <c r="AV234" i="16"/>
  <c r="F304" i="16"/>
  <c r="H304" i="16"/>
  <c r="D303" i="16"/>
  <c r="CA234" i="16"/>
  <c r="CQ234" i="16"/>
  <c r="H290" i="16"/>
  <c r="AN234" i="16"/>
  <c r="AY234" i="16"/>
  <c r="D286" i="16"/>
  <c r="E297" i="16" s="1"/>
  <c r="CJ234" i="16"/>
  <c r="DS234" i="16"/>
  <c r="CC234" i="16"/>
  <c r="D301" i="16"/>
  <c r="D289" i="16"/>
  <c r="H300" i="16"/>
  <c r="H305" i="16"/>
  <c r="D294" i="16"/>
  <c r="H294" i="16"/>
  <c r="F294" i="16"/>
  <c r="BW234" i="16"/>
  <c r="AQ234" i="16"/>
  <c r="C245" i="16" s="1"/>
  <c r="D295" i="16"/>
  <c r="E301" i="16" s="1"/>
  <c r="F298" i="16"/>
  <c r="G302" i="16" s="1"/>
  <c r="CS234" i="16"/>
  <c r="CN234" i="16"/>
  <c r="BF234" i="16"/>
  <c r="C247" i="16" s="1"/>
  <c r="BX234" i="16"/>
  <c r="CY234" i="16"/>
  <c r="BN234" i="16"/>
  <c r="C248" i="16" s="1"/>
  <c r="H306" i="16"/>
  <c r="D297" i="16"/>
  <c r="H297" i="16"/>
  <c r="F297" i="16"/>
  <c r="D299" i="16"/>
  <c r="EV234" i="16"/>
  <c r="C260" i="16" s="1"/>
  <c r="CF234" i="16"/>
  <c r="BP234" i="16"/>
  <c r="AU234" i="16"/>
  <c r="H299" i="16"/>
  <c r="F292" i="16"/>
  <c r="H292" i="16"/>
  <c r="I292" i="16" s="1"/>
  <c r="H288" i="16"/>
  <c r="I298" i="16" s="1"/>
  <c r="F288" i="16"/>
  <c r="G300" i="16" s="1"/>
  <c r="D288" i="16"/>
  <c r="F289" i="16"/>
  <c r="CW234" i="16"/>
  <c r="BK234" i="16"/>
  <c r="CK234" i="16"/>
  <c r="BH234" i="16"/>
  <c r="AS234" i="16"/>
  <c r="DT234" i="16"/>
  <c r="CG234" i="16"/>
  <c r="DP234" i="16"/>
  <c r="C256" i="16" s="1"/>
  <c r="BY234" i="16"/>
  <c r="CO234" i="16"/>
  <c r="H293" i="16"/>
  <c r="H302" i="16"/>
  <c r="D304" i="16"/>
  <c r="H303" i="16"/>
  <c r="BI234" i="16"/>
  <c r="CB234" i="16"/>
  <c r="AT234" i="16"/>
  <c r="AZ234" i="16"/>
  <c r="BQ234" i="16"/>
  <c r="CX234" i="16"/>
  <c r="D292" i="16"/>
  <c r="F302" i="16"/>
  <c r="C246" i="16"/>
  <c r="AO234" i="16"/>
  <c r="CH234" i="16"/>
  <c r="CU234" i="16"/>
  <c r="C253" i="16" s="1"/>
  <c r="AR234" i="16"/>
  <c r="K234" i="16"/>
  <c r="H234" i="16"/>
  <c r="H235" i="16" s="1"/>
  <c r="I235" i="16" s="1"/>
  <c r="J235" i="16" s="1"/>
  <c r="K235" i="16" s="1"/>
  <c r="AP234" i="16"/>
  <c r="C257" i="16"/>
  <c r="C249" i="16"/>
  <c r="C244" i="16"/>
  <c r="C261" i="16"/>
  <c r="L234" i="16"/>
  <c r="C254" i="16"/>
  <c r="C255" i="16"/>
  <c r="C243" i="16"/>
  <c r="C250" i="16"/>
  <c r="C242" i="16"/>
  <c r="C259" i="16"/>
  <c r="C241" i="16"/>
  <c r="H322" i="15"/>
  <c r="H323" i="15"/>
  <c r="H325" i="15" s="1"/>
  <c r="H326" i="15" s="1"/>
  <c r="G30" i="16"/>
  <c r="F30" i="16" s="1"/>
  <c r="P87" i="15"/>
  <c r="C334" i="15"/>
  <c r="C335" i="15"/>
  <c r="C336" i="15"/>
  <c r="C337" i="15"/>
  <c r="C338" i="15"/>
  <c r="H328" i="15"/>
  <c r="J64" i="14"/>
  <c r="L64" i="14" s="1"/>
  <c r="L163" i="21"/>
  <c r="M163" i="21" s="1"/>
  <c r="L164" i="21" s="1"/>
  <c r="M164" i="21" s="1"/>
  <c r="L175" i="21" s="1"/>
  <c r="M175" i="21" s="1"/>
  <c r="L162" i="21"/>
  <c r="M162" i="21" s="1"/>
  <c r="L166" i="21" s="1"/>
  <c r="M166" i="21" s="1"/>
  <c r="L165" i="21"/>
  <c r="M165" i="21" s="1"/>
  <c r="L167" i="21" s="1"/>
  <c r="M167" i="21" s="1"/>
  <c r="L169" i="21" s="1"/>
  <c r="M169" i="21" s="1"/>
  <c r="F199" i="21"/>
  <c r="D216" i="21"/>
  <c r="F198" i="21"/>
  <c r="D209" i="21"/>
  <c r="B35" i="5"/>
  <c r="FC11" i="16"/>
  <c r="BH11" i="16" s="1"/>
  <c r="D38" i="10"/>
  <c r="G150" i="20"/>
  <c r="G158" i="20"/>
  <c r="H158" i="20" s="1"/>
  <c r="E219" i="20"/>
  <c r="P51" i="15"/>
  <c r="C84" i="10"/>
  <c r="C46" i="10"/>
  <c r="G151" i="15"/>
  <c r="G153" i="15" s="1"/>
  <c r="P58" i="15"/>
  <c r="P70" i="15"/>
  <c r="P10" i="15"/>
  <c r="P54" i="15"/>
  <c r="P25" i="15"/>
  <c r="P64" i="15"/>
  <c r="C71" i="10"/>
  <c r="C39" i="10"/>
  <c r="C43" i="10"/>
  <c r="C49" i="10"/>
  <c r="C7" i="14"/>
  <c r="C53" i="10"/>
  <c r="E36" i="10"/>
  <c r="FD9" i="16"/>
  <c r="P110" i="15"/>
  <c r="F38" i="10"/>
  <c r="E36" i="18"/>
  <c r="J8" i="14"/>
  <c r="L8" i="14" s="1"/>
  <c r="C45" i="10"/>
  <c r="C106" i="10"/>
  <c r="BT11" i="16"/>
  <c r="CE11" i="16"/>
  <c r="DG11" i="16"/>
  <c r="FB11" i="16"/>
  <c r="E65" i="10"/>
  <c r="D67" i="10"/>
  <c r="K8" i="14"/>
  <c r="M8" i="14" s="1"/>
  <c r="I8" i="14"/>
  <c r="G25" i="16"/>
  <c r="F25" i="16" s="1"/>
  <c r="C10" i="14"/>
  <c r="C56" i="10"/>
  <c r="E63" i="10"/>
  <c r="D63" i="10"/>
  <c r="G17" i="16"/>
  <c r="F17" i="16" s="1"/>
  <c r="G18" i="16"/>
  <c r="F18" i="16" s="1"/>
  <c r="D65" i="10"/>
  <c r="E68" i="10"/>
  <c r="D68" i="10"/>
  <c r="P122" i="15"/>
  <c r="G22" i="16"/>
  <c r="F22" i="16" s="1"/>
  <c r="G9" i="16"/>
  <c r="E66" i="10"/>
  <c r="D66" i="10"/>
  <c r="P134" i="15"/>
  <c r="C11" i="14"/>
  <c r="C57" i="10"/>
  <c r="F54" i="21"/>
  <c r="F55" i="21"/>
  <c r="H109" i="21"/>
  <c r="H104" i="21"/>
  <c r="E64" i="10"/>
  <c r="G19" i="16"/>
  <c r="F19" i="16" s="1"/>
  <c r="C40" i="10"/>
  <c r="C94" i="10"/>
  <c r="G24" i="16"/>
  <c r="F24" i="16" s="1"/>
  <c r="P146" i="15"/>
  <c r="D64" i="10"/>
  <c r="E69" i="10"/>
  <c r="C6" i="14"/>
  <c r="C52" i="10"/>
  <c r="D69" i="10"/>
  <c r="C74" i="10"/>
  <c r="F10" i="5"/>
  <c r="G33" i="16"/>
  <c r="F33" i="16" s="1"/>
  <c r="L62" i="14"/>
  <c r="G43" i="20"/>
  <c r="G114" i="20"/>
  <c r="G113" i="20"/>
  <c r="G108" i="20"/>
  <c r="G107" i="20"/>
  <c r="E67" i="10"/>
  <c r="C93" i="10"/>
  <c r="C104" i="10"/>
  <c r="D36" i="10"/>
  <c r="FC9" i="16"/>
  <c r="J36" i="14"/>
  <c r="L36" i="14" s="1"/>
  <c r="C9" i="14"/>
  <c r="C55" i="10"/>
  <c r="J40" i="14"/>
  <c r="L40" i="14" s="1"/>
  <c r="C138" i="18" l="1"/>
  <c r="D138" i="18"/>
  <c r="E138" i="18"/>
  <c r="H138" i="18" s="1"/>
  <c r="F138" i="18"/>
  <c r="G138" i="18"/>
  <c r="C137" i="18"/>
  <c r="D137" i="18"/>
  <c r="E137" i="18"/>
  <c r="H137" i="18" s="1"/>
  <c r="F137" i="18"/>
  <c r="G137" i="18" s="1"/>
  <c r="E296" i="16"/>
  <c r="E294" i="16"/>
  <c r="I305" i="16"/>
  <c r="I289" i="16"/>
  <c r="G297" i="16"/>
  <c r="E298" i="16"/>
  <c r="I296" i="16"/>
  <c r="G288" i="16"/>
  <c r="E295" i="16"/>
  <c r="I288" i="16"/>
  <c r="I293" i="16"/>
  <c r="G305" i="16"/>
  <c r="E292" i="16"/>
  <c r="I306" i="16"/>
  <c r="G290" i="16"/>
  <c r="G304" i="16"/>
  <c r="E302" i="16"/>
  <c r="E289" i="16"/>
  <c r="I294" i="16"/>
  <c r="G293" i="16"/>
  <c r="G301" i="16"/>
  <c r="G298" i="16"/>
  <c r="E286" i="16"/>
  <c r="G296" i="16"/>
  <c r="C251" i="16"/>
  <c r="E305" i="16"/>
  <c r="E306" i="16"/>
  <c r="I297" i="16"/>
  <c r="I301" i="16"/>
  <c r="G299" i="16"/>
  <c r="G295" i="16"/>
  <c r="E299" i="16"/>
  <c r="I304" i="16"/>
  <c r="E287" i="16"/>
  <c r="E303" i="16"/>
  <c r="I300" i="16"/>
  <c r="G306" i="16"/>
  <c r="G292" i="16"/>
  <c r="E290" i="16"/>
  <c r="E300" i="16"/>
  <c r="I303" i="16"/>
  <c r="I295" i="16"/>
  <c r="G303" i="16"/>
  <c r="G289" i="16"/>
  <c r="C252" i="16"/>
  <c r="E293" i="16"/>
  <c r="ER11" i="16"/>
  <c r="DJ11" i="16"/>
  <c r="DI11" i="16"/>
  <c r="DK11" i="16"/>
  <c r="L257" i="16"/>
  <c r="L235" i="16"/>
  <c r="M235" i="16" s="1"/>
  <c r="EO11" i="16"/>
  <c r="DL11" i="16"/>
  <c r="C240" i="16"/>
  <c r="CS11" i="16"/>
  <c r="EV11" i="16"/>
  <c r="K257" i="16"/>
  <c r="EQ11" i="16"/>
  <c r="DH11" i="16"/>
  <c r="N11" i="16"/>
  <c r="DA11" i="16"/>
  <c r="DR11" i="16"/>
  <c r="CP11" i="16"/>
  <c r="E200" i="21"/>
  <c r="L170" i="21"/>
  <c r="M170" i="21" s="1"/>
  <c r="L171" i="21"/>
  <c r="M171" i="21" s="1"/>
  <c r="DE11" i="16"/>
  <c r="ED11" i="16"/>
  <c r="DS11" i="16"/>
  <c r="DT11" i="16"/>
  <c r="DU11" i="16"/>
  <c r="DV11" i="16"/>
  <c r="DW11" i="16"/>
  <c r="DX11" i="16"/>
  <c r="DM11" i="16"/>
  <c r="DB11" i="16"/>
  <c r="CQ11" i="16"/>
  <c r="CF11" i="16"/>
  <c r="EC11" i="16"/>
  <c r="DQ11" i="16"/>
  <c r="EP11" i="16"/>
  <c r="EE11" i="16"/>
  <c r="EF11" i="16"/>
  <c r="EG11" i="16"/>
  <c r="EH11" i="16"/>
  <c r="EI11" i="16"/>
  <c r="EJ11" i="16"/>
  <c r="DY11" i="16"/>
  <c r="DN11" i="16"/>
  <c r="DC11" i="16"/>
  <c r="CR11" i="16"/>
  <c r="ES11" i="16"/>
  <c r="DO11" i="16"/>
  <c r="M11" i="16"/>
  <c r="Z11" i="16"/>
  <c r="O11" i="16"/>
  <c r="P11" i="16"/>
  <c r="Q11" i="16"/>
  <c r="R11" i="16"/>
  <c r="S11" i="16"/>
  <c r="T11" i="16"/>
  <c r="I11" i="16"/>
  <c r="EW11" i="16"/>
  <c r="EL11" i="16"/>
  <c r="EA11" i="16"/>
  <c r="DP11" i="16"/>
  <c r="FA11" i="16"/>
  <c r="AL11" i="16"/>
  <c r="AA11" i="16"/>
  <c r="AB11" i="16"/>
  <c r="AC11" i="16"/>
  <c r="AD11" i="16"/>
  <c r="AE11" i="16"/>
  <c r="AF11" i="16"/>
  <c r="U11" i="16"/>
  <c r="J11" i="16"/>
  <c r="EX11" i="16"/>
  <c r="EM11" i="16"/>
  <c r="EB11" i="16"/>
  <c r="ET11" i="16"/>
  <c r="EK11" i="16"/>
  <c r="DD11" i="16"/>
  <c r="Y11" i="16"/>
  <c r="AX11" i="16"/>
  <c r="AM11" i="16"/>
  <c r="AN11" i="16"/>
  <c r="AO11" i="16"/>
  <c r="AP11" i="16"/>
  <c r="AQ11" i="16"/>
  <c r="AR11" i="16"/>
  <c r="AG11" i="16"/>
  <c r="V11" i="16"/>
  <c r="K11" i="16"/>
  <c r="EY11" i="16"/>
  <c r="EN11" i="16"/>
  <c r="AK11" i="16"/>
  <c r="BJ11" i="16"/>
  <c r="AY11" i="16"/>
  <c r="AZ11" i="16"/>
  <c r="BA11" i="16"/>
  <c r="BB11" i="16"/>
  <c r="BC11" i="16"/>
  <c r="BD11" i="16"/>
  <c r="AS11" i="16"/>
  <c r="AH11" i="16"/>
  <c r="W11" i="16"/>
  <c r="L11" i="16"/>
  <c r="EZ11" i="16"/>
  <c r="G230" i="20"/>
  <c r="F219" i="20"/>
  <c r="BV11" i="16"/>
  <c r="BK11" i="16"/>
  <c r="BM11" i="16"/>
  <c r="BO11" i="16"/>
  <c r="BE11" i="16"/>
  <c r="AT11" i="16"/>
  <c r="X11" i="16"/>
  <c r="BI11" i="16"/>
  <c r="CH11" i="16"/>
  <c r="BW11" i="16"/>
  <c r="BX11" i="16"/>
  <c r="BY11" i="16"/>
  <c r="BZ11" i="16"/>
  <c r="CA11" i="16"/>
  <c r="CB11" i="16"/>
  <c r="BQ11" i="16"/>
  <c r="BF11" i="16"/>
  <c r="AU11" i="16"/>
  <c r="AJ11" i="16"/>
  <c r="EU11" i="16"/>
  <c r="BP11" i="16"/>
  <c r="BU11" i="16"/>
  <c r="CJ11" i="16"/>
  <c r="CL11" i="16"/>
  <c r="CN11" i="16"/>
  <c r="BR11" i="16"/>
  <c r="BG11" i="16"/>
  <c r="AV11" i="16"/>
  <c r="L149" i="20"/>
  <c r="H150" i="20"/>
  <c r="DZ11" i="16"/>
  <c r="AW11" i="16"/>
  <c r="BL11" i="16"/>
  <c r="BN11" i="16"/>
  <c r="AI11" i="16"/>
  <c r="CT11" i="16"/>
  <c r="CI11" i="16"/>
  <c r="CK11" i="16"/>
  <c r="CM11" i="16"/>
  <c r="CC11" i="16"/>
  <c r="CG11" i="16"/>
  <c r="DF11" i="16"/>
  <c r="CU11" i="16"/>
  <c r="CV11" i="16"/>
  <c r="CW11" i="16"/>
  <c r="CX11" i="16"/>
  <c r="CY11" i="16"/>
  <c r="CZ11" i="16"/>
  <c r="CO11" i="16"/>
  <c r="CD11" i="16"/>
  <c r="BS11" i="16"/>
  <c r="P151" i="15"/>
  <c r="P155" i="15" s="1"/>
  <c r="P156" i="15" s="1"/>
  <c r="G152" i="15"/>
  <c r="G154" i="15" s="1"/>
  <c r="G155" i="15" s="1"/>
  <c r="G156" i="15" s="1"/>
  <c r="G20" i="16"/>
  <c r="F20" i="16" s="1"/>
  <c r="EV9" i="16"/>
  <c r="EJ9" i="16"/>
  <c r="DX9" i="16"/>
  <c r="DL9" i="16"/>
  <c r="CZ9" i="16"/>
  <c r="CN9" i="16"/>
  <c r="CB9" i="16"/>
  <c r="BP9" i="16"/>
  <c r="BD9" i="16"/>
  <c r="AR9" i="16"/>
  <c r="AF9" i="16"/>
  <c r="T9" i="16"/>
  <c r="EU9" i="16"/>
  <c r="EI9" i="16"/>
  <c r="DW9" i="16"/>
  <c r="DK9" i="16"/>
  <c r="CY9" i="16"/>
  <c r="CM9" i="16"/>
  <c r="CA9" i="16"/>
  <c r="BO9" i="16"/>
  <c r="BC9" i="16"/>
  <c r="AQ9" i="16"/>
  <c r="AE9" i="16"/>
  <c r="S9" i="16"/>
  <c r="ET9" i="16"/>
  <c r="EH9" i="16"/>
  <c r="DV9" i="16"/>
  <c r="DJ9" i="16"/>
  <c r="CX9" i="16"/>
  <c r="CL9" i="16"/>
  <c r="BZ9" i="16"/>
  <c r="BN9" i="16"/>
  <c r="BB9" i="16"/>
  <c r="AP9" i="16"/>
  <c r="AD9" i="16"/>
  <c r="R9" i="16"/>
  <c r="ES9" i="16"/>
  <c r="EG9" i="16"/>
  <c r="DU9" i="16"/>
  <c r="DI9" i="16"/>
  <c r="CW9" i="16"/>
  <c r="CK9" i="16"/>
  <c r="BY9" i="16"/>
  <c r="BM9" i="16"/>
  <c r="BA9" i="16"/>
  <c r="AO9" i="16"/>
  <c r="AC9" i="16"/>
  <c r="Q9" i="16"/>
  <c r="ER9" i="16"/>
  <c r="EF9" i="16"/>
  <c r="DT9" i="16"/>
  <c r="DH9" i="16"/>
  <c r="CV9" i="16"/>
  <c r="CJ9" i="16"/>
  <c r="BX9" i="16"/>
  <c r="BL9" i="16"/>
  <c r="AZ9" i="16"/>
  <c r="AN9" i="16"/>
  <c r="AB9" i="16"/>
  <c r="P9" i="16"/>
  <c r="EQ9" i="16"/>
  <c r="EE9" i="16"/>
  <c r="DS9" i="16"/>
  <c r="DG9" i="16"/>
  <c r="CU9" i="16"/>
  <c r="CI9" i="16"/>
  <c r="BW9" i="16"/>
  <c r="BK9" i="16"/>
  <c r="AY9" i="16"/>
  <c r="AM9" i="16"/>
  <c r="AA9" i="16"/>
  <c r="O9" i="16"/>
  <c r="FB9" i="16"/>
  <c r="EP9" i="16"/>
  <c r="ED9" i="16"/>
  <c r="DR9" i="16"/>
  <c r="DF9" i="16"/>
  <c r="CT9" i="16"/>
  <c r="CH9" i="16"/>
  <c r="BV9" i="16"/>
  <c r="BJ9" i="16"/>
  <c r="AX9" i="16"/>
  <c r="AL9" i="16"/>
  <c r="Z9" i="16"/>
  <c r="N9" i="16"/>
  <c r="FA9" i="16"/>
  <c r="EO9" i="16"/>
  <c r="EC9" i="16"/>
  <c r="DQ9" i="16"/>
  <c r="DE9" i="16"/>
  <c r="CS9" i="16"/>
  <c r="CG9" i="16"/>
  <c r="BU9" i="16"/>
  <c r="BI9" i="16"/>
  <c r="AW9" i="16"/>
  <c r="AK9" i="16"/>
  <c r="Y9" i="16"/>
  <c r="M9" i="16"/>
  <c r="EZ9" i="16"/>
  <c r="EN9" i="16"/>
  <c r="EB9" i="16"/>
  <c r="DP9" i="16"/>
  <c r="DD9" i="16"/>
  <c r="CR9" i="16"/>
  <c r="CF9" i="16"/>
  <c r="BT9" i="16"/>
  <c r="BH9" i="16"/>
  <c r="AV9" i="16"/>
  <c r="AJ9" i="16"/>
  <c r="X9" i="16"/>
  <c r="L9" i="16"/>
  <c r="EY9" i="16"/>
  <c r="EM9" i="16"/>
  <c r="EA9" i="16"/>
  <c r="DO9" i="16"/>
  <c r="DC9" i="16"/>
  <c r="CQ9" i="16"/>
  <c r="CE9" i="16"/>
  <c r="BS9" i="16"/>
  <c r="BG9" i="16"/>
  <c r="AU9" i="16"/>
  <c r="AI9" i="16"/>
  <c r="W9" i="16"/>
  <c r="K9" i="16"/>
  <c r="EX9" i="16"/>
  <c r="EL9" i="16"/>
  <c r="DZ9" i="16"/>
  <c r="DN9" i="16"/>
  <c r="DB9" i="16"/>
  <c r="CP9" i="16"/>
  <c r="CD9" i="16"/>
  <c r="BR9" i="16"/>
  <c r="BF9" i="16"/>
  <c r="AT9" i="16"/>
  <c r="AH9" i="16"/>
  <c r="V9" i="16"/>
  <c r="J9" i="16"/>
  <c r="DM9" i="16"/>
  <c r="DA9" i="16"/>
  <c r="CO9" i="16"/>
  <c r="CC9" i="16"/>
  <c r="BQ9" i="16"/>
  <c r="BE9" i="16"/>
  <c r="AS9" i="16"/>
  <c r="AG9" i="16"/>
  <c r="U9" i="16"/>
  <c r="EW9" i="16"/>
  <c r="I9" i="16"/>
  <c r="EK9" i="16"/>
  <c r="DY9" i="16"/>
  <c r="D37" i="10"/>
  <c r="FC10" i="16"/>
  <c r="C35" i="5"/>
  <c r="D35" i="5" s="1"/>
  <c r="I66" i="10"/>
  <c r="G66" i="10"/>
  <c r="J66" i="10"/>
  <c r="H66" i="10"/>
  <c r="K66" i="10"/>
  <c r="H63" i="10"/>
  <c r="J63" i="10"/>
  <c r="G63" i="10"/>
  <c r="K63" i="10"/>
  <c r="I63" i="10"/>
  <c r="J64" i="10"/>
  <c r="G64" i="10"/>
  <c r="K64" i="10"/>
  <c r="I64" i="10"/>
  <c r="H64" i="10"/>
  <c r="G134" i="21"/>
  <c r="G106" i="21"/>
  <c r="G55" i="21"/>
  <c r="G132" i="21"/>
  <c r="G110" i="21"/>
  <c r="G28" i="16"/>
  <c r="F28" i="16" s="1"/>
  <c r="J68" i="10"/>
  <c r="K68" i="10"/>
  <c r="G68" i="10"/>
  <c r="H68" i="10"/>
  <c r="I68" i="10"/>
  <c r="H9" i="14"/>
  <c r="G9" i="14"/>
  <c r="J42" i="14" s="1"/>
  <c r="L42" i="14" s="1"/>
  <c r="E12" i="5"/>
  <c r="K69" i="10"/>
  <c r="I69" i="10"/>
  <c r="H69" i="10"/>
  <c r="G69" i="10"/>
  <c r="J69" i="10"/>
  <c r="G54" i="21"/>
  <c r="G107" i="21"/>
  <c r="G128" i="21"/>
  <c r="G108" i="21"/>
  <c r="G105" i="21"/>
  <c r="S38" i="10"/>
  <c r="R38" i="10"/>
  <c r="M38" i="10"/>
  <c r="N38" i="10"/>
  <c r="P38" i="10"/>
  <c r="O38" i="10"/>
  <c r="Q38" i="10"/>
  <c r="I38" i="10"/>
  <c r="L38" i="10"/>
  <c r="K38" i="10"/>
  <c r="J38" i="10"/>
  <c r="H38" i="10"/>
  <c r="G38" i="10"/>
  <c r="I67" i="10"/>
  <c r="G67" i="10"/>
  <c r="J67" i="10"/>
  <c r="K67" i="10"/>
  <c r="H67" i="10"/>
  <c r="G13" i="16"/>
  <c r="F13" i="16" s="1"/>
  <c r="F9" i="16"/>
  <c r="K53" i="21"/>
  <c r="H7" i="14"/>
  <c r="G7" i="14"/>
  <c r="J38" i="14" s="1"/>
  <c r="L38" i="14" s="1"/>
  <c r="G14" i="16"/>
  <c r="F14" i="16" s="1"/>
  <c r="C14" i="14"/>
  <c r="H6" i="14"/>
  <c r="G6" i="14"/>
  <c r="J39" i="14" s="1"/>
  <c r="L39" i="14" s="1"/>
  <c r="J34" i="14"/>
  <c r="L34" i="14" s="1"/>
  <c r="H10" i="14"/>
  <c r="G10" i="14"/>
  <c r="J57" i="14" s="1"/>
  <c r="L57" i="14" s="1"/>
  <c r="J51" i="14"/>
  <c r="L51" i="14" s="1"/>
  <c r="D70" i="10"/>
  <c r="K65" i="10"/>
  <c r="I65" i="10"/>
  <c r="H65" i="10"/>
  <c r="J65" i="10"/>
  <c r="G65" i="10"/>
  <c r="G32" i="16"/>
  <c r="F32" i="16" s="1"/>
  <c r="G29" i="16"/>
  <c r="F29" i="16" s="1"/>
  <c r="F44" i="20"/>
  <c r="K43" i="20" s="1"/>
  <c r="H114" i="20"/>
  <c r="H113" i="20"/>
  <c r="H108" i="20"/>
  <c r="H107" i="20"/>
  <c r="H11" i="14"/>
  <c r="G11" i="14"/>
  <c r="J70" i="14" s="1"/>
  <c r="L70" i="14" s="1"/>
  <c r="G31" i="16"/>
  <c r="F31" i="16" s="1"/>
  <c r="F36" i="10"/>
  <c r="N235" i="16" l="1"/>
  <c r="M257" i="16"/>
  <c r="J45" i="14"/>
  <c r="L45" i="14" s="1"/>
  <c r="L173" i="21"/>
  <c r="M173" i="21" s="1"/>
  <c r="L172" i="21"/>
  <c r="M172" i="21" s="1"/>
  <c r="L174" i="21" s="1"/>
  <c r="M174" i="21" s="1"/>
  <c r="L176" i="21" s="1"/>
  <c r="M176" i="21" s="1"/>
  <c r="M177" i="21" s="1"/>
  <c r="F200" i="21"/>
  <c r="G209" i="21"/>
  <c r="J65" i="14"/>
  <c r="L65" i="14" s="1"/>
  <c r="J66" i="14"/>
  <c r="L66" i="14" s="1"/>
  <c r="E220" i="20"/>
  <c r="G151" i="20"/>
  <c r="J46" i="14"/>
  <c r="L46" i="14" s="1"/>
  <c r="J58" i="14"/>
  <c r="L58" i="14" s="1"/>
  <c r="J48" i="14"/>
  <c r="L48" i="14" s="1"/>
  <c r="J43" i="14"/>
  <c r="L43" i="14" s="1"/>
  <c r="G35" i="16"/>
  <c r="J59" i="14"/>
  <c r="L59" i="14" s="1"/>
  <c r="J44" i="14"/>
  <c r="L44" i="14" s="1"/>
  <c r="J35" i="14"/>
  <c r="L35" i="14" s="1"/>
  <c r="J41" i="14"/>
  <c r="L41" i="14" s="1"/>
  <c r="C17" i="18"/>
  <c r="P153" i="15"/>
  <c r="J71" i="14"/>
  <c r="L71" i="14" s="1"/>
  <c r="J63" i="14"/>
  <c r="L63" i="14" s="1"/>
  <c r="E37" i="10"/>
  <c r="F37" i="10" s="1"/>
  <c r="FD10" i="16"/>
  <c r="BX10" i="16" s="1"/>
  <c r="J70" i="10"/>
  <c r="G14" i="14"/>
  <c r="J6" i="14"/>
  <c r="L6" i="14" s="1"/>
  <c r="P36" i="10"/>
  <c r="H36" i="10"/>
  <c r="G36" i="10"/>
  <c r="J36" i="10"/>
  <c r="K36" i="10"/>
  <c r="O36" i="10"/>
  <c r="N36" i="10"/>
  <c r="M36" i="10"/>
  <c r="L36" i="10"/>
  <c r="R36" i="10"/>
  <c r="S36" i="10"/>
  <c r="I36" i="10"/>
  <c r="Q36" i="10"/>
  <c r="J67" i="14"/>
  <c r="L67" i="14" s="1"/>
  <c r="J47" i="14"/>
  <c r="L47" i="14" s="1"/>
  <c r="J50" i="14"/>
  <c r="L50" i="14" s="1"/>
  <c r="H14" i="14"/>
  <c r="K6" i="14"/>
  <c r="M6" i="14" s="1"/>
  <c r="I6" i="14"/>
  <c r="J37" i="14"/>
  <c r="L37" i="14" s="1"/>
  <c r="J69" i="14"/>
  <c r="L69" i="14" s="1"/>
  <c r="J49" i="14"/>
  <c r="L49" i="14" s="1"/>
  <c r="J52" i="14"/>
  <c r="L52" i="14" s="1"/>
  <c r="DT10" i="16"/>
  <c r="AZ10" i="16"/>
  <c r="AN10" i="16"/>
  <c r="EQ10" i="16"/>
  <c r="DG10" i="16"/>
  <c r="BK10" i="16"/>
  <c r="ED10" i="16"/>
  <c r="DR10" i="16"/>
  <c r="BV10" i="16"/>
  <c r="BJ10" i="16"/>
  <c r="AX10" i="16"/>
  <c r="N10" i="16"/>
  <c r="EO10" i="16"/>
  <c r="EC10" i="16"/>
  <c r="CG10" i="16"/>
  <c r="BU10" i="16"/>
  <c r="BI10" i="16"/>
  <c r="Y10" i="16"/>
  <c r="EZ10" i="16"/>
  <c r="EN10" i="16"/>
  <c r="CR10" i="16"/>
  <c r="CF10" i="16"/>
  <c r="BT10" i="16"/>
  <c r="AJ10" i="16"/>
  <c r="L10" i="16"/>
  <c r="EY10" i="16"/>
  <c r="DC10" i="16"/>
  <c r="CQ10" i="16"/>
  <c r="CE10" i="16"/>
  <c r="AU10" i="16"/>
  <c r="W10" i="16"/>
  <c r="K10" i="16"/>
  <c r="DN10" i="16"/>
  <c r="DB10" i="16"/>
  <c r="CP10" i="16"/>
  <c r="BF10" i="16"/>
  <c r="AH10" i="16"/>
  <c r="V10" i="16"/>
  <c r="DY10" i="16"/>
  <c r="DM10" i="16"/>
  <c r="DA10" i="16"/>
  <c r="BQ10" i="16"/>
  <c r="AS10" i="16"/>
  <c r="AG10" i="16"/>
  <c r="EJ10" i="16"/>
  <c r="DX10" i="16"/>
  <c r="DL10" i="16"/>
  <c r="CB10" i="16"/>
  <c r="BD10" i="16"/>
  <c r="AR10" i="16"/>
  <c r="EI10" i="16"/>
  <c r="DW10" i="16"/>
  <c r="DK10" i="16"/>
  <c r="CA10" i="16"/>
  <c r="BC10" i="16"/>
  <c r="AQ10" i="16"/>
  <c r="EH10" i="16"/>
  <c r="DV10" i="16"/>
  <c r="DJ10" i="16"/>
  <c r="BZ10" i="16"/>
  <c r="BB10" i="16"/>
  <c r="AP10" i="16"/>
  <c r="AO10" i="16"/>
  <c r="AC10" i="16"/>
  <c r="Q10" i="16"/>
  <c r="DU10" i="16"/>
  <c r="CW10" i="16"/>
  <c r="CK10" i="16"/>
  <c r="F12" i="5"/>
  <c r="J54" i="14"/>
  <c r="L54" i="14" s="1"/>
  <c r="J9" i="14"/>
  <c r="L9" i="14" s="1"/>
  <c r="J68" i="14"/>
  <c r="L68" i="14" s="1"/>
  <c r="J53" i="14"/>
  <c r="L53" i="14" s="1"/>
  <c r="J56" i="14"/>
  <c r="L56" i="14" s="1"/>
  <c r="H128" i="21"/>
  <c r="H108" i="21"/>
  <c r="H107" i="21"/>
  <c r="H105" i="21"/>
  <c r="F56" i="21"/>
  <c r="K55" i="21" s="1"/>
  <c r="K9" i="14"/>
  <c r="M9" i="14" s="1"/>
  <c r="I9" i="14"/>
  <c r="H134" i="21"/>
  <c r="H132" i="21"/>
  <c r="H110" i="21"/>
  <c r="H106" i="21"/>
  <c r="J55" i="14"/>
  <c r="L55" i="14" s="1"/>
  <c r="J60" i="14"/>
  <c r="L60" i="14" s="1"/>
  <c r="J7" i="14"/>
  <c r="L7" i="14" s="1"/>
  <c r="G44" i="20"/>
  <c r="G105" i="20"/>
  <c r="K7" i="14"/>
  <c r="M7" i="14" s="1"/>
  <c r="I7" i="14"/>
  <c r="L11" i="14"/>
  <c r="J11" i="14"/>
  <c r="J10" i="14"/>
  <c r="L10" i="14" s="1"/>
  <c r="M11" i="14"/>
  <c r="I11" i="14"/>
  <c r="K11" i="14"/>
  <c r="J61" i="14"/>
  <c r="L61" i="14" s="1"/>
  <c r="K10" i="14"/>
  <c r="M10" i="14" s="1"/>
  <c r="I10" i="14"/>
  <c r="E70" i="10"/>
  <c r="H70" i="10" s="1"/>
  <c r="DS10" i="16" l="1"/>
  <c r="BL10" i="16"/>
  <c r="DH10" i="16"/>
  <c r="FB10" i="16"/>
  <c r="ER10" i="16"/>
  <c r="AM10" i="16"/>
  <c r="AY10" i="16"/>
  <c r="O235" i="16"/>
  <c r="D240" i="16"/>
  <c r="G240" i="16" s="1"/>
  <c r="N257" i="16"/>
  <c r="G70" i="10"/>
  <c r="L177" i="21"/>
  <c r="N177" i="21"/>
  <c r="O177" i="21"/>
  <c r="B183" i="21"/>
  <c r="E202" i="21"/>
  <c r="H151" i="20"/>
  <c r="L150" i="20"/>
  <c r="F220" i="20"/>
  <c r="BM10" i="16"/>
  <c r="R10" i="16"/>
  <c r="S10" i="16"/>
  <c r="T10" i="16"/>
  <c r="I10" i="16"/>
  <c r="EW10" i="16"/>
  <c r="EL10" i="16"/>
  <c r="EA10" i="16"/>
  <c r="DP10" i="16"/>
  <c r="DE10" i="16"/>
  <c r="CT10" i="16"/>
  <c r="CI10" i="16"/>
  <c r="CJ10" i="16"/>
  <c r="BY10" i="16"/>
  <c r="AD10" i="16"/>
  <c r="AE10" i="16"/>
  <c r="AF10" i="16"/>
  <c r="U10" i="16"/>
  <c r="J10" i="16"/>
  <c r="EX10" i="16"/>
  <c r="EM10" i="16"/>
  <c r="EB10" i="16"/>
  <c r="DQ10" i="16"/>
  <c r="DF10" i="16"/>
  <c r="CU10" i="16"/>
  <c r="CV10" i="16"/>
  <c r="DI10" i="16"/>
  <c r="BN10" i="16"/>
  <c r="BO10" i="16"/>
  <c r="BP10" i="16"/>
  <c r="BE10" i="16"/>
  <c r="AT10" i="16"/>
  <c r="AI10" i="16"/>
  <c r="X10" i="16"/>
  <c r="M10" i="16"/>
  <c r="FA10" i="16"/>
  <c r="EP10" i="16"/>
  <c r="EE10" i="16"/>
  <c r="EF10" i="16"/>
  <c r="EG10" i="16"/>
  <c r="CL10" i="16"/>
  <c r="CM10" i="16"/>
  <c r="CN10" i="16"/>
  <c r="CC10" i="16"/>
  <c r="BR10" i="16"/>
  <c r="BG10" i="16"/>
  <c r="AV10" i="16"/>
  <c r="AK10" i="16"/>
  <c r="Z10" i="16"/>
  <c r="O10" i="16"/>
  <c r="P10" i="16"/>
  <c r="ES10" i="16"/>
  <c r="CX10" i="16"/>
  <c r="CY10" i="16"/>
  <c r="CZ10" i="16"/>
  <c r="CO10" i="16"/>
  <c r="CD10" i="16"/>
  <c r="BS10" i="16"/>
  <c r="BH10" i="16"/>
  <c r="AW10" i="16"/>
  <c r="AL10" i="16"/>
  <c r="AA10" i="16"/>
  <c r="AB10" i="16"/>
  <c r="BA10" i="16"/>
  <c r="ET10" i="16"/>
  <c r="EU10" i="16"/>
  <c r="EV10" i="16"/>
  <c r="EK10" i="16"/>
  <c r="DZ10" i="16"/>
  <c r="DO10" i="16"/>
  <c r="DD10" i="16"/>
  <c r="CS10" i="16"/>
  <c r="CH10" i="16"/>
  <c r="BW10" i="16"/>
  <c r="G112" i="21"/>
  <c r="G111" i="21"/>
  <c r="G56" i="21"/>
  <c r="K14" i="14"/>
  <c r="I70" i="10"/>
  <c r="O37" i="10"/>
  <c r="K37" i="10"/>
  <c r="M37" i="10"/>
  <c r="L37" i="10"/>
  <c r="I37" i="10"/>
  <c r="H37" i="10"/>
  <c r="J37" i="10"/>
  <c r="N37" i="10"/>
  <c r="S37" i="10"/>
  <c r="G37" i="10"/>
  <c r="Q37" i="10"/>
  <c r="R37" i="10"/>
  <c r="P37" i="10"/>
  <c r="K70" i="10"/>
  <c r="D71" i="10"/>
  <c r="K54" i="21"/>
  <c r="D39" i="10"/>
  <c r="FC13" i="16"/>
  <c r="F45" i="20"/>
  <c r="K44" i="20" s="1"/>
  <c r="H105" i="20"/>
  <c r="E13" i="5"/>
  <c r="J14" i="14"/>
  <c r="I14" i="14"/>
  <c r="L14" i="14"/>
  <c r="P235" i="16" l="1"/>
  <c r="O257" i="16"/>
  <c r="F202" i="21"/>
  <c r="F203" i="21" s="1"/>
  <c r="H202" i="21" s="1"/>
  <c r="G202" i="21" s="1"/>
  <c r="J209" i="21"/>
  <c r="O176" i="21"/>
  <c r="N176" i="21" s="1"/>
  <c r="O157" i="21"/>
  <c r="N157" i="21" s="1"/>
  <c r="P157" i="21" s="1"/>
  <c r="Q157" i="21" s="1"/>
  <c r="E221" i="20"/>
  <c r="E224" i="20"/>
  <c r="E222" i="20"/>
  <c r="J230" i="20"/>
  <c r="G153" i="20"/>
  <c r="H153" i="20" s="1"/>
  <c r="G154" i="20" s="1"/>
  <c r="G152" i="20"/>
  <c r="G155" i="20"/>
  <c r="H155" i="20" s="1"/>
  <c r="G157" i="20" s="1"/>
  <c r="H157" i="20" s="1"/>
  <c r="G159" i="20" s="1"/>
  <c r="F13" i="5"/>
  <c r="E71" i="10"/>
  <c r="J71" i="10" s="1"/>
  <c r="G45" i="20"/>
  <c r="G106" i="20"/>
  <c r="E39" i="10"/>
  <c r="F39" i="10" s="1"/>
  <c r="FD13" i="16"/>
  <c r="EJ13" i="16" s="1"/>
  <c r="H112" i="21"/>
  <c r="H111" i="21"/>
  <c r="F58" i="21"/>
  <c r="K56" i="21" s="1"/>
  <c r="Q235" i="16" l="1"/>
  <c r="P257" i="16"/>
  <c r="O170" i="21"/>
  <c r="N170" i="21" s="1"/>
  <c r="P176" i="21"/>
  <c r="Q176" i="21" s="1"/>
  <c r="O175" i="21"/>
  <c r="N175" i="21" s="1"/>
  <c r="P175" i="21" s="1"/>
  <c r="Q175" i="21" s="1"/>
  <c r="O174" i="21"/>
  <c r="N174" i="21" s="1"/>
  <c r="H201" i="21"/>
  <c r="G201" i="21" s="1"/>
  <c r="J210" i="21"/>
  <c r="H200" i="21"/>
  <c r="G200" i="21" s="1"/>
  <c r="I202" i="21"/>
  <c r="G237" i="20"/>
  <c r="F222" i="20"/>
  <c r="E223" i="20" s="1"/>
  <c r="J244" i="20"/>
  <c r="F224" i="20"/>
  <c r="F221" i="20"/>
  <c r="M237" i="20"/>
  <c r="DB13" i="16"/>
  <c r="AU13" i="16"/>
  <c r="AK13" i="16"/>
  <c r="AR13" i="16"/>
  <c r="R13" i="16"/>
  <c r="AW13" i="16"/>
  <c r="L158" i="20"/>
  <c r="L157" i="20"/>
  <c r="H159" i="20"/>
  <c r="AY13" i="16"/>
  <c r="H152" i="20"/>
  <c r="L151" i="20"/>
  <c r="AM13" i="16"/>
  <c r="ES13" i="16"/>
  <c r="H154" i="20"/>
  <c r="G165" i="20" s="1"/>
  <c r="H165" i="20" s="1"/>
  <c r="AF13" i="16"/>
  <c r="BG13" i="16"/>
  <c r="BI13" i="16"/>
  <c r="EQ13" i="16"/>
  <c r="AD13" i="16"/>
  <c r="BD13" i="16"/>
  <c r="DM13" i="16"/>
  <c r="BS13" i="16"/>
  <c r="BU13" i="16"/>
  <c r="P13" i="16"/>
  <c r="AP13" i="16"/>
  <c r="EV13" i="16"/>
  <c r="DY13" i="16"/>
  <c r="CE13" i="16"/>
  <c r="N13" i="16"/>
  <c r="AB13" i="16"/>
  <c r="BB13" i="16"/>
  <c r="I13" i="16"/>
  <c r="AJ13" i="16"/>
  <c r="AL13" i="16"/>
  <c r="AZ13" i="16"/>
  <c r="S13" i="16"/>
  <c r="EK13" i="16"/>
  <c r="EW13" i="16"/>
  <c r="AV13" i="16"/>
  <c r="AX13" i="16"/>
  <c r="ER13" i="16"/>
  <c r="AE13" i="16"/>
  <c r="AN13" i="16"/>
  <c r="K71" i="10"/>
  <c r="BF13" i="16"/>
  <c r="BH13" i="16"/>
  <c r="BJ13" i="16"/>
  <c r="Q13" i="16"/>
  <c r="AQ13" i="16"/>
  <c r="CQ13" i="16"/>
  <c r="ET13" i="16"/>
  <c r="I71" i="10"/>
  <c r="BR13" i="16"/>
  <c r="BT13" i="16"/>
  <c r="FB13" i="16"/>
  <c r="AC13" i="16"/>
  <c r="BC13" i="16"/>
  <c r="G71" i="10"/>
  <c r="CD13" i="16"/>
  <c r="CF13" i="16"/>
  <c r="O13" i="16"/>
  <c r="AO13" i="16"/>
  <c r="EU13" i="16"/>
  <c r="Z13" i="16"/>
  <c r="H71" i="10"/>
  <c r="CP13" i="16"/>
  <c r="Y13" i="16"/>
  <c r="AA13" i="16"/>
  <c r="BA13" i="16"/>
  <c r="T13" i="16"/>
  <c r="F46" i="20"/>
  <c r="H106" i="20"/>
  <c r="F47" i="20"/>
  <c r="F49" i="20"/>
  <c r="U13" i="16"/>
  <c r="DN13" i="16"/>
  <c r="DC13" i="16"/>
  <c r="CR13" i="16"/>
  <c r="CG13" i="16"/>
  <c r="BV13" i="16"/>
  <c r="BK13" i="16"/>
  <c r="BL13" i="16"/>
  <c r="BM13" i="16"/>
  <c r="BN13" i="16"/>
  <c r="BO13" i="16"/>
  <c r="BP13" i="16"/>
  <c r="D81" i="10"/>
  <c r="AG13" i="16"/>
  <c r="DZ13" i="16"/>
  <c r="DO13" i="16"/>
  <c r="DD13" i="16"/>
  <c r="CS13" i="16"/>
  <c r="CH13" i="16"/>
  <c r="BW13" i="16"/>
  <c r="BX13" i="16"/>
  <c r="BY13" i="16"/>
  <c r="BZ13" i="16"/>
  <c r="CA13" i="16"/>
  <c r="CB13" i="16"/>
  <c r="D40" i="10"/>
  <c r="FC14" i="16"/>
  <c r="BE13" i="16"/>
  <c r="AS13" i="16"/>
  <c r="EL13" i="16"/>
  <c r="EA13" i="16"/>
  <c r="DP13" i="16"/>
  <c r="DE13" i="16"/>
  <c r="CT13" i="16"/>
  <c r="CI13" i="16"/>
  <c r="CJ13" i="16"/>
  <c r="CK13" i="16"/>
  <c r="CL13" i="16"/>
  <c r="CM13" i="16"/>
  <c r="CN13" i="16"/>
  <c r="BQ13" i="16"/>
  <c r="J13" i="16"/>
  <c r="EX13" i="16"/>
  <c r="EM13" i="16"/>
  <c r="EB13" i="16"/>
  <c r="DQ13" i="16"/>
  <c r="DF13" i="16"/>
  <c r="CU13" i="16"/>
  <c r="CV13" i="16"/>
  <c r="CW13" i="16"/>
  <c r="CX13" i="16"/>
  <c r="CY13" i="16"/>
  <c r="CZ13" i="16"/>
  <c r="E14" i="5"/>
  <c r="P39" i="10"/>
  <c r="H39" i="10"/>
  <c r="O39" i="10"/>
  <c r="N39" i="10"/>
  <c r="M39" i="10"/>
  <c r="I39" i="10"/>
  <c r="R39" i="10"/>
  <c r="L39" i="10"/>
  <c r="J39" i="10"/>
  <c r="S39" i="10"/>
  <c r="K39" i="10"/>
  <c r="G39" i="10"/>
  <c r="Q39" i="10"/>
  <c r="D74" i="10"/>
  <c r="CC13" i="16"/>
  <c r="V13" i="16"/>
  <c r="K13" i="16"/>
  <c r="EY13" i="16"/>
  <c r="EN13" i="16"/>
  <c r="EC13" i="16"/>
  <c r="DR13" i="16"/>
  <c r="DG13" i="16"/>
  <c r="DH13" i="16"/>
  <c r="DI13" i="16"/>
  <c r="DJ13" i="16"/>
  <c r="DK13" i="16"/>
  <c r="DL13" i="16"/>
  <c r="E22" i="5"/>
  <c r="D75" i="10"/>
  <c r="CO13" i="16"/>
  <c r="AH13" i="16"/>
  <c r="W13" i="16"/>
  <c r="L13" i="16"/>
  <c r="EZ13" i="16"/>
  <c r="EO13" i="16"/>
  <c r="ED13" i="16"/>
  <c r="DS13" i="16"/>
  <c r="DT13" i="16"/>
  <c r="DU13" i="16"/>
  <c r="DV13" i="16"/>
  <c r="DW13" i="16"/>
  <c r="DX13" i="16"/>
  <c r="G140" i="21"/>
  <c r="G138" i="21"/>
  <c r="G137" i="21"/>
  <c r="G58" i="21"/>
  <c r="G141" i="21"/>
  <c r="G136" i="21"/>
  <c r="G139" i="21"/>
  <c r="G135" i="21"/>
  <c r="K57" i="21"/>
  <c r="D80" i="10"/>
  <c r="DA13" i="16"/>
  <c r="AT13" i="16"/>
  <c r="AI13" i="16"/>
  <c r="X13" i="16"/>
  <c r="M13" i="16"/>
  <c r="FA13" i="16"/>
  <c r="EP13" i="16"/>
  <c r="EE13" i="16"/>
  <c r="EF13" i="16"/>
  <c r="EG13" i="16"/>
  <c r="EH13" i="16"/>
  <c r="EI13" i="16"/>
  <c r="R235" i="16" l="1"/>
  <c r="Q257" i="16"/>
  <c r="J202" i="21"/>
  <c r="J211" i="21"/>
  <c r="H198" i="21"/>
  <c r="G198" i="21" s="1"/>
  <c r="G210" i="21"/>
  <c r="I200" i="21"/>
  <c r="H199" i="21"/>
  <c r="G199" i="21" s="1"/>
  <c r="I201" i="21"/>
  <c r="G217" i="21"/>
  <c r="O172" i="21"/>
  <c r="N172" i="21" s="1"/>
  <c r="P174" i="21"/>
  <c r="Q174" i="21" s="1"/>
  <c r="O173" i="21"/>
  <c r="N173" i="21" s="1"/>
  <c r="P173" i="21" s="1"/>
  <c r="Q173" i="21" s="1"/>
  <c r="P170" i="21"/>
  <c r="Q170" i="21" s="1"/>
  <c r="O169" i="21"/>
  <c r="N169" i="21" s="1"/>
  <c r="G156" i="20"/>
  <c r="F225" i="20"/>
  <c r="K45" i="20"/>
  <c r="F223" i="20"/>
  <c r="D237" i="20" s="1"/>
  <c r="G46" i="20"/>
  <c r="G116" i="20"/>
  <c r="G115" i="20"/>
  <c r="G112" i="20"/>
  <c r="G111" i="20"/>
  <c r="G110" i="20"/>
  <c r="G109" i="20"/>
  <c r="G121" i="20"/>
  <c r="G120" i="20"/>
  <c r="G119" i="20"/>
  <c r="G118" i="20"/>
  <c r="G117" i="20"/>
  <c r="G49" i="20"/>
  <c r="E74" i="10"/>
  <c r="K74" i="10" s="1"/>
  <c r="E75" i="10"/>
  <c r="J75" i="10" s="1"/>
  <c r="F22" i="5"/>
  <c r="E80" i="10"/>
  <c r="H80" i="10" s="1"/>
  <c r="G47" i="20"/>
  <c r="G122" i="20"/>
  <c r="F14" i="5"/>
  <c r="E40" i="10"/>
  <c r="F40" i="10" s="1"/>
  <c r="FD14" i="16"/>
  <c r="CJ14" i="16" s="1"/>
  <c r="K58" i="21"/>
  <c r="H141" i="21"/>
  <c r="H140" i="21"/>
  <c r="H139" i="21"/>
  <c r="H138" i="21"/>
  <c r="H137" i="21"/>
  <c r="H136" i="21"/>
  <c r="H135" i="21"/>
  <c r="I58" i="21"/>
  <c r="E81" i="10"/>
  <c r="I81" i="10" s="1"/>
  <c r="S235" i="16" l="1"/>
  <c r="R257" i="16"/>
  <c r="AO14" i="16"/>
  <c r="K81" i="10"/>
  <c r="CA14" i="16"/>
  <c r="CZ14" i="16"/>
  <c r="BE14" i="16"/>
  <c r="BF14" i="16"/>
  <c r="AV14" i="16"/>
  <c r="CG14" i="16"/>
  <c r="N14" i="16"/>
  <c r="O14" i="16"/>
  <c r="O171" i="21"/>
  <c r="N171" i="21" s="1"/>
  <c r="P172" i="21"/>
  <c r="Q172" i="21" s="1"/>
  <c r="J201" i="21"/>
  <c r="G218" i="21"/>
  <c r="I199" i="21"/>
  <c r="D217" i="21"/>
  <c r="G211" i="21"/>
  <c r="J200" i="21"/>
  <c r="I198" i="21"/>
  <c r="D210" i="21"/>
  <c r="H197" i="21"/>
  <c r="G197" i="21" s="1"/>
  <c r="P169" i="21"/>
  <c r="Q169" i="21" s="1"/>
  <c r="O168" i="21"/>
  <c r="N168" i="21" s="1"/>
  <c r="P168" i="21" s="1"/>
  <c r="Q168" i="21" s="1"/>
  <c r="O167" i="21"/>
  <c r="N167" i="21" s="1"/>
  <c r="P167" i="21" s="1"/>
  <c r="Q167" i="21" s="1"/>
  <c r="BY14" i="16"/>
  <c r="DN14" i="16"/>
  <c r="CU14" i="16"/>
  <c r="DI14" i="16"/>
  <c r="EX14" i="16"/>
  <c r="DG14" i="16"/>
  <c r="AE14" i="16"/>
  <c r="EY14" i="16"/>
  <c r="EF14" i="16"/>
  <c r="AQ14" i="16"/>
  <c r="X14" i="16"/>
  <c r="ER14" i="16"/>
  <c r="CM14" i="16"/>
  <c r="BH14" i="16"/>
  <c r="EJ14" i="16"/>
  <c r="DQ14" i="16"/>
  <c r="AG14" i="16"/>
  <c r="FA14" i="16"/>
  <c r="H221" i="20"/>
  <c r="G221" i="20" s="1"/>
  <c r="H224" i="20"/>
  <c r="G224" i="20" s="1"/>
  <c r="H223" i="20"/>
  <c r="G223" i="20" s="1"/>
  <c r="BA14" i="16"/>
  <c r="BR14" i="16"/>
  <c r="AA14" i="16"/>
  <c r="L152" i="20"/>
  <c r="L154" i="20"/>
  <c r="H156" i="20"/>
  <c r="L153" i="20"/>
  <c r="BM14" i="16"/>
  <c r="BO14" i="16"/>
  <c r="U14" i="16"/>
  <c r="CD14" i="16"/>
  <c r="AJ14" i="16"/>
  <c r="EC14" i="16"/>
  <c r="BK14" i="16"/>
  <c r="AD14" i="16"/>
  <c r="CY14" i="16"/>
  <c r="BQ14" i="16"/>
  <c r="K14" i="16"/>
  <c r="CR14" i="16"/>
  <c r="Z14" i="16"/>
  <c r="EE14" i="16"/>
  <c r="AP14" i="16"/>
  <c r="EI14" i="16"/>
  <c r="CC14" i="16"/>
  <c r="AI14" i="16"/>
  <c r="EB14" i="16"/>
  <c r="AL14" i="16"/>
  <c r="EQ14" i="16"/>
  <c r="BN14" i="16"/>
  <c r="AF14" i="16"/>
  <c r="CO14" i="16"/>
  <c r="AU14" i="16"/>
  <c r="EN14" i="16"/>
  <c r="BV14" i="16"/>
  <c r="P14" i="16"/>
  <c r="BZ14" i="16"/>
  <c r="AR14" i="16"/>
  <c r="DY14" i="16"/>
  <c r="BG14" i="16"/>
  <c r="M14" i="16"/>
  <c r="DF14" i="16"/>
  <c r="AB14" i="16"/>
  <c r="CL14" i="16"/>
  <c r="BP14" i="16"/>
  <c r="J14" i="16"/>
  <c r="BS14" i="16"/>
  <c r="Y14" i="16"/>
  <c r="DR14" i="16"/>
  <c r="BL14" i="16"/>
  <c r="Q14" i="16"/>
  <c r="CX14" i="16"/>
  <c r="CB14" i="16"/>
  <c r="V14" i="16"/>
  <c r="DC14" i="16"/>
  <c r="AK14" i="16"/>
  <c r="EP14" i="16"/>
  <c r="CV14" i="16"/>
  <c r="ES14" i="16"/>
  <c r="EH14" i="16"/>
  <c r="CN14" i="16"/>
  <c r="AT14" i="16"/>
  <c r="EM14" i="16"/>
  <c r="AW14" i="16"/>
  <c r="FB14" i="16"/>
  <c r="DH14" i="16"/>
  <c r="D163" i="10"/>
  <c r="D166" i="10"/>
  <c r="D175" i="10"/>
  <c r="D72" i="10"/>
  <c r="AC14" i="16"/>
  <c r="BB14" i="16"/>
  <c r="BC14" i="16"/>
  <c r="BD14" i="16"/>
  <c r="AS14" i="16"/>
  <c r="AH14" i="16"/>
  <c r="W14" i="16"/>
  <c r="L14" i="16"/>
  <c r="EZ14" i="16"/>
  <c r="EO14" i="16"/>
  <c r="ED14" i="16"/>
  <c r="DS14" i="16"/>
  <c r="DT14" i="16"/>
  <c r="H75" i="10"/>
  <c r="D171" i="10"/>
  <c r="D168" i="10"/>
  <c r="I75" i="10"/>
  <c r="D164" i="10"/>
  <c r="H74" i="10"/>
  <c r="G75" i="10"/>
  <c r="D170" i="10"/>
  <c r="D174" i="10"/>
  <c r="J74" i="10"/>
  <c r="CK14" i="16"/>
  <c r="DJ14" i="16"/>
  <c r="DK14" i="16"/>
  <c r="DL14" i="16"/>
  <c r="DA14" i="16"/>
  <c r="CP14" i="16"/>
  <c r="CE14" i="16"/>
  <c r="BT14" i="16"/>
  <c r="BI14" i="16"/>
  <c r="AX14" i="16"/>
  <c r="AM14" i="16"/>
  <c r="AN14" i="16"/>
  <c r="J80" i="10"/>
  <c r="D173" i="10"/>
  <c r="K75" i="10"/>
  <c r="J81" i="10"/>
  <c r="J141" i="21"/>
  <c r="J140" i="21"/>
  <c r="J139" i="21"/>
  <c r="J138" i="21"/>
  <c r="J137" i="21"/>
  <c r="J136" i="21"/>
  <c r="J135" i="21"/>
  <c r="H58" i="21"/>
  <c r="D167" i="10"/>
  <c r="G74" i="10"/>
  <c r="CW14" i="16"/>
  <c r="DV14" i="16"/>
  <c r="DW14" i="16"/>
  <c r="DX14" i="16"/>
  <c r="DM14" i="16"/>
  <c r="DB14" i="16"/>
  <c r="CQ14" i="16"/>
  <c r="CF14" i="16"/>
  <c r="BU14" i="16"/>
  <c r="BJ14" i="16"/>
  <c r="AY14" i="16"/>
  <c r="AZ14" i="16"/>
  <c r="G80" i="10"/>
  <c r="D41" i="10"/>
  <c r="FC15" i="16"/>
  <c r="D176" i="10"/>
  <c r="I74" i="10"/>
  <c r="G81" i="10"/>
  <c r="I80" i="10"/>
  <c r="S40" i="10"/>
  <c r="G40" i="10"/>
  <c r="R40" i="10"/>
  <c r="N40" i="10"/>
  <c r="P40" i="10"/>
  <c r="O40" i="10"/>
  <c r="K40" i="10"/>
  <c r="J40" i="10"/>
  <c r="I40" i="10"/>
  <c r="L40" i="10"/>
  <c r="M40" i="10"/>
  <c r="Q40" i="10"/>
  <c r="H40" i="10"/>
  <c r="D172" i="10"/>
  <c r="DU14" i="16"/>
  <c r="ET14" i="16"/>
  <c r="EU14" i="16"/>
  <c r="EV14" i="16"/>
  <c r="EK14" i="16"/>
  <c r="DZ14" i="16"/>
  <c r="DO14" i="16"/>
  <c r="DD14" i="16"/>
  <c r="CS14" i="16"/>
  <c r="CH14" i="16"/>
  <c r="BW14" i="16"/>
  <c r="BX14" i="16"/>
  <c r="K80" i="10"/>
  <c r="E15" i="5"/>
  <c r="H116" i="20"/>
  <c r="H115" i="20"/>
  <c r="H112" i="20"/>
  <c r="H111" i="20"/>
  <c r="H110" i="20"/>
  <c r="H109" i="20"/>
  <c r="D169" i="10"/>
  <c r="D49" i="10"/>
  <c r="FC24" i="16"/>
  <c r="H81" i="10"/>
  <c r="D165" i="10"/>
  <c r="H122" i="20"/>
  <c r="F48" i="20"/>
  <c r="K47" i="20" s="1"/>
  <c r="EG14" i="16"/>
  <c r="R14" i="16"/>
  <c r="S14" i="16"/>
  <c r="T14" i="16"/>
  <c r="I14" i="16"/>
  <c r="EW14" i="16"/>
  <c r="EL14" i="16"/>
  <c r="EA14" i="16"/>
  <c r="DP14" i="16"/>
  <c r="DE14" i="16"/>
  <c r="CT14" i="16"/>
  <c r="CI14" i="16"/>
  <c r="H121" i="20"/>
  <c r="H120" i="20"/>
  <c r="H119" i="20"/>
  <c r="H118" i="20"/>
  <c r="H117" i="20"/>
  <c r="T235" i="16" l="1"/>
  <c r="S257" i="16"/>
  <c r="I197" i="21"/>
  <c r="A210" i="21"/>
  <c r="D211" i="21"/>
  <c r="J198" i="21"/>
  <c r="J199" i="21"/>
  <c r="D218" i="21"/>
  <c r="P171" i="21"/>
  <c r="Q171" i="21" s="1"/>
  <c r="O166" i="21"/>
  <c r="N166" i="21" s="1"/>
  <c r="D238" i="20"/>
  <c r="I223" i="20"/>
  <c r="H222" i="20"/>
  <c r="G222" i="20" s="1"/>
  <c r="J245" i="20"/>
  <c r="I224" i="20"/>
  <c r="G160" i="20"/>
  <c r="G161" i="20"/>
  <c r="I221" i="20"/>
  <c r="H220" i="20"/>
  <c r="G220" i="20" s="1"/>
  <c r="M238" i="20"/>
  <c r="E165" i="10"/>
  <c r="G165" i="10" s="1"/>
  <c r="E173" i="10"/>
  <c r="K173" i="10" s="1"/>
  <c r="E163" i="10"/>
  <c r="J163" i="10" s="1"/>
  <c r="E72" i="10"/>
  <c r="K72" i="10" s="1"/>
  <c r="E172" i="10"/>
  <c r="K172" i="10" s="1"/>
  <c r="E49" i="10"/>
  <c r="F49" i="10" s="1"/>
  <c r="FD24" i="16"/>
  <c r="AN24" i="16" s="1"/>
  <c r="ER24" i="16"/>
  <c r="CV24" i="16"/>
  <c r="CJ24" i="16"/>
  <c r="P24" i="16"/>
  <c r="EE24" i="16"/>
  <c r="EP24" i="16"/>
  <c r="ED24" i="16"/>
  <c r="DR24" i="16"/>
  <c r="DF24" i="16"/>
  <c r="CT24" i="16"/>
  <c r="BV24" i="16"/>
  <c r="FA24" i="16"/>
  <c r="EO24" i="16"/>
  <c r="EC24" i="16"/>
  <c r="DQ24" i="16"/>
  <c r="DE24" i="16"/>
  <c r="CG24" i="16"/>
  <c r="M24" i="16"/>
  <c r="EZ24" i="16"/>
  <c r="EN24" i="16"/>
  <c r="EB24" i="16"/>
  <c r="DP24" i="16"/>
  <c r="CR24" i="16"/>
  <c r="X24" i="16"/>
  <c r="L24" i="16"/>
  <c r="EY24" i="16"/>
  <c r="EM24" i="16"/>
  <c r="EA24" i="16"/>
  <c r="DC24" i="16"/>
  <c r="AI24" i="16"/>
  <c r="W24" i="16"/>
  <c r="K24" i="16"/>
  <c r="EX24" i="16"/>
  <c r="EL24" i="16"/>
  <c r="DZ24" i="16"/>
  <c r="DN24" i="16"/>
  <c r="BR24" i="16"/>
  <c r="AT24" i="16"/>
  <c r="AH24" i="16"/>
  <c r="V24" i="16"/>
  <c r="J24" i="16"/>
  <c r="EW24" i="16"/>
  <c r="EK24" i="16"/>
  <c r="DY24" i="16"/>
  <c r="CO24" i="16"/>
  <c r="CC24" i="16"/>
  <c r="BE24" i="16"/>
  <c r="AS24" i="16"/>
  <c r="AG24" i="16"/>
  <c r="U24" i="16"/>
  <c r="I24" i="16"/>
  <c r="EV24" i="16"/>
  <c r="EJ24" i="16"/>
  <c r="CZ24" i="16"/>
  <c r="CN24" i="16"/>
  <c r="BP24" i="16"/>
  <c r="BD24" i="16"/>
  <c r="AR24" i="16"/>
  <c r="AF24" i="16"/>
  <c r="T24" i="16"/>
  <c r="EU24" i="16"/>
  <c r="EI24" i="16"/>
  <c r="CY24" i="16"/>
  <c r="CM24" i="16"/>
  <c r="BO24" i="16"/>
  <c r="BC24" i="16"/>
  <c r="AQ24" i="16"/>
  <c r="AE24" i="16"/>
  <c r="S24" i="16"/>
  <c r="ET24" i="16"/>
  <c r="EH24" i="16"/>
  <c r="DJ24" i="16"/>
  <c r="CX24" i="16"/>
  <c r="CL24" i="16"/>
  <c r="BN24" i="16"/>
  <c r="BB24" i="16"/>
  <c r="AP24" i="16"/>
  <c r="AD24" i="16"/>
  <c r="R24" i="16"/>
  <c r="BA24" i="16"/>
  <c r="AO24" i="16"/>
  <c r="Q24" i="16"/>
  <c r="ES24" i="16"/>
  <c r="EG24" i="16"/>
  <c r="DI24" i="16"/>
  <c r="CW24" i="16"/>
  <c r="CK24" i="16"/>
  <c r="BY24" i="16"/>
  <c r="BM24" i="16"/>
  <c r="E171" i="10"/>
  <c r="J171" i="10" s="1"/>
  <c r="E168" i="10"/>
  <c r="K168" i="10" s="1"/>
  <c r="E164" i="10"/>
  <c r="G164" i="10" s="1"/>
  <c r="H168" i="10"/>
  <c r="I168" i="10"/>
  <c r="E41" i="10"/>
  <c r="F41" i="10" s="1"/>
  <c r="FD15" i="16"/>
  <c r="BH15" i="16" s="1"/>
  <c r="F15" i="5"/>
  <c r="G48" i="20"/>
  <c r="G129" i="20"/>
  <c r="G128" i="20"/>
  <c r="G127" i="20"/>
  <c r="G126" i="20"/>
  <c r="G125" i="20"/>
  <c r="G124" i="20"/>
  <c r="G123" i="20"/>
  <c r="E169" i="10"/>
  <c r="J169" i="10" s="1"/>
  <c r="G72" i="10"/>
  <c r="I72" i="10"/>
  <c r="E166" i="10"/>
  <c r="G166" i="10" s="1"/>
  <c r="E175" i="10"/>
  <c r="E174" i="10"/>
  <c r="E170" i="10"/>
  <c r="J170" i="10" s="1"/>
  <c r="E176" i="10"/>
  <c r="I56" i="21"/>
  <c r="I137" i="21"/>
  <c r="J58" i="21"/>
  <c r="I57" i="21"/>
  <c r="I140" i="21"/>
  <c r="I135" i="21"/>
  <c r="I141" i="21"/>
  <c r="I139" i="21"/>
  <c r="I138" i="21"/>
  <c r="I136" i="21"/>
  <c r="E167" i="10"/>
  <c r="H167" i="10" s="1"/>
  <c r="U235" i="16" l="1"/>
  <c r="T257" i="16"/>
  <c r="I163" i="10"/>
  <c r="DO24" i="16"/>
  <c r="DD24" i="16"/>
  <c r="CS24" i="16"/>
  <c r="CH24" i="16"/>
  <c r="EQ24" i="16"/>
  <c r="J173" i="10"/>
  <c r="H163" i="10"/>
  <c r="DI15" i="16"/>
  <c r="H173" i="10"/>
  <c r="DJ15" i="16"/>
  <c r="G173" i="10"/>
  <c r="DU24" i="16"/>
  <c r="BZ24" i="16"/>
  <c r="CA24" i="16"/>
  <c r="CB24" i="16"/>
  <c r="BQ24" i="16"/>
  <c r="BF24" i="16"/>
  <c r="AU24" i="16"/>
  <c r="AJ24" i="16"/>
  <c r="Y24" i="16"/>
  <c r="N24" i="16"/>
  <c r="AY24" i="16"/>
  <c r="DV15" i="16"/>
  <c r="BG24" i="16"/>
  <c r="AV24" i="16"/>
  <c r="AK24" i="16"/>
  <c r="Z24" i="16"/>
  <c r="BK24" i="16"/>
  <c r="I170" i="10"/>
  <c r="CE15" i="16"/>
  <c r="CD24" i="16"/>
  <c r="BS24" i="16"/>
  <c r="BH24" i="16"/>
  <c r="AW24" i="16"/>
  <c r="AL24" i="16"/>
  <c r="BW24" i="16"/>
  <c r="BT15" i="16"/>
  <c r="DK24" i="16"/>
  <c r="DL24" i="16"/>
  <c r="DA24" i="16"/>
  <c r="CP24" i="16"/>
  <c r="CE24" i="16"/>
  <c r="BT24" i="16"/>
  <c r="BI24" i="16"/>
  <c r="AX24" i="16"/>
  <c r="CI24" i="16"/>
  <c r="CF15" i="16"/>
  <c r="AC24" i="16"/>
  <c r="DV24" i="16"/>
  <c r="DW24" i="16"/>
  <c r="DX24" i="16"/>
  <c r="DM24" i="16"/>
  <c r="DB24" i="16"/>
  <c r="CQ24" i="16"/>
  <c r="CF24" i="16"/>
  <c r="BU24" i="16"/>
  <c r="BJ24" i="16"/>
  <c r="CU24" i="16"/>
  <c r="P166" i="21"/>
  <c r="Q166" i="21" s="1"/>
  <c r="O164" i="21"/>
  <c r="N164" i="21" s="1"/>
  <c r="O162" i="21"/>
  <c r="N162" i="21" s="1"/>
  <c r="O165" i="21"/>
  <c r="N165" i="21" s="1"/>
  <c r="P165" i="21" s="1"/>
  <c r="Q165" i="21" s="1"/>
  <c r="A211" i="21"/>
  <c r="J197" i="21"/>
  <c r="DU15" i="16"/>
  <c r="CQ15" i="16"/>
  <c r="I173" i="10"/>
  <c r="K165" i="10"/>
  <c r="Y15" i="16"/>
  <c r="DK15" i="16"/>
  <c r="I165" i="10"/>
  <c r="J231" i="20"/>
  <c r="I220" i="20"/>
  <c r="H219" i="20"/>
  <c r="G219" i="20" s="1"/>
  <c r="AK15" i="16"/>
  <c r="DW15" i="16"/>
  <c r="J221" i="20"/>
  <c r="M239" i="20"/>
  <c r="DR15" i="16"/>
  <c r="DL15" i="16"/>
  <c r="H161" i="20"/>
  <c r="L155" i="20"/>
  <c r="ED15" i="16"/>
  <c r="DX15" i="16"/>
  <c r="J167" i="10"/>
  <c r="L159" i="20"/>
  <c r="L156" i="20"/>
  <c r="H160" i="20"/>
  <c r="DG15" i="16"/>
  <c r="DA15" i="16"/>
  <c r="J246" i="20"/>
  <c r="J224" i="20"/>
  <c r="DS15" i="16"/>
  <c r="DM15" i="16"/>
  <c r="DH15" i="16"/>
  <c r="CP15" i="16"/>
  <c r="I222" i="20"/>
  <c r="G238" i="20"/>
  <c r="DT15" i="16"/>
  <c r="DB15" i="16"/>
  <c r="D239" i="20"/>
  <c r="J223" i="20"/>
  <c r="H72" i="10"/>
  <c r="BI15" i="16"/>
  <c r="AW15" i="16"/>
  <c r="EP15" i="16"/>
  <c r="EE15" i="16"/>
  <c r="EF15" i="16"/>
  <c r="EG15" i="16"/>
  <c r="EH15" i="16"/>
  <c r="EI15" i="16"/>
  <c r="EJ15" i="16"/>
  <c r="DY15" i="16"/>
  <c r="DN15" i="16"/>
  <c r="DC15" i="16"/>
  <c r="CR15" i="16"/>
  <c r="G168" i="10"/>
  <c r="K167" i="10"/>
  <c r="EF24" i="16"/>
  <c r="BU15" i="16"/>
  <c r="EV15" i="16"/>
  <c r="J168" i="10"/>
  <c r="K169" i="10"/>
  <c r="J72" i="10"/>
  <c r="CG15" i="16"/>
  <c r="Z15" i="16"/>
  <c r="O15" i="16"/>
  <c r="P15" i="16"/>
  <c r="Q15" i="16"/>
  <c r="R15" i="16"/>
  <c r="S15" i="16"/>
  <c r="T15" i="16"/>
  <c r="I15" i="16"/>
  <c r="EW15" i="16"/>
  <c r="EL15" i="16"/>
  <c r="EA15" i="16"/>
  <c r="DP15" i="16"/>
  <c r="I166" i="10"/>
  <c r="I167" i="10"/>
  <c r="DO15" i="16"/>
  <c r="CS15" i="16"/>
  <c r="AL15" i="16"/>
  <c r="AA15" i="16"/>
  <c r="AB15" i="16"/>
  <c r="AC15" i="16"/>
  <c r="AD15" i="16"/>
  <c r="AE15" i="16"/>
  <c r="AF15" i="16"/>
  <c r="U15" i="16"/>
  <c r="J15" i="16"/>
  <c r="EX15" i="16"/>
  <c r="EM15" i="16"/>
  <c r="EB15" i="16"/>
  <c r="J166" i="10"/>
  <c r="ER15" i="16"/>
  <c r="G169" i="10"/>
  <c r="I169" i="10"/>
  <c r="G171" i="10"/>
  <c r="DE15" i="16"/>
  <c r="AX15" i="16"/>
  <c r="AM15" i="16"/>
  <c r="AN15" i="16"/>
  <c r="AO15" i="16"/>
  <c r="AP15" i="16"/>
  <c r="AQ15" i="16"/>
  <c r="AR15" i="16"/>
  <c r="AG15" i="16"/>
  <c r="V15" i="16"/>
  <c r="K15" i="16"/>
  <c r="EY15" i="16"/>
  <c r="EN15" i="16"/>
  <c r="K166" i="10"/>
  <c r="ES15" i="16"/>
  <c r="H169" i="10"/>
  <c r="H171" i="10"/>
  <c r="DQ15" i="16"/>
  <c r="BJ15" i="16"/>
  <c r="AY15" i="16"/>
  <c r="AZ15" i="16"/>
  <c r="BA15" i="16"/>
  <c r="BB15" i="16"/>
  <c r="BC15" i="16"/>
  <c r="BD15" i="16"/>
  <c r="AS15" i="16"/>
  <c r="AH15" i="16"/>
  <c r="W15" i="16"/>
  <c r="L15" i="16"/>
  <c r="EZ15" i="16"/>
  <c r="EU15" i="16"/>
  <c r="K170" i="10"/>
  <c r="I171" i="10"/>
  <c r="EC15" i="16"/>
  <c r="BV15" i="16"/>
  <c r="BK15" i="16"/>
  <c r="BL15" i="16"/>
  <c r="BM15" i="16"/>
  <c r="BN15" i="16"/>
  <c r="BO15" i="16"/>
  <c r="BP15" i="16"/>
  <c r="BE15" i="16"/>
  <c r="AT15" i="16"/>
  <c r="AI15" i="16"/>
  <c r="X15" i="16"/>
  <c r="FB24" i="16"/>
  <c r="AB24" i="16"/>
  <c r="N15" i="16"/>
  <c r="DZ15" i="16"/>
  <c r="H170" i="10"/>
  <c r="K171" i="10"/>
  <c r="EO15" i="16"/>
  <c r="CH15" i="16"/>
  <c r="BW15" i="16"/>
  <c r="BX15" i="16"/>
  <c r="BY15" i="16"/>
  <c r="BZ15" i="16"/>
  <c r="CA15" i="16"/>
  <c r="CB15" i="16"/>
  <c r="BQ15" i="16"/>
  <c r="BF15" i="16"/>
  <c r="AU15" i="16"/>
  <c r="AJ15" i="16"/>
  <c r="O24" i="16"/>
  <c r="AZ24" i="16"/>
  <c r="EQ15" i="16"/>
  <c r="EK15" i="16"/>
  <c r="G170" i="10"/>
  <c r="M15" i="16"/>
  <c r="CT15" i="16"/>
  <c r="CI15" i="16"/>
  <c r="CJ15" i="16"/>
  <c r="CK15" i="16"/>
  <c r="CL15" i="16"/>
  <c r="CM15" i="16"/>
  <c r="CN15" i="16"/>
  <c r="CC15" i="16"/>
  <c r="BR15" i="16"/>
  <c r="BG15" i="16"/>
  <c r="AV15" i="16"/>
  <c r="AA24" i="16"/>
  <c r="BL24" i="16"/>
  <c r="FB15" i="16"/>
  <c r="ET15" i="16"/>
  <c r="DD15" i="16"/>
  <c r="FA15" i="16"/>
  <c r="DF15" i="16"/>
  <c r="CU15" i="16"/>
  <c r="CV15" i="16"/>
  <c r="CW15" i="16"/>
  <c r="CX15" i="16"/>
  <c r="CY15" i="16"/>
  <c r="CZ15" i="16"/>
  <c r="CO15" i="16"/>
  <c r="CD15" i="16"/>
  <c r="BS15" i="16"/>
  <c r="AM24" i="16"/>
  <c r="BX24" i="16"/>
  <c r="D73" i="10"/>
  <c r="E19" i="5"/>
  <c r="H166" i="10"/>
  <c r="G163" i="10"/>
  <c r="J133" i="21"/>
  <c r="J131" i="21"/>
  <c r="J130" i="21"/>
  <c r="J129" i="21"/>
  <c r="J127" i="21"/>
  <c r="J126" i="21"/>
  <c r="J125" i="21"/>
  <c r="J124" i="21"/>
  <c r="J123" i="21"/>
  <c r="J122" i="21"/>
  <c r="J121" i="21"/>
  <c r="J120" i="21"/>
  <c r="J119" i="21"/>
  <c r="J118" i="21"/>
  <c r="J117" i="21"/>
  <c r="J116" i="21"/>
  <c r="J115" i="21"/>
  <c r="J114" i="21"/>
  <c r="J113" i="21"/>
  <c r="H57" i="21"/>
  <c r="D42" i="10"/>
  <c r="FC16" i="16"/>
  <c r="L58" i="21"/>
  <c r="K141" i="21"/>
  <c r="K140" i="21"/>
  <c r="K139" i="21"/>
  <c r="K138" i="21"/>
  <c r="K137" i="21"/>
  <c r="K136" i="21"/>
  <c r="K135" i="21"/>
  <c r="I172" i="10"/>
  <c r="K163" i="10"/>
  <c r="G167" i="10"/>
  <c r="H165" i="10"/>
  <c r="J172" i="10"/>
  <c r="DG24" i="16"/>
  <c r="DH24" i="16"/>
  <c r="I164" i="10"/>
  <c r="J165" i="10"/>
  <c r="J112" i="21"/>
  <c r="J111" i="21"/>
  <c r="H56" i="21"/>
  <c r="H172" i="10"/>
  <c r="G175" i="10"/>
  <c r="H175" i="10"/>
  <c r="I175" i="10"/>
  <c r="J175" i="10"/>
  <c r="K175" i="10"/>
  <c r="DS24" i="16"/>
  <c r="DT24" i="16"/>
  <c r="H164" i="10"/>
  <c r="G172" i="10"/>
  <c r="K48" i="20"/>
  <c r="H129" i="20"/>
  <c r="H128" i="20"/>
  <c r="H127" i="20"/>
  <c r="H126" i="20"/>
  <c r="H125" i="20"/>
  <c r="H124" i="20"/>
  <c r="H123" i="20"/>
  <c r="I46" i="20"/>
  <c r="I48" i="20"/>
  <c r="K46" i="20"/>
  <c r="K49" i="20"/>
  <c r="I49" i="20"/>
  <c r="K164" i="10"/>
  <c r="I174" i="10"/>
  <c r="K174" i="10"/>
  <c r="G174" i="10"/>
  <c r="J174" i="10"/>
  <c r="H174" i="10"/>
  <c r="Q41" i="10"/>
  <c r="P41" i="10"/>
  <c r="J41" i="10"/>
  <c r="I41" i="10"/>
  <c r="R41" i="10"/>
  <c r="H41" i="10"/>
  <c r="O41" i="10"/>
  <c r="M41" i="10"/>
  <c r="N41" i="10"/>
  <c r="L41" i="10"/>
  <c r="K41" i="10"/>
  <c r="S41" i="10"/>
  <c r="G41" i="10"/>
  <c r="J164" i="10"/>
  <c r="E17" i="5"/>
  <c r="S49" i="10"/>
  <c r="N49" i="10"/>
  <c r="G49" i="10"/>
  <c r="R49" i="10"/>
  <c r="H49" i="10"/>
  <c r="Q49" i="10"/>
  <c r="O49" i="10"/>
  <c r="P49" i="10"/>
  <c r="K49" i="10"/>
  <c r="M49" i="10"/>
  <c r="L49" i="10"/>
  <c r="J49" i="10"/>
  <c r="I49" i="10"/>
  <c r="H176" i="10"/>
  <c r="G176" i="10"/>
  <c r="K176" i="10"/>
  <c r="I176" i="10"/>
  <c r="J176" i="10"/>
  <c r="E16" i="5"/>
  <c r="V235" i="16" l="1"/>
  <c r="D241" i="16"/>
  <c r="G241" i="16" s="1"/>
  <c r="U257" i="16"/>
  <c r="P162" i="21"/>
  <c r="Q162" i="21" s="1"/>
  <c r="P164" i="21"/>
  <c r="Q164" i="21" s="1"/>
  <c r="O163" i="21"/>
  <c r="N163" i="21" s="1"/>
  <c r="P163" i="21" s="1"/>
  <c r="Q163" i="21" s="1"/>
  <c r="G163" i="20"/>
  <c r="H163" i="20" s="1"/>
  <c r="G162" i="20"/>
  <c r="I219" i="20"/>
  <c r="H218" i="20"/>
  <c r="G218" i="20" s="1"/>
  <c r="G231" i="20"/>
  <c r="J220" i="20"/>
  <c r="J232" i="20"/>
  <c r="J222" i="20"/>
  <c r="G239" i="20"/>
  <c r="E73" i="10"/>
  <c r="H73" i="10" s="1"/>
  <c r="L141" i="21"/>
  <c r="L140" i="21"/>
  <c r="L139" i="21"/>
  <c r="L138" i="21"/>
  <c r="L137" i="21"/>
  <c r="L136" i="21"/>
  <c r="L135" i="21"/>
  <c r="I54" i="21"/>
  <c r="J56" i="21"/>
  <c r="I55" i="21"/>
  <c r="I112" i="21"/>
  <c r="I111" i="21"/>
  <c r="F19" i="5"/>
  <c r="F16" i="5"/>
  <c r="F17" i="5"/>
  <c r="I133" i="21"/>
  <c r="I117" i="21"/>
  <c r="J57" i="21"/>
  <c r="I131" i="21"/>
  <c r="I127" i="21"/>
  <c r="I124" i="21"/>
  <c r="I121" i="21"/>
  <c r="I118" i="21"/>
  <c r="I115" i="21"/>
  <c r="I129" i="21"/>
  <c r="I125" i="21"/>
  <c r="I123" i="21"/>
  <c r="I120" i="21"/>
  <c r="I116" i="21"/>
  <c r="I113" i="21"/>
  <c r="I130" i="21"/>
  <c r="I126" i="21"/>
  <c r="I122" i="21"/>
  <c r="I119" i="21"/>
  <c r="I114" i="21"/>
  <c r="J129" i="20"/>
  <c r="J128" i="20"/>
  <c r="J127" i="20"/>
  <c r="J126" i="20"/>
  <c r="J125" i="20"/>
  <c r="J124" i="20"/>
  <c r="J123" i="20"/>
  <c r="H48" i="20"/>
  <c r="E42" i="10"/>
  <c r="F42" i="10" s="1"/>
  <c r="FD16" i="16"/>
  <c r="T16" i="16" s="1"/>
  <c r="J121" i="20"/>
  <c r="J120" i="20"/>
  <c r="J119" i="20"/>
  <c r="J118" i="20"/>
  <c r="J117" i="20"/>
  <c r="H49" i="20"/>
  <c r="J116" i="20"/>
  <c r="J115" i="20"/>
  <c r="J112" i="20"/>
  <c r="J111" i="20"/>
  <c r="J110" i="20"/>
  <c r="J109" i="20"/>
  <c r="H46" i="20"/>
  <c r="W235" i="16" l="1"/>
  <c r="V257" i="16"/>
  <c r="AQ16" i="16"/>
  <c r="AR16" i="16"/>
  <c r="O161" i="21"/>
  <c r="N161" i="21" s="1"/>
  <c r="J73" i="10"/>
  <c r="I218" i="20"/>
  <c r="D231" i="20"/>
  <c r="H217" i="20"/>
  <c r="G217" i="20" s="1"/>
  <c r="J219" i="20"/>
  <c r="G232" i="20"/>
  <c r="BQ16" i="16"/>
  <c r="L161" i="20"/>
  <c r="H162" i="20"/>
  <c r="G164" i="20" s="1"/>
  <c r="CP16" i="16"/>
  <c r="CE16" i="16"/>
  <c r="BT16" i="16"/>
  <c r="BI16" i="16"/>
  <c r="AX16" i="16"/>
  <c r="AM16" i="16"/>
  <c r="AN16" i="16"/>
  <c r="AO16" i="16"/>
  <c r="AP16" i="16"/>
  <c r="H55" i="21"/>
  <c r="J134" i="21"/>
  <c r="J132" i="21"/>
  <c r="J110" i="21"/>
  <c r="J106" i="21"/>
  <c r="M16" i="16"/>
  <c r="D89" i="10"/>
  <c r="D44" i="10"/>
  <c r="FC18" i="16"/>
  <c r="G73" i="10"/>
  <c r="BE16" i="16"/>
  <c r="CD16" i="16"/>
  <c r="BS16" i="16"/>
  <c r="BH16" i="16"/>
  <c r="AW16" i="16"/>
  <c r="AL16" i="16"/>
  <c r="AA16" i="16"/>
  <c r="AB16" i="16"/>
  <c r="AC16" i="16"/>
  <c r="AD16" i="16"/>
  <c r="AE16" i="16"/>
  <c r="AF16" i="16"/>
  <c r="D85" i="10"/>
  <c r="BB16" i="16"/>
  <c r="D88" i="10"/>
  <c r="K73" i="10"/>
  <c r="CO16" i="16"/>
  <c r="DN16" i="16"/>
  <c r="DC16" i="16"/>
  <c r="CR16" i="16"/>
  <c r="CG16" i="16"/>
  <c r="BV16" i="16"/>
  <c r="BK16" i="16"/>
  <c r="BL16" i="16"/>
  <c r="BM16" i="16"/>
  <c r="BN16" i="16"/>
  <c r="BO16" i="16"/>
  <c r="BP16" i="16"/>
  <c r="H54" i="21"/>
  <c r="J128" i="21"/>
  <c r="J108" i="21"/>
  <c r="J107" i="21"/>
  <c r="J105" i="21"/>
  <c r="DB16" i="16"/>
  <c r="D86" i="10"/>
  <c r="DA16" i="16"/>
  <c r="DZ16" i="16"/>
  <c r="DO16" i="16"/>
  <c r="DD16" i="16"/>
  <c r="CS16" i="16"/>
  <c r="CH16" i="16"/>
  <c r="BW16" i="16"/>
  <c r="BX16" i="16"/>
  <c r="BY16" i="16"/>
  <c r="BZ16" i="16"/>
  <c r="CA16" i="16"/>
  <c r="CB16" i="16"/>
  <c r="AY16" i="16"/>
  <c r="M42" i="10"/>
  <c r="J42" i="10"/>
  <c r="N42" i="10"/>
  <c r="I42" i="10"/>
  <c r="K42" i="10"/>
  <c r="O42" i="10"/>
  <c r="H42" i="10"/>
  <c r="S42" i="10"/>
  <c r="G42" i="10"/>
  <c r="R42" i="10"/>
  <c r="Q42" i="10"/>
  <c r="P42" i="10"/>
  <c r="L42" i="10"/>
  <c r="D77" i="10"/>
  <c r="D43" i="10"/>
  <c r="FC17" i="16"/>
  <c r="D46" i="10"/>
  <c r="FC20" i="16"/>
  <c r="DY16" i="16"/>
  <c r="DM16" i="16"/>
  <c r="EL16" i="16"/>
  <c r="EA16" i="16"/>
  <c r="DP16" i="16"/>
  <c r="DE16" i="16"/>
  <c r="CT16" i="16"/>
  <c r="CI16" i="16"/>
  <c r="CJ16" i="16"/>
  <c r="CK16" i="16"/>
  <c r="CL16" i="16"/>
  <c r="CM16" i="16"/>
  <c r="CN16" i="16"/>
  <c r="CQ16" i="16"/>
  <c r="L56" i="21"/>
  <c r="K112" i="21"/>
  <c r="K111" i="21"/>
  <c r="D79" i="10"/>
  <c r="D84" i="10"/>
  <c r="I16" i="16"/>
  <c r="J16" i="16"/>
  <c r="EX16" i="16"/>
  <c r="EM16" i="16"/>
  <c r="EB16" i="16"/>
  <c r="DQ16" i="16"/>
  <c r="DF16" i="16"/>
  <c r="CU16" i="16"/>
  <c r="CV16" i="16"/>
  <c r="CW16" i="16"/>
  <c r="CX16" i="16"/>
  <c r="CY16" i="16"/>
  <c r="CZ16" i="16"/>
  <c r="J46" i="20"/>
  <c r="I116" i="20"/>
  <c r="I115" i="20"/>
  <c r="I112" i="20"/>
  <c r="I111" i="20"/>
  <c r="I110" i="20"/>
  <c r="I109" i="20"/>
  <c r="AZ16" i="16"/>
  <c r="EW16" i="16"/>
  <c r="V16" i="16"/>
  <c r="K16" i="16"/>
  <c r="EY16" i="16"/>
  <c r="EN16" i="16"/>
  <c r="EC16" i="16"/>
  <c r="DR16" i="16"/>
  <c r="DG16" i="16"/>
  <c r="DH16" i="16"/>
  <c r="DI16" i="16"/>
  <c r="DJ16" i="16"/>
  <c r="DK16" i="16"/>
  <c r="DL16" i="16"/>
  <c r="D87" i="10"/>
  <c r="E18" i="5"/>
  <c r="BU16" i="16"/>
  <c r="BA16" i="16"/>
  <c r="BC16" i="16"/>
  <c r="J48" i="20"/>
  <c r="I129" i="20"/>
  <c r="I128" i="20"/>
  <c r="I127" i="20"/>
  <c r="I126" i="20"/>
  <c r="I125" i="20"/>
  <c r="I124" i="20"/>
  <c r="I123" i="20"/>
  <c r="I47" i="20"/>
  <c r="D82" i="10"/>
  <c r="J49" i="20"/>
  <c r="I121" i="20"/>
  <c r="I120" i="20"/>
  <c r="I119" i="20"/>
  <c r="I118" i="20"/>
  <c r="I117" i="20"/>
  <c r="L57" i="21"/>
  <c r="K133" i="21"/>
  <c r="K131" i="21"/>
  <c r="K130" i="21"/>
  <c r="K129" i="21"/>
  <c r="K127" i="21"/>
  <c r="K126" i="21"/>
  <c r="K125" i="21"/>
  <c r="K124" i="21"/>
  <c r="K123" i="21"/>
  <c r="K122" i="21"/>
  <c r="K121" i="21"/>
  <c r="K120" i="21"/>
  <c r="K119" i="21"/>
  <c r="K118" i="21"/>
  <c r="K117" i="21"/>
  <c r="K116" i="21"/>
  <c r="K115" i="21"/>
  <c r="K114" i="21"/>
  <c r="K113" i="21"/>
  <c r="D78" i="10"/>
  <c r="E21" i="5"/>
  <c r="U16" i="16"/>
  <c r="AH16" i="16"/>
  <c r="W16" i="16"/>
  <c r="L16" i="16"/>
  <c r="EZ16" i="16"/>
  <c r="EO16" i="16"/>
  <c r="ED16" i="16"/>
  <c r="DS16" i="16"/>
  <c r="DT16" i="16"/>
  <c r="DU16" i="16"/>
  <c r="DV16" i="16"/>
  <c r="DW16" i="16"/>
  <c r="DX16" i="16"/>
  <c r="CC16" i="16"/>
  <c r="BJ16" i="16"/>
  <c r="BD16" i="16"/>
  <c r="AG16" i="16"/>
  <c r="AT16" i="16"/>
  <c r="X16" i="16"/>
  <c r="EP16" i="16"/>
  <c r="EE16" i="16"/>
  <c r="EF16" i="16"/>
  <c r="EG16" i="16"/>
  <c r="EH16" i="16"/>
  <c r="EI16" i="16"/>
  <c r="EJ16" i="16"/>
  <c r="CF16" i="16"/>
  <c r="AI16" i="16"/>
  <c r="D76" i="10"/>
  <c r="EK16" i="16"/>
  <c r="BF16" i="16"/>
  <c r="AU16" i="16"/>
  <c r="AJ16" i="16"/>
  <c r="Y16" i="16"/>
  <c r="N16" i="16"/>
  <c r="FB16" i="16"/>
  <c r="EQ16" i="16"/>
  <c r="ER16" i="16"/>
  <c r="ES16" i="16"/>
  <c r="ET16" i="16"/>
  <c r="EU16" i="16"/>
  <c r="EV16" i="16"/>
  <c r="I73" i="10"/>
  <c r="D83" i="10"/>
  <c r="FA16" i="16"/>
  <c r="AS16" i="16"/>
  <c r="BR16" i="16"/>
  <c r="BG16" i="16"/>
  <c r="AV16" i="16"/>
  <c r="AK16" i="16"/>
  <c r="Z16" i="16"/>
  <c r="O16" i="16"/>
  <c r="P16" i="16"/>
  <c r="Q16" i="16"/>
  <c r="R16" i="16"/>
  <c r="S16" i="16"/>
  <c r="X235" i="16" l="1"/>
  <c r="W257" i="16"/>
  <c r="O160" i="21"/>
  <c r="N160" i="21" s="1"/>
  <c r="P161" i="21"/>
  <c r="Q161" i="21" s="1"/>
  <c r="A231" i="20"/>
  <c r="I217" i="20"/>
  <c r="J218" i="20"/>
  <c r="D232" i="20"/>
  <c r="L162" i="20"/>
  <c r="L163" i="20"/>
  <c r="H164" i="20"/>
  <c r="G166" i="20" s="1"/>
  <c r="L49" i="20"/>
  <c r="K120" i="20"/>
  <c r="K117" i="20"/>
  <c r="K119" i="20"/>
  <c r="K121" i="20"/>
  <c r="K118" i="20"/>
  <c r="J122" i="20"/>
  <c r="H47" i="20"/>
  <c r="B36" i="5"/>
  <c r="E78" i="10"/>
  <c r="K78" i="10" s="1"/>
  <c r="E87" i="10"/>
  <c r="E79" i="10"/>
  <c r="K79" i="10" s="1"/>
  <c r="E85" i="10"/>
  <c r="K85" i="10" s="1"/>
  <c r="L112" i="21"/>
  <c r="L111" i="21"/>
  <c r="H85" i="10"/>
  <c r="F18" i="5"/>
  <c r="E84" i="10"/>
  <c r="K84" i="10" s="1"/>
  <c r="E76" i="10"/>
  <c r="H76" i="10" s="1"/>
  <c r="F21" i="5"/>
  <c r="E88" i="10"/>
  <c r="G88" i="10" s="1"/>
  <c r="K87" i="10"/>
  <c r="J87" i="10"/>
  <c r="I87" i="10"/>
  <c r="H87" i="10"/>
  <c r="G87" i="10"/>
  <c r="I53" i="21"/>
  <c r="J54" i="21"/>
  <c r="I108" i="21"/>
  <c r="I105" i="21"/>
  <c r="I128" i="21"/>
  <c r="I107" i="21"/>
  <c r="L133" i="21"/>
  <c r="L131" i="21"/>
  <c r="L130" i="21"/>
  <c r="L129" i="21"/>
  <c r="L127" i="21"/>
  <c r="L126" i="21"/>
  <c r="L125" i="21"/>
  <c r="L124" i="21"/>
  <c r="L123" i="21"/>
  <c r="L122" i="21"/>
  <c r="L121" i="21"/>
  <c r="L120" i="21"/>
  <c r="L119" i="21"/>
  <c r="L118" i="21"/>
  <c r="L117" i="21"/>
  <c r="L116" i="21"/>
  <c r="L115" i="21"/>
  <c r="L114" i="21"/>
  <c r="L113" i="21"/>
  <c r="E46" i="10"/>
  <c r="F46" i="10" s="1"/>
  <c r="FD20" i="16"/>
  <c r="DH20" i="16" s="1"/>
  <c r="E89" i="10"/>
  <c r="J89" i="10" s="1"/>
  <c r="K76" i="10"/>
  <c r="G76" i="10"/>
  <c r="E44" i="10"/>
  <c r="F44" i="10" s="1"/>
  <c r="FD18" i="16"/>
  <c r="AJ18" i="16" s="1"/>
  <c r="K116" i="20"/>
  <c r="K110" i="20"/>
  <c r="K111" i="20"/>
  <c r="K109" i="20"/>
  <c r="L46" i="20"/>
  <c r="K115" i="20"/>
  <c r="K112" i="20"/>
  <c r="K124" i="20"/>
  <c r="L48" i="20"/>
  <c r="K129" i="20"/>
  <c r="K126" i="20"/>
  <c r="K125" i="20"/>
  <c r="K128" i="20"/>
  <c r="K123" i="20"/>
  <c r="K127" i="20"/>
  <c r="E77" i="10"/>
  <c r="K77" i="10" s="1"/>
  <c r="I88" i="10"/>
  <c r="J55" i="21"/>
  <c r="I132" i="21"/>
  <c r="I134" i="21"/>
  <c r="I110" i="21"/>
  <c r="I106" i="21"/>
  <c r="E43" i="10"/>
  <c r="F43" i="10" s="1"/>
  <c r="FD17" i="16"/>
  <c r="DT17" i="16" s="1"/>
  <c r="E86" i="10"/>
  <c r="K86" i="10" s="1"/>
  <c r="E83" i="10"/>
  <c r="K83" i="10" s="1"/>
  <c r="E82" i="10"/>
  <c r="K82" i="10" s="1"/>
  <c r="AZ17" i="16"/>
  <c r="AN17" i="16"/>
  <c r="AB17" i="16"/>
  <c r="AY17" i="16"/>
  <c r="AM17" i="16"/>
  <c r="AA17" i="16"/>
  <c r="BJ17" i="16"/>
  <c r="AL17" i="16"/>
  <c r="Z17" i="16"/>
  <c r="BU17" i="16"/>
  <c r="BI17" i="16"/>
  <c r="AW17" i="16"/>
  <c r="AK17" i="16"/>
  <c r="CF17" i="16"/>
  <c r="BT17" i="16"/>
  <c r="BH17" i="16"/>
  <c r="AV17" i="16"/>
  <c r="CQ17" i="16"/>
  <c r="CE17" i="16"/>
  <c r="BS17" i="16"/>
  <c r="BG17" i="16"/>
  <c r="DB17" i="16"/>
  <c r="CP17" i="16"/>
  <c r="CD17" i="16"/>
  <c r="BR17" i="16"/>
  <c r="DM17" i="16"/>
  <c r="DA17" i="16"/>
  <c r="CO17" i="16"/>
  <c r="CC17" i="16"/>
  <c r="DX17" i="16"/>
  <c r="DL17" i="16"/>
  <c r="CZ17" i="16"/>
  <c r="CN17" i="16"/>
  <c r="DW17" i="16"/>
  <c r="DK17" i="16"/>
  <c r="CY17" i="16"/>
  <c r="CM17" i="16"/>
  <c r="DV17" i="16"/>
  <c r="DJ17" i="16"/>
  <c r="CX17" i="16"/>
  <c r="CL17" i="16"/>
  <c r="AC17" i="16"/>
  <c r="Q17" i="16"/>
  <c r="ES17" i="16"/>
  <c r="EG17" i="16"/>
  <c r="P17" i="16" l="1"/>
  <c r="Y235" i="16"/>
  <c r="X257" i="16"/>
  <c r="AX17" i="16"/>
  <c r="O17" i="16"/>
  <c r="DI17" i="16"/>
  <c r="BN17" i="16"/>
  <c r="BO17" i="16"/>
  <c r="BP17" i="16"/>
  <c r="BE17" i="16"/>
  <c r="AT17" i="16"/>
  <c r="AI17" i="16"/>
  <c r="X17" i="16"/>
  <c r="M17" i="16"/>
  <c r="FA17" i="16"/>
  <c r="EP17" i="16"/>
  <c r="EE17" i="16"/>
  <c r="EF17" i="16"/>
  <c r="DU17" i="16"/>
  <c r="BZ17" i="16"/>
  <c r="CA17" i="16"/>
  <c r="CB17" i="16"/>
  <c r="BQ17" i="16"/>
  <c r="BF17" i="16"/>
  <c r="AU17" i="16"/>
  <c r="AJ17" i="16"/>
  <c r="Y17" i="16"/>
  <c r="N17" i="16"/>
  <c r="FB17" i="16"/>
  <c r="EQ17" i="16"/>
  <c r="ER17" i="16"/>
  <c r="BN20" i="16"/>
  <c r="AO17" i="16"/>
  <c r="EH17" i="16"/>
  <c r="EI17" i="16"/>
  <c r="EJ17" i="16"/>
  <c r="DY17" i="16"/>
  <c r="DN17" i="16"/>
  <c r="DC17" i="16"/>
  <c r="CR17" i="16"/>
  <c r="CG17" i="16"/>
  <c r="BV17" i="16"/>
  <c r="BK17" i="16"/>
  <c r="BL17" i="16"/>
  <c r="G79" i="10"/>
  <c r="BA17" i="16"/>
  <c r="ET17" i="16"/>
  <c r="EU17" i="16"/>
  <c r="EV17" i="16"/>
  <c r="EK17" i="16"/>
  <c r="DZ17" i="16"/>
  <c r="DO17" i="16"/>
  <c r="DD17" i="16"/>
  <c r="CS17" i="16"/>
  <c r="CH17" i="16"/>
  <c r="BW17" i="16"/>
  <c r="BX17" i="16"/>
  <c r="BM17" i="16"/>
  <c r="T17" i="16"/>
  <c r="EL17" i="16"/>
  <c r="DP17" i="16"/>
  <c r="DE17" i="16"/>
  <c r="CJ17" i="16"/>
  <c r="I78" i="10"/>
  <c r="S17" i="16"/>
  <c r="EW17" i="16"/>
  <c r="CT17" i="16"/>
  <c r="AD17" i="16"/>
  <c r="AF17" i="16"/>
  <c r="EX17" i="16"/>
  <c r="CK17" i="16"/>
  <c r="AP17" i="16"/>
  <c r="AQ17" i="16"/>
  <c r="AR17" i="16"/>
  <c r="AG17" i="16"/>
  <c r="V17" i="16"/>
  <c r="K17" i="16"/>
  <c r="EY17" i="16"/>
  <c r="EN17" i="16"/>
  <c r="EC17" i="16"/>
  <c r="DR17" i="16"/>
  <c r="DG17" i="16"/>
  <c r="DH17" i="16"/>
  <c r="G82" i="10"/>
  <c r="CO18" i="16"/>
  <c r="R17" i="16"/>
  <c r="I17" i="16"/>
  <c r="EA17" i="16"/>
  <c r="CI17" i="16"/>
  <c r="BY17" i="16"/>
  <c r="AE17" i="16"/>
  <c r="U17" i="16"/>
  <c r="J17" i="16"/>
  <c r="EM17" i="16"/>
  <c r="EB17" i="16"/>
  <c r="DQ17" i="16"/>
  <c r="DF17" i="16"/>
  <c r="CU17" i="16"/>
  <c r="CV17" i="16"/>
  <c r="CW17" i="16"/>
  <c r="BB17" i="16"/>
  <c r="BC17" i="16"/>
  <c r="BD17" i="16"/>
  <c r="AS17" i="16"/>
  <c r="AH17" i="16"/>
  <c r="W17" i="16"/>
  <c r="L17" i="16"/>
  <c r="EZ17" i="16"/>
  <c r="EO17" i="16"/>
  <c r="ED17" i="16"/>
  <c r="DS17" i="16"/>
  <c r="CP18" i="16"/>
  <c r="CE18" i="16"/>
  <c r="O159" i="21"/>
  <c r="N159" i="21" s="1"/>
  <c r="P160" i="21"/>
  <c r="Q160" i="21" s="1"/>
  <c r="DL18" i="16"/>
  <c r="BP20" i="16"/>
  <c r="L164" i="20"/>
  <c r="H166" i="20"/>
  <c r="G167" i="20" s="1"/>
  <c r="L160" i="20"/>
  <c r="L165" i="20"/>
  <c r="I77" i="10"/>
  <c r="M20" i="16"/>
  <c r="G85" i="10"/>
  <c r="FA20" i="16"/>
  <c r="EF20" i="16"/>
  <c r="DF18" i="16"/>
  <c r="H84" i="10"/>
  <c r="DR18" i="16"/>
  <c r="H82" i="10"/>
  <c r="I84" i="10"/>
  <c r="CU18" i="16"/>
  <c r="I82" i="10"/>
  <c r="G83" i="10"/>
  <c r="G84" i="10"/>
  <c r="DH18" i="16"/>
  <c r="A232" i="20"/>
  <c r="J217" i="20"/>
  <c r="J84" i="10"/>
  <c r="DI18" i="16"/>
  <c r="AT20" i="16"/>
  <c r="CZ18" i="16"/>
  <c r="DG18" i="16"/>
  <c r="DA18" i="16"/>
  <c r="I86" i="10"/>
  <c r="J82" i="10"/>
  <c r="G78" i="10"/>
  <c r="AO20" i="16"/>
  <c r="CV18" i="16"/>
  <c r="CD18" i="16"/>
  <c r="H78" i="10"/>
  <c r="BO20" i="16"/>
  <c r="I85" i="10"/>
  <c r="CW18" i="16"/>
  <c r="BS18" i="16"/>
  <c r="J78" i="10"/>
  <c r="BE20" i="16"/>
  <c r="J85" i="10"/>
  <c r="CX18" i="16"/>
  <c r="BH18" i="16"/>
  <c r="DJ18" i="16"/>
  <c r="BT18" i="16"/>
  <c r="AI20" i="16"/>
  <c r="CG18" i="16"/>
  <c r="CY18" i="16"/>
  <c r="H77" i="10"/>
  <c r="J83" i="10"/>
  <c r="X20" i="16"/>
  <c r="CS18" i="16"/>
  <c r="DK18" i="16"/>
  <c r="EE20" i="16"/>
  <c r="BZ20" i="16"/>
  <c r="ER20" i="16"/>
  <c r="G89" i="10"/>
  <c r="J77" i="10"/>
  <c r="J76" i="10"/>
  <c r="AC20" i="16"/>
  <c r="BB20" i="16"/>
  <c r="BC20" i="16"/>
  <c r="BD20" i="16"/>
  <c r="AS20" i="16"/>
  <c r="AH20" i="16"/>
  <c r="W20" i="16"/>
  <c r="L20" i="16"/>
  <c r="EZ20" i="16"/>
  <c r="EO20" i="16"/>
  <c r="ED20" i="16"/>
  <c r="DS20" i="16"/>
  <c r="DT20" i="16"/>
  <c r="E29" i="5"/>
  <c r="D150" i="10"/>
  <c r="BU18" i="16"/>
  <c r="CT18" i="16"/>
  <c r="CI18" i="16"/>
  <c r="CJ18" i="16"/>
  <c r="CK18" i="16"/>
  <c r="CL18" i="16"/>
  <c r="CM18" i="16"/>
  <c r="CN18" i="16"/>
  <c r="CC18" i="16"/>
  <c r="BR18" i="16"/>
  <c r="BG18" i="16"/>
  <c r="AV18" i="16"/>
  <c r="H86" i="10"/>
  <c r="AJ20" i="16"/>
  <c r="K88" i="10"/>
  <c r="G77" i="10"/>
  <c r="L116" i="20"/>
  <c r="L115" i="20"/>
  <c r="L112" i="20"/>
  <c r="L111" i="20"/>
  <c r="L110" i="20"/>
  <c r="L109" i="20"/>
  <c r="I76" i="10"/>
  <c r="BM20" i="16"/>
  <c r="CL20" i="16"/>
  <c r="CM20" i="16"/>
  <c r="CN20" i="16"/>
  <c r="CC20" i="16"/>
  <c r="BR20" i="16"/>
  <c r="BG20" i="16"/>
  <c r="AV20" i="16"/>
  <c r="AK20" i="16"/>
  <c r="Z20" i="16"/>
  <c r="O20" i="16"/>
  <c r="P20" i="16"/>
  <c r="I79" i="10"/>
  <c r="D160" i="10"/>
  <c r="DE18" i="16"/>
  <c r="ED18" i="16"/>
  <c r="DS18" i="16"/>
  <c r="DT18" i="16"/>
  <c r="DU18" i="16"/>
  <c r="DV18" i="16"/>
  <c r="DW18" i="16"/>
  <c r="DX18" i="16"/>
  <c r="DM18" i="16"/>
  <c r="DB18" i="16"/>
  <c r="CQ18" i="16"/>
  <c r="CF18" i="16"/>
  <c r="D91" i="10"/>
  <c r="CA20" i="16"/>
  <c r="L46" i="10"/>
  <c r="H46" i="10"/>
  <c r="R46" i="10"/>
  <c r="Q46" i="10"/>
  <c r="J46" i="10"/>
  <c r="I46" i="10"/>
  <c r="S46" i="10"/>
  <c r="K46" i="10"/>
  <c r="G46" i="10"/>
  <c r="P46" i="10"/>
  <c r="N46" i="10"/>
  <c r="O46" i="10"/>
  <c r="M46" i="10"/>
  <c r="D155" i="10"/>
  <c r="H88" i="10"/>
  <c r="L129" i="20"/>
  <c r="L128" i="20"/>
  <c r="L127" i="20"/>
  <c r="L126" i="20"/>
  <c r="L125" i="20"/>
  <c r="L124" i="20"/>
  <c r="L123" i="20"/>
  <c r="BY20" i="16"/>
  <c r="CX20" i="16"/>
  <c r="CY20" i="16"/>
  <c r="CZ20" i="16"/>
  <c r="CO20" i="16"/>
  <c r="CD20" i="16"/>
  <c r="BS20" i="16"/>
  <c r="BH20" i="16"/>
  <c r="AW20" i="16"/>
  <c r="AL20" i="16"/>
  <c r="AA20" i="16"/>
  <c r="AB20" i="16"/>
  <c r="J79" i="10"/>
  <c r="E23" i="5"/>
  <c r="D153" i="10"/>
  <c r="EC18" i="16"/>
  <c r="DQ18" i="16"/>
  <c r="EP18" i="16"/>
  <c r="EE18" i="16"/>
  <c r="EF18" i="16"/>
  <c r="EG18" i="16"/>
  <c r="EH18" i="16"/>
  <c r="EI18" i="16"/>
  <c r="EJ18" i="16"/>
  <c r="DY18" i="16"/>
  <c r="DN18" i="16"/>
  <c r="DC18" i="16"/>
  <c r="CR18" i="16"/>
  <c r="D101" i="10"/>
  <c r="FB20" i="16"/>
  <c r="L55" i="21"/>
  <c r="K134" i="21"/>
  <c r="K132" i="21"/>
  <c r="K110" i="21"/>
  <c r="K106" i="21"/>
  <c r="J88" i="10"/>
  <c r="H83" i="10"/>
  <c r="CK20" i="16"/>
  <c r="DJ20" i="16"/>
  <c r="DK20" i="16"/>
  <c r="DL20" i="16"/>
  <c r="DA20" i="16"/>
  <c r="CP20" i="16"/>
  <c r="CE20" i="16"/>
  <c r="BT20" i="16"/>
  <c r="BI20" i="16"/>
  <c r="AX20" i="16"/>
  <c r="AM20" i="16"/>
  <c r="AN20" i="16"/>
  <c r="H79" i="10"/>
  <c r="D158" i="10"/>
  <c r="EO18" i="16"/>
  <c r="N18" i="16"/>
  <c r="FB18" i="16"/>
  <c r="EQ18" i="16"/>
  <c r="ER18" i="16"/>
  <c r="ES18" i="16"/>
  <c r="ET18" i="16"/>
  <c r="EU18" i="16"/>
  <c r="EV18" i="16"/>
  <c r="EK18" i="16"/>
  <c r="DZ18" i="16"/>
  <c r="DO18" i="16"/>
  <c r="DD18" i="16"/>
  <c r="D99" i="10"/>
  <c r="D162" i="10"/>
  <c r="AU20" i="16"/>
  <c r="I83" i="10"/>
  <c r="CW20" i="16"/>
  <c r="DV20" i="16"/>
  <c r="DW20" i="16"/>
  <c r="DX20" i="16"/>
  <c r="DM20" i="16"/>
  <c r="DB20" i="16"/>
  <c r="CQ20" i="16"/>
  <c r="CF20" i="16"/>
  <c r="BU20" i="16"/>
  <c r="BJ20" i="16"/>
  <c r="AY20" i="16"/>
  <c r="AZ20" i="16"/>
  <c r="L54" i="21"/>
  <c r="K128" i="21"/>
  <c r="K108" i="21"/>
  <c r="K107" i="21"/>
  <c r="K105" i="21"/>
  <c r="D149" i="10"/>
  <c r="D151" i="10"/>
  <c r="M18" i="16"/>
  <c r="Z18" i="16"/>
  <c r="O18" i="16"/>
  <c r="P18" i="16"/>
  <c r="Q18" i="16"/>
  <c r="R18" i="16"/>
  <c r="S18" i="16"/>
  <c r="T18" i="16"/>
  <c r="I18" i="16"/>
  <c r="EW18" i="16"/>
  <c r="EL18" i="16"/>
  <c r="EA18" i="16"/>
  <c r="DP18" i="16"/>
  <c r="D45" i="10"/>
  <c r="FC19" i="16"/>
  <c r="L121" i="20"/>
  <c r="L120" i="20"/>
  <c r="L119" i="20"/>
  <c r="L118" i="20"/>
  <c r="L117" i="20"/>
  <c r="BA20" i="16"/>
  <c r="BQ20" i="16"/>
  <c r="EQ20" i="16"/>
  <c r="K89" i="10"/>
  <c r="DI20" i="16"/>
  <c r="EH20" i="16"/>
  <c r="EI20" i="16"/>
  <c r="EJ20" i="16"/>
  <c r="DY20" i="16"/>
  <c r="DN20" i="16"/>
  <c r="DC20" i="16"/>
  <c r="CR20" i="16"/>
  <c r="CG20" i="16"/>
  <c r="BV20" i="16"/>
  <c r="BK20" i="16"/>
  <c r="BL20" i="16"/>
  <c r="H53" i="21"/>
  <c r="J109" i="21"/>
  <c r="J104" i="21"/>
  <c r="D161" i="10"/>
  <c r="D156" i="10"/>
  <c r="FA18" i="16"/>
  <c r="AL18" i="16"/>
  <c r="AA18" i="16"/>
  <c r="AB18" i="16"/>
  <c r="AC18" i="16"/>
  <c r="AD18" i="16"/>
  <c r="AE18" i="16"/>
  <c r="AF18" i="16"/>
  <c r="U18" i="16"/>
  <c r="J18" i="16"/>
  <c r="EX18" i="16"/>
  <c r="EM18" i="16"/>
  <c r="EB18" i="16"/>
  <c r="D92" i="10"/>
  <c r="EP20" i="16"/>
  <c r="CB20" i="16"/>
  <c r="N20" i="16"/>
  <c r="I89" i="10"/>
  <c r="DU20" i="16"/>
  <c r="ET20" i="16"/>
  <c r="EU20" i="16"/>
  <c r="EV20" i="16"/>
  <c r="EK20" i="16"/>
  <c r="DZ20" i="16"/>
  <c r="DO20" i="16"/>
  <c r="DD20" i="16"/>
  <c r="CS20" i="16"/>
  <c r="CH20" i="16"/>
  <c r="BW20" i="16"/>
  <c r="BX20" i="16"/>
  <c r="D154" i="10"/>
  <c r="D48" i="10"/>
  <c r="FC23" i="16"/>
  <c r="Y18" i="16"/>
  <c r="AX18" i="16"/>
  <c r="AM18" i="16"/>
  <c r="AN18" i="16"/>
  <c r="AO18" i="16"/>
  <c r="AP18" i="16"/>
  <c r="AQ18" i="16"/>
  <c r="AR18" i="16"/>
  <c r="AG18" i="16"/>
  <c r="V18" i="16"/>
  <c r="K18" i="16"/>
  <c r="EY18" i="16"/>
  <c r="EN18" i="16"/>
  <c r="D90" i="10"/>
  <c r="Y20" i="16"/>
  <c r="EG20" i="16"/>
  <c r="R20" i="16"/>
  <c r="S20" i="16"/>
  <c r="T20" i="16"/>
  <c r="I20" i="16"/>
  <c r="EW20" i="16"/>
  <c r="EL20" i="16"/>
  <c r="EA20" i="16"/>
  <c r="DP20" i="16"/>
  <c r="DE20" i="16"/>
  <c r="CT20" i="16"/>
  <c r="CI20" i="16"/>
  <c r="CJ20" i="16"/>
  <c r="E20" i="5"/>
  <c r="D159" i="10"/>
  <c r="AK18" i="16"/>
  <c r="BJ18" i="16"/>
  <c r="AY18" i="16"/>
  <c r="AZ18" i="16"/>
  <c r="BA18" i="16"/>
  <c r="BB18" i="16"/>
  <c r="BC18" i="16"/>
  <c r="BD18" i="16"/>
  <c r="AS18" i="16"/>
  <c r="AH18" i="16"/>
  <c r="W18" i="16"/>
  <c r="L18" i="16"/>
  <c r="EZ18" i="16"/>
  <c r="G86" i="10"/>
  <c r="D100" i="10"/>
  <c r="BF20" i="16"/>
  <c r="H89" i="10"/>
  <c r="L43" i="10"/>
  <c r="K43" i="10"/>
  <c r="J43" i="10"/>
  <c r="S43" i="10"/>
  <c r="I43" i="10"/>
  <c r="O43" i="10"/>
  <c r="Q43" i="10"/>
  <c r="G43" i="10"/>
  <c r="P43" i="10"/>
  <c r="R43" i="10"/>
  <c r="N43" i="10"/>
  <c r="H43" i="10"/>
  <c r="M43" i="10"/>
  <c r="ES20" i="16"/>
  <c r="AD20" i="16"/>
  <c r="AE20" i="16"/>
  <c r="AF20" i="16"/>
  <c r="U20" i="16"/>
  <c r="J20" i="16"/>
  <c r="EX20" i="16"/>
  <c r="EM20" i="16"/>
  <c r="EB20" i="16"/>
  <c r="DQ20" i="16"/>
  <c r="DF20" i="16"/>
  <c r="CU20" i="16"/>
  <c r="CV20" i="16"/>
  <c r="C36" i="5"/>
  <c r="D36" i="5" s="1"/>
  <c r="D152" i="10"/>
  <c r="AW18" i="16"/>
  <c r="BV18" i="16"/>
  <c r="BK18" i="16"/>
  <c r="BL18" i="16"/>
  <c r="BM18" i="16"/>
  <c r="BN18" i="16"/>
  <c r="BO18" i="16"/>
  <c r="BP18" i="16"/>
  <c r="BE18" i="16"/>
  <c r="AT18" i="16"/>
  <c r="AI18" i="16"/>
  <c r="X18" i="16"/>
  <c r="J86" i="10"/>
  <c r="D98" i="10"/>
  <c r="R44" i="10"/>
  <c r="Q44" i="10"/>
  <c r="P44" i="10"/>
  <c r="O44" i="10"/>
  <c r="N44" i="10"/>
  <c r="J44" i="10"/>
  <c r="M44" i="10"/>
  <c r="H44" i="10"/>
  <c r="L44" i="10"/>
  <c r="K44" i="10"/>
  <c r="G44" i="10"/>
  <c r="I44" i="10"/>
  <c r="S44" i="10"/>
  <c r="Q20" i="16"/>
  <c r="AP20" i="16"/>
  <c r="AQ20" i="16"/>
  <c r="AR20" i="16"/>
  <c r="AG20" i="16"/>
  <c r="V20" i="16"/>
  <c r="K20" i="16"/>
  <c r="EY20" i="16"/>
  <c r="EN20" i="16"/>
  <c r="EC20" i="16"/>
  <c r="DR20" i="16"/>
  <c r="DG20" i="16"/>
  <c r="D157" i="10"/>
  <c r="BI18" i="16"/>
  <c r="CH18" i="16"/>
  <c r="BW18" i="16"/>
  <c r="BX18" i="16"/>
  <c r="BY18" i="16"/>
  <c r="BZ18" i="16"/>
  <c r="CA18" i="16"/>
  <c r="CB18" i="16"/>
  <c r="BQ18" i="16"/>
  <c r="BF18" i="16"/>
  <c r="AU18" i="16"/>
  <c r="J47" i="20"/>
  <c r="I122" i="20"/>
  <c r="I45" i="20"/>
  <c r="Z235" i="16" l="1"/>
  <c r="Y257" i="16"/>
  <c r="P159" i="21"/>
  <c r="Q159" i="21" s="1"/>
  <c r="O158" i="21"/>
  <c r="N158" i="21" s="1"/>
  <c r="I167" i="20"/>
  <c r="H167" i="20"/>
  <c r="D170" i="20" s="1"/>
  <c r="J167" i="20"/>
  <c r="E156" i="10"/>
  <c r="K156" i="10" s="1"/>
  <c r="E153" i="10"/>
  <c r="J153" i="10" s="1"/>
  <c r="E48" i="10"/>
  <c r="F48" i="10" s="1"/>
  <c r="FD23" i="16"/>
  <c r="E158" i="10"/>
  <c r="H158" i="10" s="1"/>
  <c r="E91" i="10"/>
  <c r="I91" i="10" s="1"/>
  <c r="E160" i="10"/>
  <c r="K122" i="20"/>
  <c r="L47" i="20"/>
  <c r="L122" i="20" s="1"/>
  <c r="E149" i="10"/>
  <c r="G149" i="10" s="1"/>
  <c r="E151" i="10"/>
  <c r="H151" i="10" s="1"/>
  <c r="E98" i="10"/>
  <c r="F23" i="5"/>
  <c r="E161" i="10"/>
  <c r="E101" i="10"/>
  <c r="I101" i="10" s="1"/>
  <c r="J53" i="21"/>
  <c r="I109" i="21"/>
  <c r="I104" i="21"/>
  <c r="K101" i="10"/>
  <c r="J101" i="10"/>
  <c r="E154" i="10"/>
  <c r="J154" i="10" s="1"/>
  <c r="H45" i="20"/>
  <c r="J106" i="20"/>
  <c r="E99" i="10"/>
  <c r="F20" i="5"/>
  <c r="E159" i="10"/>
  <c r="I159" i="10" s="1"/>
  <c r="E45" i="10"/>
  <c r="F45" i="10" s="1"/>
  <c r="FD19" i="16"/>
  <c r="EV19" i="16" s="1"/>
  <c r="E152" i="10"/>
  <c r="G152" i="10" s="1"/>
  <c r="E155" i="10"/>
  <c r="I155" i="10" s="1"/>
  <c r="E157" i="10"/>
  <c r="K157" i="10" s="1"/>
  <c r="K159" i="10"/>
  <c r="H159" i="10"/>
  <c r="J159" i="10"/>
  <c r="E92" i="10"/>
  <c r="G92" i="10" s="1"/>
  <c r="K98" i="10"/>
  <c r="I98" i="10"/>
  <c r="J98" i="10"/>
  <c r="H98" i="10"/>
  <c r="G98" i="10"/>
  <c r="E90" i="10"/>
  <c r="G90" i="10" s="1"/>
  <c r="EV23" i="16"/>
  <c r="EJ23" i="16"/>
  <c r="DX23" i="16"/>
  <c r="DL23" i="16"/>
  <c r="CZ23" i="16"/>
  <c r="CN23" i="16"/>
  <c r="CB23" i="16"/>
  <c r="BP23" i="16"/>
  <c r="BD23" i="16"/>
  <c r="AR23" i="16"/>
  <c r="AF23" i="16"/>
  <c r="T23" i="16"/>
  <c r="EU23" i="16"/>
  <c r="EI23" i="16"/>
  <c r="DW23" i="16"/>
  <c r="DK23" i="16"/>
  <c r="CY23" i="16"/>
  <c r="CM23" i="16"/>
  <c r="CA23" i="16"/>
  <c r="BO23" i="16"/>
  <c r="BC23" i="16"/>
  <c r="AQ23" i="16"/>
  <c r="AE23" i="16"/>
  <c r="S23" i="16"/>
  <c r="ET23" i="16"/>
  <c r="EH23" i="16"/>
  <c r="DV23" i="16"/>
  <c r="DJ23" i="16"/>
  <c r="CX23" i="16"/>
  <c r="CL23" i="16"/>
  <c r="BZ23" i="16"/>
  <c r="BN23" i="16"/>
  <c r="BB23" i="16"/>
  <c r="AP23" i="16"/>
  <c r="AD23" i="16"/>
  <c r="R23" i="16"/>
  <c r="ES23" i="16"/>
  <c r="EG23" i="16"/>
  <c r="DU23" i="16"/>
  <c r="DI23" i="16"/>
  <c r="CW23" i="16"/>
  <c r="CK23" i="16"/>
  <c r="BY23" i="16"/>
  <c r="BM23" i="16"/>
  <c r="BA23" i="16"/>
  <c r="AO23" i="16"/>
  <c r="AC23" i="16"/>
  <c r="Q23" i="16"/>
  <c r="ER23" i="16"/>
  <c r="EF23" i="16"/>
  <c r="DT23" i="16"/>
  <c r="DH23" i="16"/>
  <c r="CV23" i="16"/>
  <c r="CJ23" i="16"/>
  <c r="BX23" i="16"/>
  <c r="BL23" i="16"/>
  <c r="AZ23" i="16"/>
  <c r="AN23" i="16"/>
  <c r="AB23" i="16"/>
  <c r="P23" i="16"/>
  <c r="EQ23" i="16"/>
  <c r="EE23" i="16"/>
  <c r="DS23" i="16"/>
  <c r="DG23" i="16"/>
  <c r="CU23" i="16"/>
  <c r="CI23" i="16"/>
  <c r="BW23" i="16"/>
  <c r="BK23" i="16"/>
  <c r="AY23" i="16"/>
  <c r="AM23" i="16"/>
  <c r="AA23" i="16"/>
  <c r="O23" i="16"/>
  <c r="FB23" i="16"/>
  <c r="EP23" i="16"/>
  <c r="ED23" i="16"/>
  <c r="DR23" i="16"/>
  <c r="DF23" i="16"/>
  <c r="CT23" i="16"/>
  <c r="CH23" i="16"/>
  <c r="BV23" i="16"/>
  <c r="BJ23" i="16"/>
  <c r="AX23" i="16"/>
  <c r="AL23" i="16"/>
  <c r="Z23" i="16"/>
  <c r="N23" i="16"/>
  <c r="FA23" i="16"/>
  <c r="EO23" i="16"/>
  <c r="EC23" i="16"/>
  <c r="DQ23" i="16"/>
  <c r="DE23" i="16"/>
  <c r="CS23" i="16"/>
  <c r="CG23" i="16"/>
  <c r="BU23" i="16"/>
  <c r="BI23" i="16"/>
  <c r="AW23" i="16"/>
  <c r="AK23" i="16"/>
  <c r="Y23" i="16"/>
  <c r="M23" i="16"/>
  <c r="EZ23" i="16"/>
  <c r="EN23" i="16"/>
  <c r="EB23" i="16"/>
  <c r="DP23" i="16"/>
  <c r="DD23" i="16"/>
  <c r="CR23" i="16"/>
  <c r="CF23" i="16"/>
  <c r="BT23" i="16"/>
  <c r="BH23" i="16"/>
  <c r="AV23" i="16"/>
  <c r="AJ23" i="16"/>
  <c r="X23" i="16"/>
  <c r="L23" i="16"/>
  <c r="EY23" i="16"/>
  <c r="EM23" i="16"/>
  <c r="EA23" i="16"/>
  <c r="DO23" i="16"/>
  <c r="DC23" i="16"/>
  <c r="CQ23" i="16"/>
  <c r="CE23" i="16"/>
  <c r="BS23" i="16"/>
  <c r="BG23" i="16"/>
  <c r="AU23" i="16"/>
  <c r="AI23" i="16"/>
  <c r="W23" i="16"/>
  <c r="K23" i="16"/>
  <c r="EX23" i="16"/>
  <c r="EL23" i="16"/>
  <c r="DZ23" i="16"/>
  <c r="DN23" i="16"/>
  <c r="DB23" i="16"/>
  <c r="CP23" i="16"/>
  <c r="CD23" i="16"/>
  <c r="BR23" i="16"/>
  <c r="BF23" i="16"/>
  <c r="AT23" i="16"/>
  <c r="AH23" i="16"/>
  <c r="V23" i="16"/>
  <c r="J23" i="16"/>
  <c r="DM23" i="16"/>
  <c r="DA23" i="16"/>
  <c r="CO23" i="16"/>
  <c r="CC23" i="16"/>
  <c r="BQ23" i="16"/>
  <c r="BE23" i="16"/>
  <c r="AS23" i="16"/>
  <c r="AG23" i="16"/>
  <c r="U23" i="16"/>
  <c r="EW23" i="16"/>
  <c r="I23" i="16"/>
  <c r="EK23" i="16"/>
  <c r="DY23" i="16"/>
  <c r="L128" i="21"/>
  <c r="L108" i="21"/>
  <c r="L107" i="21"/>
  <c r="L105" i="21"/>
  <c r="K99" i="10"/>
  <c r="J99" i="10"/>
  <c r="I99" i="10"/>
  <c r="H99" i="10"/>
  <c r="G99" i="10"/>
  <c r="E150" i="10"/>
  <c r="H150" i="10" s="1"/>
  <c r="D10" i="14"/>
  <c r="L134" i="21"/>
  <c r="L132" i="21"/>
  <c r="L110" i="21"/>
  <c r="L106" i="21"/>
  <c r="E100" i="10"/>
  <c r="H100" i="10" s="1"/>
  <c r="K92" i="10"/>
  <c r="E162" i="10"/>
  <c r="F29" i="5"/>
  <c r="AA235" i="16" l="1"/>
  <c r="Z257" i="16"/>
  <c r="H91" i="10"/>
  <c r="J91" i="10"/>
  <c r="K91" i="10"/>
  <c r="G91" i="10"/>
  <c r="I151" i="10"/>
  <c r="P158" i="21"/>
  <c r="Q158" i="21" s="1"/>
  <c r="O156" i="21"/>
  <c r="N156" i="21" s="1"/>
  <c r="DV19" i="16"/>
  <c r="EJ19" i="16"/>
  <c r="I153" i="10"/>
  <c r="CE19" i="16"/>
  <c r="K153" i="10"/>
  <c r="EM19" i="16"/>
  <c r="EK19" i="16"/>
  <c r="H156" i="10"/>
  <c r="H153" i="10"/>
  <c r="EO19" i="16"/>
  <c r="J166" i="20"/>
  <c r="I166" i="20" s="1"/>
  <c r="J147" i="20"/>
  <c r="I147" i="20" s="1"/>
  <c r="K147" i="20" s="1"/>
  <c r="M147" i="20" s="1"/>
  <c r="L147" i="20"/>
  <c r="G153" i="10"/>
  <c r="FA19" i="16"/>
  <c r="G154" i="10"/>
  <c r="CX19" i="16"/>
  <c r="DA19" i="16"/>
  <c r="AB19" i="16"/>
  <c r="I154" i="10"/>
  <c r="AN19" i="16"/>
  <c r="J156" i="10"/>
  <c r="I158" i="10"/>
  <c r="I19" i="16"/>
  <c r="L19" i="16"/>
  <c r="AL19" i="16"/>
  <c r="CV19" i="16"/>
  <c r="EH19" i="16"/>
  <c r="J152" i="10"/>
  <c r="H101" i="10"/>
  <c r="K158" i="10"/>
  <c r="J19" i="16"/>
  <c r="X19" i="16"/>
  <c r="AX19" i="16"/>
  <c r="DT19" i="16"/>
  <c r="AE19" i="16"/>
  <c r="K152" i="10"/>
  <c r="J158" i="10"/>
  <c r="AH19" i="16"/>
  <c r="BH19" i="16"/>
  <c r="DF19" i="16"/>
  <c r="EF19" i="16"/>
  <c r="AQ19" i="16"/>
  <c r="H152" i="10"/>
  <c r="K151" i="10"/>
  <c r="G158" i="10"/>
  <c r="AT19" i="16"/>
  <c r="BT19" i="16"/>
  <c r="ED19" i="16"/>
  <c r="AC19" i="16"/>
  <c r="CY19" i="16"/>
  <c r="CD19" i="16"/>
  <c r="EB19" i="16"/>
  <c r="EP19" i="16"/>
  <c r="AO19" i="16"/>
  <c r="DW19" i="16"/>
  <c r="J151" i="10"/>
  <c r="CP19" i="16"/>
  <c r="EZ19" i="16"/>
  <c r="AA19" i="16"/>
  <c r="CW19" i="16"/>
  <c r="EI19" i="16"/>
  <c r="G151" i="10"/>
  <c r="EX19" i="16"/>
  <c r="M19" i="16"/>
  <c r="AM19" i="16"/>
  <c r="DU19" i="16"/>
  <c r="AF19" i="16"/>
  <c r="W19" i="16"/>
  <c r="AW19" i="16"/>
  <c r="CU19" i="16"/>
  <c r="EG19" i="16"/>
  <c r="AR19" i="16"/>
  <c r="I156" i="10"/>
  <c r="G156" i="10"/>
  <c r="BQ19" i="16"/>
  <c r="AI19" i="16"/>
  <c r="BI19" i="16"/>
  <c r="DS19" i="16"/>
  <c r="AD19" i="16"/>
  <c r="CZ19" i="16"/>
  <c r="I157" i="10"/>
  <c r="G101" i="10"/>
  <c r="CO19" i="16"/>
  <c r="BS19" i="16"/>
  <c r="DQ19" i="16"/>
  <c r="EE19" i="16"/>
  <c r="AP19" i="16"/>
  <c r="DX19" i="16"/>
  <c r="H157" i="10"/>
  <c r="I100" i="10"/>
  <c r="D118" i="10"/>
  <c r="J150" i="10"/>
  <c r="D128" i="10"/>
  <c r="D106" i="10"/>
  <c r="D117" i="10"/>
  <c r="G159" i="10"/>
  <c r="DY19" i="16"/>
  <c r="BR19" i="16"/>
  <c r="BG19" i="16"/>
  <c r="AV19" i="16"/>
  <c r="AK19" i="16"/>
  <c r="Z19" i="16"/>
  <c r="O19" i="16"/>
  <c r="P19" i="16"/>
  <c r="Q19" i="16"/>
  <c r="R19" i="16"/>
  <c r="S19" i="16"/>
  <c r="T19" i="16"/>
  <c r="G157" i="10"/>
  <c r="I152" i="10"/>
  <c r="D145" i="10"/>
  <c r="D134" i="10"/>
  <c r="I90" i="10"/>
  <c r="D177" i="10"/>
  <c r="I48" i="10"/>
  <c r="Q48" i="10"/>
  <c r="O48" i="10"/>
  <c r="N48" i="10"/>
  <c r="M48" i="10"/>
  <c r="L48" i="10"/>
  <c r="K48" i="10"/>
  <c r="J48" i="10"/>
  <c r="R48" i="10"/>
  <c r="P48" i="10"/>
  <c r="S48" i="10"/>
  <c r="G48" i="10"/>
  <c r="H48" i="10"/>
  <c r="D126" i="10"/>
  <c r="D127" i="10"/>
  <c r="D182" i="10"/>
  <c r="D125" i="10"/>
  <c r="D189" i="10"/>
  <c r="D111" i="10"/>
  <c r="D115" i="10"/>
  <c r="EW19" i="16"/>
  <c r="DB19" i="16"/>
  <c r="CQ19" i="16"/>
  <c r="CF19" i="16"/>
  <c r="BU19" i="16"/>
  <c r="BJ19" i="16"/>
  <c r="AY19" i="16"/>
  <c r="AZ19" i="16"/>
  <c r="BA19" i="16"/>
  <c r="BB19" i="16"/>
  <c r="BC19" i="16"/>
  <c r="BD19" i="16"/>
  <c r="J157" i="10"/>
  <c r="D137" i="10"/>
  <c r="D138" i="10"/>
  <c r="D139" i="10"/>
  <c r="D185" i="10"/>
  <c r="D187" i="10"/>
  <c r="D190" i="10"/>
  <c r="D194" i="10"/>
  <c r="H92" i="10"/>
  <c r="D116" i="10"/>
  <c r="D108" i="10"/>
  <c r="U19" i="16"/>
  <c r="DN19" i="16"/>
  <c r="DC19" i="16"/>
  <c r="CR19" i="16"/>
  <c r="CG19" i="16"/>
  <c r="BV19" i="16"/>
  <c r="BK19" i="16"/>
  <c r="BL19" i="16"/>
  <c r="BM19" i="16"/>
  <c r="BN19" i="16"/>
  <c r="BO19" i="16"/>
  <c r="BP19" i="16"/>
  <c r="I106" i="20"/>
  <c r="J45" i="20"/>
  <c r="I44" i="20"/>
  <c r="D130" i="10"/>
  <c r="D131" i="10"/>
  <c r="D132" i="10"/>
  <c r="D178" i="10"/>
  <c r="D180" i="10"/>
  <c r="J92" i="10"/>
  <c r="D109" i="10"/>
  <c r="D120" i="10"/>
  <c r="G150" i="10"/>
  <c r="AG19" i="16"/>
  <c r="DZ19" i="16"/>
  <c r="DO19" i="16"/>
  <c r="DD19" i="16"/>
  <c r="CS19" i="16"/>
  <c r="CH19" i="16"/>
  <c r="BW19" i="16"/>
  <c r="BX19" i="16"/>
  <c r="BY19" i="16"/>
  <c r="BZ19" i="16"/>
  <c r="CA19" i="16"/>
  <c r="CB19" i="16"/>
  <c r="H154" i="10"/>
  <c r="D142" i="10"/>
  <c r="D143" i="10"/>
  <c r="D144" i="10"/>
  <c r="G161" i="10"/>
  <c r="I161" i="10"/>
  <c r="J161" i="10"/>
  <c r="H161" i="10"/>
  <c r="K161" i="10"/>
  <c r="D50" i="10"/>
  <c r="FC25" i="16"/>
  <c r="I92" i="10"/>
  <c r="D114" i="10"/>
  <c r="D192" i="10"/>
  <c r="I150" i="10"/>
  <c r="BE19" i="16"/>
  <c r="AS19" i="16"/>
  <c r="EL19" i="16"/>
  <c r="EA19" i="16"/>
  <c r="DP19" i="16"/>
  <c r="DE19" i="16"/>
  <c r="CT19" i="16"/>
  <c r="CI19" i="16"/>
  <c r="CJ19" i="16"/>
  <c r="CK19" i="16"/>
  <c r="CL19" i="16"/>
  <c r="CM19" i="16"/>
  <c r="CN19" i="16"/>
  <c r="E24" i="5"/>
  <c r="K154" i="10"/>
  <c r="D123" i="10"/>
  <c r="D124" i="10"/>
  <c r="K100" i="10"/>
  <c r="D183" i="10"/>
  <c r="I149" i="10"/>
  <c r="D47" i="10"/>
  <c r="FC22" i="16"/>
  <c r="D107" i="10"/>
  <c r="K150" i="10"/>
  <c r="K45" i="10"/>
  <c r="R45" i="10"/>
  <c r="J45" i="10"/>
  <c r="I45" i="10"/>
  <c r="P45" i="10"/>
  <c r="H45" i="10"/>
  <c r="S45" i="10"/>
  <c r="G45" i="10"/>
  <c r="O45" i="10"/>
  <c r="L45" i="10"/>
  <c r="Q45" i="10"/>
  <c r="N45" i="10"/>
  <c r="M45" i="10"/>
  <c r="D135" i="10"/>
  <c r="D136" i="10"/>
  <c r="G100" i="10"/>
  <c r="J155" i="10"/>
  <c r="D188" i="10"/>
  <c r="J149" i="10"/>
  <c r="D146" i="10"/>
  <c r="G63" i="14"/>
  <c r="I63" i="14" s="1"/>
  <c r="G61" i="14"/>
  <c r="I61" i="14" s="1"/>
  <c r="G60" i="14"/>
  <c r="I60" i="14" s="1"/>
  <c r="G59" i="14"/>
  <c r="I59" i="14" s="1"/>
  <c r="G57" i="14"/>
  <c r="I57" i="14" s="1"/>
  <c r="G56" i="14"/>
  <c r="I56" i="14" s="1"/>
  <c r="G55" i="14"/>
  <c r="I55" i="14" s="1"/>
  <c r="G54" i="14"/>
  <c r="I54" i="14" s="1"/>
  <c r="G53" i="14"/>
  <c r="I53" i="14" s="1"/>
  <c r="G52" i="14"/>
  <c r="I52" i="14" s="1"/>
  <c r="G51" i="14"/>
  <c r="I51" i="14" s="1"/>
  <c r="G50" i="14"/>
  <c r="I50" i="14" s="1"/>
  <c r="G49" i="14"/>
  <c r="I49" i="14" s="1"/>
  <c r="G48" i="14"/>
  <c r="I48" i="14" s="1"/>
  <c r="G47" i="14"/>
  <c r="I47" i="14" s="1"/>
  <c r="G46" i="14"/>
  <c r="I46" i="14" s="1"/>
  <c r="G45" i="14"/>
  <c r="I45" i="14" s="1"/>
  <c r="G44" i="14"/>
  <c r="I44" i="14" s="1"/>
  <c r="G43" i="14"/>
  <c r="I43" i="14" s="1"/>
  <c r="E10" i="14"/>
  <c r="D119" i="10"/>
  <c r="CC19" i="16"/>
  <c r="V19" i="16"/>
  <c r="K19" i="16"/>
  <c r="EY19" i="16"/>
  <c r="EN19" i="16"/>
  <c r="EC19" i="16"/>
  <c r="DR19" i="16"/>
  <c r="DG19" i="16"/>
  <c r="DH19" i="16"/>
  <c r="DI19" i="16"/>
  <c r="DJ19" i="16"/>
  <c r="DK19" i="16"/>
  <c r="DL19" i="16"/>
  <c r="E25" i="5"/>
  <c r="D147" i="10"/>
  <c r="D148" i="10"/>
  <c r="J100" i="10"/>
  <c r="K155" i="10"/>
  <c r="J90" i="10"/>
  <c r="D181" i="10"/>
  <c r="K149" i="10"/>
  <c r="G155" i="10"/>
  <c r="H90" i="10"/>
  <c r="D186" i="10"/>
  <c r="H149" i="10"/>
  <c r="G160" i="10"/>
  <c r="I160" i="10"/>
  <c r="K160" i="10"/>
  <c r="H160" i="10"/>
  <c r="J160" i="10"/>
  <c r="D110" i="10"/>
  <c r="D191" i="10"/>
  <c r="D129" i="10"/>
  <c r="G162" i="10"/>
  <c r="I162" i="10"/>
  <c r="J162" i="10"/>
  <c r="H162" i="10"/>
  <c r="K162" i="10"/>
  <c r="D112" i="10"/>
  <c r="D140" i="10"/>
  <c r="D141" i="10"/>
  <c r="H155" i="10"/>
  <c r="K90" i="10"/>
  <c r="D179" i="10"/>
  <c r="D113" i="10"/>
  <c r="D56" i="10"/>
  <c r="FC32" i="16"/>
  <c r="DM19" i="16"/>
  <c r="BF19" i="16"/>
  <c r="AU19" i="16"/>
  <c r="AJ19" i="16"/>
  <c r="Y19" i="16"/>
  <c r="N19" i="16"/>
  <c r="FB19" i="16"/>
  <c r="EQ19" i="16"/>
  <c r="ER19" i="16"/>
  <c r="ES19" i="16"/>
  <c r="ET19" i="16"/>
  <c r="EU19" i="16"/>
  <c r="L53" i="21"/>
  <c r="K109" i="21"/>
  <c r="K104" i="21"/>
  <c r="D133" i="10"/>
  <c r="D122" i="10"/>
  <c r="D184" i="10"/>
  <c r="AB235" i="16" l="1"/>
  <c r="AA257" i="16"/>
  <c r="P156" i="21"/>
  <c r="Q156" i="21" s="1"/>
  <c r="O155" i="21"/>
  <c r="N155" i="21" s="1"/>
  <c r="P155" i="21" s="1"/>
  <c r="Q155" i="21" s="1"/>
  <c r="B184" i="21" s="1"/>
  <c r="B185" i="21" s="1"/>
  <c r="J164" i="20"/>
  <c r="I164" i="20" s="1"/>
  <c r="J160" i="20"/>
  <c r="I160" i="20" s="1"/>
  <c r="K166" i="20"/>
  <c r="M166" i="20" s="1"/>
  <c r="J165" i="20"/>
  <c r="I165" i="20" s="1"/>
  <c r="K165" i="20" s="1"/>
  <c r="M165" i="20" s="1"/>
  <c r="E50" i="10"/>
  <c r="F50" i="10" s="1"/>
  <c r="FD25" i="16"/>
  <c r="E109" i="10"/>
  <c r="E147" i="10"/>
  <c r="E148" i="10"/>
  <c r="K106" i="20"/>
  <c r="L45" i="20"/>
  <c r="L106" i="20" s="1"/>
  <c r="E183" i="10"/>
  <c r="E116" i="10"/>
  <c r="E114" i="10"/>
  <c r="E128" i="10"/>
  <c r="E129" i="10"/>
  <c r="E188" i="10"/>
  <c r="F24" i="5"/>
  <c r="E107" i="10"/>
  <c r="E140" i="10"/>
  <c r="E141" i="10"/>
  <c r="E181" i="10"/>
  <c r="E120" i="10"/>
  <c r="G120" i="10" s="1"/>
  <c r="E119" i="10"/>
  <c r="E144" i="10"/>
  <c r="E133" i="10"/>
  <c r="E122" i="10"/>
  <c r="K120" i="10"/>
  <c r="I120" i="10"/>
  <c r="E186" i="10"/>
  <c r="E135" i="10"/>
  <c r="H44" i="20"/>
  <c r="J105" i="20"/>
  <c r="D6" i="14"/>
  <c r="E192" i="10"/>
  <c r="G192" i="10" s="1"/>
  <c r="E191" i="10"/>
  <c r="E145" i="10"/>
  <c r="E134" i="10"/>
  <c r="K134" i="10" s="1"/>
  <c r="E179" i="10"/>
  <c r="E136" i="10"/>
  <c r="F25" i="5"/>
  <c r="E108" i="10"/>
  <c r="E112" i="10"/>
  <c r="E132" i="10"/>
  <c r="E47" i="10"/>
  <c r="F47" i="10" s="1"/>
  <c r="FD22" i="16"/>
  <c r="EF22" i="16" s="1"/>
  <c r="E146" i="10"/>
  <c r="E184" i="10"/>
  <c r="G133" i="10"/>
  <c r="H133" i="10"/>
  <c r="J133" i="10"/>
  <c r="K133" i="10"/>
  <c r="I133" i="10"/>
  <c r="E113" i="10"/>
  <c r="E56" i="10"/>
  <c r="F56" i="10" s="1"/>
  <c r="FD32" i="16"/>
  <c r="DZ32" i="16" s="1"/>
  <c r="E125" i="10"/>
  <c r="E126" i="10"/>
  <c r="E127" i="10"/>
  <c r="E177" i="10"/>
  <c r="P10" i="14"/>
  <c r="O10" i="14"/>
  <c r="E106" i="10"/>
  <c r="E117" i="10"/>
  <c r="EZ25" i="16"/>
  <c r="EN25" i="16"/>
  <c r="EB25" i="16"/>
  <c r="DP25" i="16"/>
  <c r="DD25" i="16"/>
  <c r="CR25" i="16"/>
  <c r="CF25" i="16"/>
  <c r="BT25" i="16"/>
  <c r="BH25" i="16"/>
  <c r="AV25" i="16"/>
  <c r="AJ25" i="16"/>
  <c r="X25" i="16"/>
  <c r="L25" i="16"/>
  <c r="EY25" i="16"/>
  <c r="EM25" i="16"/>
  <c r="EA25" i="16"/>
  <c r="DO25" i="16"/>
  <c r="DC25" i="16"/>
  <c r="CQ25" i="16"/>
  <c r="CE25" i="16"/>
  <c r="BS25" i="16"/>
  <c r="BG25" i="16"/>
  <c r="AU25" i="16"/>
  <c r="AI25" i="16"/>
  <c r="W25" i="16"/>
  <c r="K25" i="16"/>
  <c r="EX25" i="16"/>
  <c r="EL25" i="16"/>
  <c r="DZ25" i="16"/>
  <c r="DN25" i="16"/>
  <c r="DB25" i="16"/>
  <c r="CP25" i="16"/>
  <c r="CD25" i="16"/>
  <c r="BR25" i="16"/>
  <c r="BF25" i="16"/>
  <c r="AT25" i="16"/>
  <c r="AH25" i="16"/>
  <c r="V25" i="16"/>
  <c r="J25" i="16"/>
  <c r="EW25" i="16"/>
  <c r="EK25" i="16"/>
  <c r="DY25" i="16"/>
  <c r="DM25" i="16"/>
  <c r="DA25" i="16"/>
  <c r="CO25" i="16"/>
  <c r="CC25" i="16"/>
  <c r="BQ25" i="16"/>
  <c r="BE25" i="16"/>
  <c r="AS25" i="16"/>
  <c r="AG25" i="16"/>
  <c r="U25" i="16"/>
  <c r="I25" i="16"/>
  <c r="EV25" i="16"/>
  <c r="EJ25" i="16"/>
  <c r="DX25" i="16"/>
  <c r="DL25" i="16"/>
  <c r="CZ25" i="16"/>
  <c r="CN25" i="16"/>
  <c r="CB25" i="16"/>
  <c r="BP25" i="16"/>
  <c r="BD25" i="16"/>
  <c r="AR25" i="16"/>
  <c r="AF25" i="16"/>
  <c r="T25" i="16"/>
  <c r="EU25" i="16"/>
  <c r="EI25" i="16"/>
  <c r="DW25" i="16"/>
  <c r="DK25" i="16"/>
  <c r="CY25" i="16"/>
  <c r="CM25" i="16"/>
  <c r="CA25" i="16"/>
  <c r="BO25" i="16"/>
  <c r="BC25" i="16"/>
  <c r="AQ25" i="16"/>
  <c r="AE25" i="16"/>
  <c r="S25" i="16"/>
  <c r="ET25" i="16"/>
  <c r="EH25" i="16"/>
  <c r="DV25" i="16"/>
  <c r="DJ25" i="16"/>
  <c r="CX25" i="16"/>
  <c r="CL25" i="16"/>
  <c r="BZ25" i="16"/>
  <c r="BN25" i="16"/>
  <c r="BB25" i="16"/>
  <c r="AP25" i="16"/>
  <c r="AD25" i="16"/>
  <c r="R25" i="16"/>
  <c r="ES25" i="16"/>
  <c r="EG25" i="16"/>
  <c r="DU25" i="16"/>
  <c r="DI25" i="16"/>
  <c r="CW25" i="16"/>
  <c r="CK25" i="16"/>
  <c r="BY25" i="16"/>
  <c r="BM25" i="16"/>
  <c r="BA25" i="16"/>
  <c r="AO25" i="16"/>
  <c r="AC25" i="16"/>
  <c r="Q25" i="16"/>
  <c r="ER25" i="16"/>
  <c r="EF25" i="16"/>
  <c r="DT25" i="16"/>
  <c r="DH25" i="16"/>
  <c r="CV25" i="16"/>
  <c r="CJ25" i="16"/>
  <c r="BX25" i="16"/>
  <c r="BL25" i="16"/>
  <c r="AZ25" i="16"/>
  <c r="AN25" i="16"/>
  <c r="AB25" i="16"/>
  <c r="P25" i="16"/>
  <c r="EQ25" i="16"/>
  <c r="EE25" i="16"/>
  <c r="DS25" i="16"/>
  <c r="DG25" i="16"/>
  <c r="CU25" i="16"/>
  <c r="CI25" i="16"/>
  <c r="BW25" i="16"/>
  <c r="BK25" i="16"/>
  <c r="AY25" i="16"/>
  <c r="AM25" i="16"/>
  <c r="AA25" i="16"/>
  <c r="O25" i="16"/>
  <c r="FB25" i="16"/>
  <c r="EP25" i="16"/>
  <c r="ED25" i="16"/>
  <c r="DR25" i="16"/>
  <c r="DF25" i="16"/>
  <c r="CT25" i="16"/>
  <c r="CH25" i="16"/>
  <c r="BV25" i="16"/>
  <c r="BJ25" i="16"/>
  <c r="AX25" i="16"/>
  <c r="AL25" i="16"/>
  <c r="Z25" i="16"/>
  <c r="N25" i="16"/>
  <c r="DQ25" i="16"/>
  <c r="DE25" i="16"/>
  <c r="CS25" i="16"/>
  <c r="CG25" i="16"/>
  <c r="BU25" i="16"/>
  <c r="BI25" i="16"/>
  <c r="AW25" i="16"/>
  <c r="AK25" i="16"/>
  <c r="Y25" i="16"/>
  <c r="FA25" i="16"/>
  <c r="M25" i="16"/>
  <c r="EO25" i="16"/>
  <c r="EC25" i="16"/>
  <c r="E137" i="10"/>
  <c r="K137" i="10" s="1"/>
  <c r="E138" i="10"/>
  <c r="G138" i="10" s="1"/>
  <c r="E139" i="10"/>
  <c r="E189" i="10"/>
  <c r="E110" i="10"/>
  <c r="DC22" i="16"/>
  <c r="BD22" i="16"/>
  <c r="AC22" i="16"/>
  <c r="N22" i="16"/>
  <c r="E180" i="10"/>
  <c r="E182" i="10"/>
  <c r="L109" i="21"/>
  <c r="L104" i="21"/>
  <c r="I113" i="10"/>
  <c r="G113" i="10"/>
  <c r="J113" i="10"/>
  <c r="H113" i="10"/>
  <c r="K113" i="10"/>
  <c r="G112" i="10"/>
  <c r="J112" i="10"/>
  <c r="H112" i="10"/>
  <c r="K112" i="10"/>
  <c r="I112" i="10"/>
  <c r="E190" i="10"/>
  <c r="E194" i="10"/>
  <c r="E142" i="10"/>
  <c r="E143" i="10"/>
  <c r="E185" i="10"/>
  <c r="E187" i="10"/>
  <c r="E118" i="10"/>
  <c r="G118" i="10" s="1"/>
  <c r="E130" i="10"/>
  <c r="E131" i="10"/>
  <c r="E111" i="10"/>
  <c r="E115" i="10"/>
  <c r="B37" i="5"/>
  <c r="E123" i="10"/>
  <c r="K123" i="10" s="1"/>
  <c r="E124" i="10"/>
  <c r="E178" i="10"/>
  <c r="DQ22" i="16" l="1"/>
  <c r="EU22" i="16"/>
  <c r="EX22" i="16"/>
  <c r="AW22" i="16"/>
  <c r="ER22" i="16"/>
  <c r="AF22" i="16"/>
  <c r="W22" i="16"/>
  <c r="BA22" i="16"/>
  <c r="EP22" i="16"/>
  <c r="ES22" i="16"/>
  <c r="U22" i="16"/>
  <c r="L22" i="16"/>
  <c r="EJ22" i="16"/>
  <c r="EM22" i="16"/>
  <c r="FB22" i="16"/>
  <c r="AD22" i="16"/>
  <c r="AS22" i="16"/>
  <c r="CR22" i="16"/>
  <c r="AL22" i="16"/>
  <c r="AA22" i="16"/>
  <c r="BB22" i="16"/>
  <c r="DY22" i="16"/>
  <c r="DD22" i="16"/>
  <c r="DO22" i="16"/>
  <c r="EV22" i="16"/>
  <c r="AY22" i="16"/>
  <c r="EE22" i="16"/>
  <c r="ET22" i="16"/>
  <c r="AH22" i="16"/>
  <c r="EG22" i="16"/>
  <c r="EK22" i="16"/>
  <c r="BI22" i="16"/>
  <c r="EQ22" i="16"/>
  <c r="BC22" i="16"/>
  <c r="DN22" i="16"/>
  <c r="BJ22" i="16"/>
  <c r="EH22" i="16"/>
  <c r="EZ22" i="16"/>
  <c r="BU22" i="16"/>
  <c r="AZ22" i="16"/>
  <c r="EI22" i="16"/>
  <c r="DZ22" i="16"/>
  <c r="D242" i="16"/>
  <c r="G242" i="16" s="1"/>
  <c r="AC235" i="16"/>
  <c r="AB257" i="16"/>
  <c r="G137" i="10"/>
  <c r="H120" i="10"/>
  <c r="G134" i="10"/>
  <c r="J120" i="10"/>
  <c r="CF22" i="16"/>
  <c r="CQ22" i="16"/>
  <c r="DB22" i="16"/>
  <c r="DM22" i="16"/>
  <c r="DX22" i="16"/>
  <c r="DW22" i="16"/>
  <c r="DV22" i="16"/>
  <c r="DU22" i="16"/>
  <c r="DT22" i="16"/>
  <c r="DS22" i="16"/>
  <c r="ED22" i="16"/>
  <c r="AK22" i="16"/>
  <c r="BT22" i="16"/>
  <c r="CE22" i="16"/>
  <c r="CP22" i="16"/>
  <c r="DA22" i="16"/>
  <c r="DL22" i="16"/>
  <c r="DK22" i="16"/>
  <c r="DJ22" i="16"/>
  <c r="DI22" i="16"/>
  <c r="DH22" i="16"/>
  <c r="DG22" i="16"/>
  <c r="DR22" i="16"/>
  <c r="Y22" i="16"/>
  <c r="BH22" i="16"/>
  <c r="BS22" i="16"/>
  <c r="CD22" i="16"/>
  <c r="CO22" i="16"/>
  <c r="CZ22" i="16"/>
  <c r="CY22" i="16"/>
  <c r="CX22" i="16"/>
  <c r="CW22" i="16"/>
  <c r="CV22" i="16"/>
  <c r="CU22" i="16"/>
  <c r="DF22" i="16"/>
  <c r="FA22" i="16"/>
  <c r="AV22" i="16"/>
  <c r="BG22" i="16"/>
  <c r="BR22" i="16"/>
  <c r="CC22" i="16"/>
  <c r="CN22" i="16"/>
  <c r="CM22" i="16"/>
  <c r="CL22" i="16"/>
  <c r="CK22" i="16"/>
  <c r="CJ22" i="16"/>
  <c r="CI22" i="16"/>
  <c r="CT22" i="16"/>
  <c r="M22" i="16"/>
  <c r="AJ22" i="16"/>
  <c r="AU22" i="16"/>
  <c r="BF22" i="16"/>
  <c r="BQ22" i="16"/>
  <c r="CB22" i="16"/>
  <c r="CA22" i="16"/>
  <c r="BZ22" i="16"/>
  <c r="BY22" i="16"/>
  <c r="BX22" i="16"/>
  <c r="BW22" i="16"/>
  <c r="CH22" i="16"/>
  <c r="EO22" i="16"/>
  <c r="X22" i="16"/>
  <c r="AI22" i="16"/>
  <c r="AT22" i="16"/>
  <c r="BE22" i="16"/>
  <c r="BP22" i="16"/>
  <c r="BO22" i="16"/>
  <c r="BN22" i="16"/>
  <c r="BM22" i="16"/>
  <c r="BL22" i="16"/>
  <c r="BK22" i="16"/>
  <c r="BV22" i="16"/>
  <c r="EC22" i="16"/>
  <c r="EN22" i="16"/>
  <c r="EY22" i="16"/>
  <c r="K22" i="16"/>
  <c r="V22" i="16"/>
  <c r="AG22" i="16"/>
  <c r="AR22" i="16"/>
  <c r="AQ22" i="16"/>
  <c r="AP22" i="16"/>
  <c r="AO22" i="16"/>
  <c r="AN22" i="16"/>
  <c r="AM22" i="16"/>
  <c r="AX22" i="16"/>
  <c r="DE22" i="16"/>
  <c r="DP22" i="16"/>
  <c r="EA22" i="16"/>
  <c r="EL22" i="16"/>
  <c r="EW22" i="16"/>
  <c r="I22" i="16"/>
  <c r="T22" i="16"/>
  <c r="S22" i="16"/>
  <c r="R22" i="16"/>
  <c r="Q22" i="16"/>
  <c r="P22" i="16"/>
  <c r="O22" i="16"/>
  <c r="Z22" i="16"/>
  <c r="CG22" i="16"/>
  <c r="CS22" i="16"/>
  <c r="AB22" i="16"/>
  <c r="AE22" i="16"/>
  <c r="J22" i="16"/>
  <c r="EB22" i="16"/>
  <c r="I192" i="10"/>
  <c r="K160" i="20"/>
  <c r="M160" i="20" s="1"/>
  <c r="J159" i="20"/>
  <c r="I159" i="20" s="1"/>
  <c r="K164" i="20"/>
  <c r="M164" i="20" s="1"/>
  <c r="J163" i="20"/>
  <c r="I163" i="20" s="1"/>
  <c r="K163" i="20" s="1"/>
  <c r="M163" i="20" s="1"/>
  <c r="J162" i="20"/>
  <c r="I162" i="20" s="1"/>
  <c r="J118" i="10"/>
  <c r="K118" i="10"/>
  <c r="DX32" i="16"/>
  <c r="BW32" i="16"/>
  <c r="CH32" i="16"/>
  <c r="K138" i="10"/>
  <c r="H138" i="10"/>
  <c r="I190" i="10"/>
  <c r="H190" i="10"/>
  <c r="G190" i="10"/>
  <c r="K190" i="10"/>
  <c r="J190" i="10"/>
  <c r="K111" i="10"/>
  <c r="J111" i="10"/>
  <c r="H111" i="10"/>
  <c r="I111" i="10"/>
  <c r="G111" i="10"/>
  <c r="H137" i="10"/>
  <c r="H118" i="10"/>
  <c r="CS32" i="16"/>
  <c r="D51" i="10"/>
  <c r="FC26" i="16"/>
  <c r="J137" i="10"/>
  <c r="K182" i="10"/>
  <c r="H182" i="10"/>
  <c r="J182" i="10"/>
  <c r="G182" i="10"/>
  <c r="I182" i="10"/>
  <c r="J138" i="10"/>
  <c r="J123" i="10"/>
  <c r="J146" i="10"/>
  <c r="H146" i="10"/>
  <c r="G146" i="10"/>
  <c r="I146" i="10"/>
  <c r="K146" i="10"/>
  <c r="BX32" i="16"/>
  <c r="I137" i="10"/>
  <c r="I138" i="10"/>
  <c r="G123" i="10"/>
  <c r="BY32" i="16"/>
  <c r="G131" i="10"/>
  <c r="I131" i="10"/>
  <c r="J131" i="10"/>
  <c r="H131" i="10"/>
  <c r="K131" i="10"/>
  <c r="G180" i="10"/>
  <c r="J180" i="10"/>
  <c r="I180" i="10"/>
  <c r="H180" i="10"/>
  <c r="K180" i="10"/>
  <c r="K189" i="10"/>
  <c r="H189" i="10"/>
  <c r="G189" i="10"/>
  <c r="J189" i="10"/>
  <c r="I189" i="10"/>
  <c r="I123" i="10"/>
  <c r="I184" i="10"/>
  <c r="G184" i="10"/>
  <c r="K184" i="10"/>
  <c r="H184" i="10"/>
  <c r="J184" i="10"/>
  <c r="BZ32" i="16"/>
  <c r="H123" i="10"/>
  <c r="J47" i="10"/>
  <c r="L47" i="10"/>
  <c r="N47" i="10"/>
  <c r="I47" i="10"/>
  <c r="H47" i="10"/>
  <c r="S47" i="10"/>
  <c r="G47" i="10"/>
  <c r="R47" i="10"/>
  <c r="O47" i="10"/>
  <c r="Q47" i="10"/>
  <c r="M47" i="10"/>
  <c r="P47" i="10"/>
  <c r="K47" i="10"/>
  <c r="K108" i="10"/>
  <c r="G108" i="10"/>
  <c r="I108" i="10"/>
  <c r="J108" i="10"/>
  <c r="H108" i="10"/>
  <c r="J177" i="10"/>
  <c r="I177" i="10"/>
  <c r="G177" i="10"/>
  <c r="K177" i="10"/>
  <c r="H177" i="10"/>
  <c r="I130" i="10"/>
  <c r="G130" i="10"/>
  <c r="K130" i="10"/>
  <c r="H130" i="10"/>
  <c r="J130" i="10"/>
  <c r="J194" i="10"/>
  <c r="G194" i="10"/>
  <c r="H194" i="10"/>
  <c r="I194" i="10"/>
  <c r="K194" i="10"/>
  <c r="K127" i="10"/>
  <c r="G127" i="10"/>
  <c r="H127" i="10"/>
  <c r="I127" i="10"/>
  <c r="J127" i="10"/>
  <c r="BB32" i="16"/>
  <c r="BA32" i="16"/>
  <c r="AZ32" i="16"/>
  <c r="AY32" i="16"/>
  <c r="BJ32" i="16"/>
  <c r="BU32" i="16"/>
  <c r="CF32" i="16"/>
  <c r="CQ32" i="16"/>
  <c r="DB32" i="16"/>
  <c r="DM32" i="16"/>
  <c r="DW32" i="16"/>
  <c r="CZ32" i="16"/>
  <c r="AP32" i="16"/>
  <c r="AO32" i="16"/>
  <c r="AN32" i="16"/>
  <c r="AM32" i="16"/>
  <c r="AX32" i="16"/>
  <c r="BI32" i="16"/>
  <c r="BT32" i="16"/>
  <c r="CE32" i="16"/>
  <c r="CP32" i="16"/>
  <c r="DA32" i="16"/>
  <c r="DK32" i="16"/>
  <c r="CN32" i="16"/>
  <c r="AD32" i="16"/>
  <c r="AC32" i="16"/>
  <c r="AB32" i="16"/>
  <c r="AA32" i="16"/>
  <c r="AL32" i="16"/>
  <c r="AW32" i="16"/>
  <c r="BH32" i="16"/>
  <c r="BS32" i="16"/>
  <c r="CD32" i="16"/>
  <c r="CO32" i="16"/>
  <c r="CY32" i="16"/>
  <c r="CB32" i="16"/>
  <c r="R32" i="16"/>
  <c r="Q32" i="16"/>
  <c r="P32" i="16"/>
  <c r="O32" i="16"/>
  <c r="Z32" i="16"/>
  <c r="AK32" i="16"/>
  <c r="AV32" i="16"/>
  <c r="BG32" i="16"/>
  <c r="BR32" i="16"/>
  <c r="CC32" i="16"/>
  <c r="CM32" i="16"/>
  <c r="BP32" i="16"/>
  <c r="ET32" i="16"/>
  <c r="ES32" i="16"/>
  <c r="ER32" i="16"/>
  <c r="EQ32" i="16"/>
  <c r="FB32" i="16"/>
  <c r="N32" i="16"/>
  <c r="Y32" i="16"/>
  <c r="AJ32" i="16"/>
  <c r="AU32" i="16"/>
  <c r="BF32" i="16"/>
  <c r="BQ32" i="16"/>
  <c r="CA32" i="16"/>
  <c r="BD32" i="16"/>
  <c r="EH32" i="16"/>
  <c r="EG32" i="16"/>
  <c r="EF32" i="16"/>
  <c r="EE32" i="16"/>
  <c r="EP32" i="16"/>
  <c r="FA32" i="16"/>
  <c r="M32" i="16"/>
  <c r="X32" i="16"/>
  <c r="AI32" i="16"/>
  <c r="AT32" i="16"/>
  <c r="BE32" i="16"/>
  <c r="BO32" i="16"/>
  <c r="AR32" i="16"/>
  <c r="DV32" i="16"/>
  <c r="DU32" i="16"/>
  <c r="DT32" i="16"/>
  <c r="DS32" i="16"/>
  <c r="ED32" i="16"/>
  <c r="EO32" i="16"/>
  <c r="EZ32" i="16"/>
  <c r="L32" i="16"/>
  <c r="W32" i="16"/>
  <c r="AH32" i="16"/>
  <c r="AS32" i="16"/>
  <c r="BC32" i="16"/>
  <c r="AF32" i="16"/>
  <c r="DJ32" i="16"/>
  <c r="DI32" i="16"/>
  <c r="DH32" i="16"/>
  <c r="DG32" i="16"/>
  <c r="DR32" i="16"/>
  <c r="EC32" i="16"/>
  <c r="EN32" i="16"/>
  <c r="EY32" i="16"/>
  <c r="K32" i="16"/>
  <c r="V32" i="16"/>
  <c r="AG32" i="16"/>
  <c r="AQ32" i="16"/>
  <c r="T32" i="16"/>
  <c r="CX32" i="16"/>
  <c r="CW32" i="16"/>
  <c r="CV32" i="16"/>
  <c r="CU32" i="16"/>
  <c r="DF32" i="16"/>
  <c r="DQ32" i="16"/>
  <c r="EB32" i="16"/>
  <c r="EM32" i="16"/>
  <c r="EX32" i="16"/>
  <c r="J32" i="16"/>
  <c r="U32" i="16"/>
  <c r="AE32" i="16"/>
  <c r="EV32" i="16"/>
  <c r="CL32" i="16"/>
  <c r="CK32" i="16"/>
  <c r="CJ32" i="16"/>
  <c r="CI32" i="16"/>
  <c r="CT32" i="16"/>
  <c r="DE32" i="16"/>
  <c r="DP32" i="16"/>
  <c r="EA32" i="16"/>
  <c r="EL32" i="16"/>
  <c r="EW32" i="16"/>
  <c r="I32" i="16"/>
  <c r="S32" i="16"/>
  <c r="EJ32" i="16"/>
  <c r="BN32" i="16"/>
  <c r="BM32" i="16"/>
  <c r="BL32" i="16"/>
  <c r="BK32" i="16"/>
  <c r="BV32" i="16"/>
  <c r="CG32" i="16"/>
  <c r="CR32" i="16"/>
  <c r="DC32" i="16"/>
  <c r="DN32" i="16"/>
  <c r="DY32" i="16"/>
  <c r="EI32" i="16"/>
  <c r="DL32" i="16"/>
  <c r="EU32" i="16"/>
  <c r="K187" i="10"/>
  <c r="G187" i="10"/>
  <c r="I187" i="10"/>
  <c r="H187" i="10"/>
  <c r="J187" i="10"/>
  <c r="K143" i="10"/>
  <c r="G143" i="10"/>
  <c r="H143" i="10"/>
  <c r="I143" i="10"/>
  <c r="J143" i="10"/>
  <c r="I110" i="10"/>
  <c r="H110" i="10"/>
  <c r="G110" i="10"/>
  <c r="J110" i="10"/>
  <c r="K110" i="10"/>
  <c r="G56" i="10"/>
  <c r="R56" i="10"/>
  <c r="K56" i="10"/>
  <c r="P56" i="10"/>
  <c r="I56" i="10"/>
  <c r="O56" i="10"/>
  <c r="N56" i="10"/>
  <c r="H56" i="10"/>
  <c r="S56" i="10"/>
  <c r="Q56" i="10"/>
  <c r="M56" i="10"/>
  <c r="J56" i="10"/>
  <c r="L56" i="10"/>
  <c r="EK32" i="16"/>
  <c r="G139" i="10"/>
  <c r="J139" i="10"/>
  <c r="K139" i="10"/>
  <c r="I139" i="10"/>
  <c r="H139" i="10"/>
  <c r="J117" i="10"/>
  <c r="I117" i="10"/>
  <c r="K117" i="10"/>
  <c r="G117" i="10"/>
  <c r="H117" i="10"/>
  <c r="H178" i="10"/>
  <c r="J178" i="10"/>
  <c r="K178" i="10"/>
  <c r="I178" i="10"/>
  <c r="G178" i="10"/>
  <c r="G115" i="10"/>
  <c r="K115" i="10"/>
  <c r="I115" i="10"/>
  <c r="H115" i="10"/>
  <c r="J115" i="10"/>
  <c r="I185" i="10"/>
  <c r="J185" i="10"/>
  <c r="K185" i="10"/>
  <c r="G185" i="10"/>
  <c r="H185" i="10"/>
  <c r="J142" i="10"/>
  <c r="K142" i="10"/>
  <c r="H142" i="10"/>
  <c r="G142" i="10"/>
  <c r="I142" i="10"/>
  <c r="I118" i="10"/>
  <c r="DO32" i="16"/>
  <c r="H188" i="10"/>
  <c r="J188" i="10"/>
  <c r="K188" i="10"/>
  <c r="I188" i="10"/>
  <c r="G188" i="10"/>
  <c r="I124" i="10"/>
  <c r="K124" i="10"/>
  <c r="H124" i="10"/>
  <c r="G124" i="10"/>
  <c r="J124" i="10"/>
  <c r="K126" i="10"/>
  <c r="H126" i="10"/>
  <c r="I126" i="10"/>
  <c r="G126" i="10"/>
  <c r="J126" i="10"/>
  <c r="H106" i="10"/>
  <c r="J106" i="10"/>
  <c r="I106" i="10"/>
  <c r="K106" i="10"/>
  <c r="G106" i="10"/>
  <c r="J125" i="10"/>
  <c r="H125" i="10"/>
  <c r="I125" i="10"/>
  <c r="K125" i="10"/>
  <c r="G125" i="10"/>
  <c r="DD32" i="16"/>
  <c r="J183" i="10"/>
  <c r="G183" i="10"/>
  <c r="I183" i="10"/>
  <c r="H183" i="10"/>
  <c r="K183" i="10"/>
  <c r="G39" i="14"/>
  <c r="I39" i="14" s="1"/>
  <c r="G34" i="14"/>
  <c r="I34" i="14" s="1"/>
  <c r="E6" i="14"/>
  <c r="G144" i="10"/>
  <c r="I144" i="10"/>
  <c r="J144" i="10"/>
  <c r="K144" i="10"/>
  <c r="H144" i="10"/>
  <c r="H129" i="10"/>
  <c r="K129" i="10"/>
  <c r="J129" i="10"/>
  <c r="I129" i="10"/>
  <c r="G129" i="10"/>
  <c r="I134" i="10"/>
  <c r="G132" i="10"/>
  <c r="K132" i="10"/>
  <c r="I132" i="10"/>
  <c r="J132" i="10"/>
  <c r="H132" i="10"/>
  <c r="I179" i="10"/>
  <c r="K179" i="10"/>
  <c r="J179" i="10"/>
  <c r="G179" i="10"/>
  <c r="H179" i="10"/>
  <c r="G186" i="10"/>
  <c r="I186" i="10"/>
  <c r="J186" i="10"/>
  <c r="K186" i="10"/>
  <c r="H186" i="10"/>
  <c r="J192" i="10"/>
  <c r="G119" i="10"/>
  <c r="I119" i="10"/>
  <c r="H119" i="10"/>
  <c r="J119" i="10"/>
  <c r="K119" i="10"/>
  <c r="G128" i="10"/>
  <c r="I128" i="10"/>
  <c r="K128" i="10"/>
  <c r="H128" i="10"/>
  <c r="J128" i="10"/>
  <c r="I148" i="10"/>
  <c r="H148" i="10"/>
  <c r="G148" i="10"/>
  <c r="K148" i="10"/>
  <c r="J148" i="10"/>
  <c r="H134" i="10"/>
  <c r="K192" i="10"/>
  <c r="H109" i="10"/>
  <c r="K109" i="10"/>
  <c r="G109" i="10"/>
  <c r="I109" i="10"/>
  <c r="J109" i="10"/>
  <c r="J134" i="10"/>
  <c r="E27" i="5"/>
  <c r="I191" i="10"/>
  <c r="H191" i="10"/>
  <c r="K191" i="10"/>
  <c r="G191" i="10"/>
  <c r="J191" i="10"/>
  <c r="H192" i="10"/>
  <c r="G107" i="10"/>
  <c r="J107" i="10"/>
  <c r="K107" i="10"/>
  <c r="I107" i="10"/>
  <c r="H107" i="10"/>
  <c r="J116" i="10"/>
  <c r="H116" i="10"/>
  <c r="G116" i="10"/>
  <c r="I116" i="10"/>
  <c r="K116" i="10"/>
  <c r="I147" i="10"/>
  <c r="G147" i="10"/>
  <c r="J147" i="10"/>
  <c r="H147" i="10"/>
  <c r="K147" i="10"/>
  <c r="K141" i="10"/>
  <c r="G141" i="10"/>
  <c r="J141" i="10"/>
  <c r="H141" i="10"/>
  <c r="I141" i="10"/>
  <c r="E26" i="5"/>
  <c r="J181" i="10"/>
  <c r="H181" i="10"/>
  <c r="G181" i="10"/>
  <c r="I181" i="10"/>
  <c r="K181" i="10"/>
  <c r="K145" i="10"/>
  <c r="H145" i="10"/>
  <c r="J145" i="10"/>
  <c r="I145" i="10"/>
  <c r="G145" i="10"/>
  <c r="I140" i="10"/>
  <c r="H140" i="10"/>
  <c r="K140" i="10"/>
  <c r="G140" i="10"/>
  <c r="J140" i="10"/>
  <c r="G50" i="10"/>
  <c r="Q50" i="10"/>
  <c r="M50" i="10"/>
  <c r="I50" i="10"/>
  <c r="K50" i="10"/>
  <c r="H50" i="10"/>
  <c r="R50" i="10"/>
  <c r="S50" i="10"/>
  <c r="L50" i="10"/>
  <c r="O50" i="10"/>
  <c r="J50" i="10"/>
  <c r="N50" i="10"/>
  <c r="P50" i="10"/>
  <c r="J122" i="10"/>
  <c r="I122" i="10"/>
  <c r="G122" i="10"/>
  <c r="H122" i="10"/>
  <c r="K122" i="10"/>
  <c r="C37" i="5"/>
  <c r="D37" i="5" s="1"/>
  <c r="D52" i="10"/>
  <c r="FC28" i="16"/>
  <c r="I105" i="20"/>
  <c r="J44" i="20"/>
  <c r="I43" i="20"/>
  <c r="H136" i="10"/>
  <c r="J136" i="10"/>
  <c r="K136" i="10"/>
  <c r="G136" i="10"/>
  <c r="I136" i="10"/>
  <c r="D102" i="10"/>
  <c r="D93" i="10"/>
  <c r="K135" i="10"/>
  <c r="I135" i="10"/>
  <c r="J135" i="10"/>
  <c r="H135" i="10"/>
  <c r="G135" i="10"/>
  <c r="I114" i="10"/>
  <c r="H114" i="10"/>
  <c r="J114" i="10"/>
  <c r="K114" i="10"/>
  <c r="G114" i="10"/>
  <c r="AD235" i="16" l="1"/>
  <c r="AC257" i="16"/>
  <c r="J158" i="20"/>
  <c r="I158" i="20" s="1"/>
  <c r="K158" i="20" s="1"/>
  <c r="M158" i="20" s="1"/>
  <c r="J157" i="20"/>
  <c r="I157" i="20" s="1"/>
  <c r="K157" i="20" s="1"/>
  <c r="M157" i="20" s="1"/>
  <c r="K159" i="20"/>
  <c r="M159" i="20" s="1"/>
  <c r="J161" i="20"/>
  <c r="I161" i="20" s="1"/>
  <c r="K162" i="20"/>
  <c r="M162" i="20" s="1"/>
  <c r="D7" i="14"/>
  <c r="E51" i="10"/>
  <c r="F51" i="10" s="1"/>
  <c r="FD26" i="16"/>
  <c r="FB26" i="16" s="1"/>
  <c r="E52" i="10"/>
  <c r="F52" i="10" s="1"/>
  <c r="FD28" i="16"/>
  <c r="BR28" i="16" s="1"/>
  <c r="H43" i="20"/>
  <c r="J114" i="20"/>
  <c r="J113" i="20"/>
  <c r="J108" i="20"/>
  <c r="J107" i="20"/>
  <c r="D8" i="14"/>
  <c r="E102" i="10"/>
  <c r="H102" i="10" s="1"/>
  <c r="K105" i="20"/>
  <c r="L44" i="20"/>
  <c r="L105" i="20" s="1"/>
  <c r="F27" i="5"/>
  <c r="E93" i="10"/>
  <c r="K93" i="10" s="1"/>
  <c r="F26" i="5"/>
  <c r="P6" i="14"/>
  <c r="O6" i="14"/>
  <c r="AE235" i="16" l="1"/>
  <c r="AD257" i="16"/>
  <c r="CK26" i="16"/>
  <c r="CW26" i="16"/>
  <c r="DI26" i="16"/>
  <c r="K161" i="20"/>
  <c r="M161" i="20" s="1"/>
  <c r="J156" i="20"/>
  <c r="I156" i="20" s="1"/>
  <c r="K102" i="10"/>
  <c r="CC26" i="16"/>
  <c r="CO26" i="16"/>
  <c r="EA28" i="16"/>
  <c r="DA26" i="16"/>
  <c r="EM28" i="16"/>
  <c r="AW26" i="16"/>
  <c r="CV28" i="16"/>
  <c r="Z26" i="16"/>
  <c r="DH28" i="16"/>
  <c r="AL26" i="16"/>
  <c r="CZ28" i="16"/>
  <c r="DL28" i="16"/>
  <c r="DX28" i="16"/>
  <c r="DQ28" i="16"/>
  <c r="CW28" i="16"/>
  <c r="CO28" i="16"/>
  <c r="I102" i="10"/>
  <c r="CL26" i="16"/>
  <c r="BR26" i="16"/>
  <c r="EC28" i="16"/>
  <c r="DI28" i="16"/>
  <c r="DA28" i="16"/>
  <c r="CX26" i="16"/>
  <c r="CD26" i="16"/>
  <c r="EO28" i="16"/>
  <c r="DU28" i="16"/>
  <c r="DM28" i="16"/>
  <c r="DJ26" i="16"/>
  <c r="CP26" i="16"/>
  <c r="DF28" i="16"/>
  <c r="CX28" i="16"/>
  <c r="CD28" i="16"/>
  <c r="DT26" i="16"/>
  <c r="CM26" i="16"/>
  <c r="BG26" i="16"/>
  <c r="DP28" i="16"/>
  <c r="DR28" i="16"/>
  <c r="DJ28" i="16"/>
  <c r="CP28" i="16"/>
  <c r="EF26" i="16"/>
  <c r="CY26" i="16"/>
  <c r="BS26" i="16"/>
  <c r="EY28" i="16"/>
  <c r="EB28" i="16"/>
  <c r="ED28" i="16"/>
  <c r="DV28" i="16"/>
  <c r="DB28" i="16"/>
  <c r="ER26" i="16"/>
  <c r="DK26" i="16"/>
  <c r="CE26" i="16"/>
  <c r="J102" i="10"/>
  <c r="CR28" i="16"/>
  <c r="CU28" i="16"/>
  <c r="CY28" i="16"/>
  <c r="CI26" i="16"/>
  <c r="CN26" i="16"/>
  <c r="AV26" i="16"/>
  <c r="DD28" i="16"/>
  <c r="DG28" i="16"/>
  <c r="DK28" i="16"/>
  <c r="CU26" i="16"/>
  <c r="CZ26" i="16"/>
  <c r="BH26" i="16"/>
  <c r="DT28" i="16"/>
  <c r="K28" i="16"/>
  <c r="DS28" i="16"/>
  <c r="DW28" i="16"/>
  <c r="DG26" i="16"/>
  <c r="DL26" i="16"/>
  <c r="AK26" i="16"/>
  <c r="G58" i="14"/>
  <c r="I58" i="14" s="1"/>
  <c r="G38" i="14"/>
  <c r="I38" i="14" s="1"/>
  <c r="G37" i="14"/>
  <c r="I37" i="14" s="1"/>
  <c r="G35" i="14"/>
  <c r="I35" i="14" s="1"/>
  <c r="E7" i="14"/>
  <c r="BT26" i="16"/>
  <c r="BI26" i="16"/>
  <c r="AX26" i="16"/>
  <c r="EN28" i="16"/>
  <c r="W28" i="16"/>
  <c r="M28" i="16"/>
  <c r="FA28" i="16"/>
  <c r="EP28" i="16"/>
  <c r="EE28" i="16"/>
  <c r="EF28" i="16"/>
  <c r="EG28" i="16"/>
  <c r="EH28" i="16"/>
  <c r="EI28" i="16"/>
  <c r="EJ28" i="16"/>
  <c r="DY28" i="16"/>
  <c r="DN28" i="16"/>
  <c r="G102" i="10"/>
  <c r="P26" i="16"/>
  <c r="DS26" i="16"/>
  <c r="DU26" i="16"/>
  <c r="DV26" i="16"/>
  <c r="DW26" i="16"/>
  <c r="DX26" i="16"/>
  <c r="DM26" i="16"/>
  <c r="DB26" i="16"/>
  <c r="CQ26" i="16"/>
  <c r="CF26" i="16"/>
  <c r="BU26" i="16"/>
  <c r="BJ26" i="16"/>
  <c r="L28" i="16"/>
  <c r="AI28" i="16"/>
  <c r="Y28" i="16"/>
  <c r="N28" i="16"/>
  <c r="FB28" i="16"/>
  <c r="EQ28" i="16"/>
  <c r="ER28" i="16"/>
  <c r="ES28" i="16"/>
  <c r="ET28" i="16"/>
  <c r="EU28" i="16"/>
  <c r="EV28" i="16"/>
  <c r="EK28" i="16"/>
  <c r="DZ28" i="16"/>
  <c r="J93" i="10"/>
  <c r="AB26" i="16"/>
  <c r="EE26" i="16"/>
  <c r="EG26" i="16"/>
  <c r="EH26" i="16"/>
  <c r="EI26" i="16"/>
  <c r="EJ26" i="16"/>
  <c r="DY26" i="16"/>
  <c r="DN26" i="16"/>
  <c r="DC26" i="16"/>
  <c r="CR26" i="16"/>
  <c r="CG26" i="16"/>
  <c r="BV26" i="16"/>
  <c r="D54" i="10"/>
  <c r="FC30" i="16"/>
  <c r="E28" i="5"/>
  <c r="EZ28" i="16"/>
  <c r="AU28" i="16"/>
  <c r="AK28" i="16"/>
  <c r="Z28" i="16"/>
  <c r="O28" i="16"/>
  <c r="P28" i="16"/>
  <c r="Q28" i="16"/>
  <c r="R28" i="16"/>
  <c r="S28" i="16"/>
  <c r="T28" i="16"/>
  <c r="I28" i="16"/>
  <c r="EW28" i="16"/>
  <c r="EL28" i="16"/>
  <c r="G93" i="10"/>
  <c r="AN26" i="16"/>
  <c r="EQ26" i="16"/>
  <c r="ES26" i="16"/>
  <c r="ET26" i="16"/>
  <c r="EU26" i="16"/>
  <c r="EV26" i="16"/>
  <c r="EK26" i="16"/>
  <c r="DZ26" i="16"/>
  <c r="DO26" i="16"/>
  <c r="DD26" i="16"/>
  <c r="CS26" i="16"/>
  <c r="CH26" i="16"/>
  <c r="D96" i="10"/>
  <c r="X28" i="16"/>
  <c r="BG28" i="16"/>
  <c r="AW28" i="16"/>
  <c r="AL28" i="16"/>
  <c r="AA28" i="16"/>
  <c r="AB28" i="16"/>
  <c r="AC28" i="16"/>
  <c r="AD28" i="16"/>
  <c r="AE28" i="16"/>
  <c r="AF28" i="16"/>
  <c r="U28" i="16"/>
  <c r="J28" i="16"/>
  <c r="EX28" i="16"/>
  <c r="H93" i="10"/>
  <c r="AZ26" i="16"/>
  <c r="O26" i="16"/>
  <c r="Q26" i="16"/>
  <c r="R26" i="16"/>
  <c r="S26" i="16"/>
  <c r="T26" i="16"/>
  <c r="I26" i="16"/>
  <c r="EW26" i="16"/>
  <c r="EL26" i="16"/>
  <c r="EA26" i="16"/>
  <c r="DP26" i="16"/>
  <c r="DE26" i="16"/>
  <c r="CT26" i="16"/>
  <c r="J43" i="20"/>
  <c r="I114" i="20"/>
  <c r="I113" i="20"/>
  <c r="I108" i="20"/>
  <c r="I107" i="20"/>
  <c r="I42" i="20"/>
  <c r="AJ28" i="16"/>
  <c r="BS28" i="16"/>
  <c r="BI28" i="16"/>
  <c r="AX28" i="16"/>
  <c r="AM28" i="16"/>
  <c r="AN28" i="16"/>
  <c r="AO28" i="16"/>
  <c r="AP28" i="16"/>
  <c r="AQ28" i="16"/>
  <c r="AR28" i="16"/>
  <c r="AG28" i="16"/>
  <c r="V28" i="16"/>
  <c r="I93" i="10"/>
  <c r="BL26" i="16"/>
  <c r="AA26" i="16"/>
  <c r="AC26" i="16"/>
  <c r="AD26" i="16"/>
  <c r="AE26" i="16"/>
  <c r="AF26" i="16"/>
  <c r="U26" i="16"/>
  <c r="J26" i="16"/>
  <c r="EX26" i="16"/>
  <c r="EM26" i="16"/>
  <c r="EB26" i="16"/>
  <c r="DQ26" i="16"/>
  <c r="DF26" i="16"/>
  <c r="AV28" i="16"/>
  <c r="CE28" i="16"/>
  <c r="BU28" i="16"/>
  <c r="BJ28" i="16"/>
  <c r="AY28" i="16"/>
  <c r="AZ28" i="16"/>
  <c r="BA28" i="16"/>
  <c r="BB28" i="16"/>
  <c r="BC28" i="16"/>
  <c r="BD28" i="16"/>
  <c r="AS28" i="16"/>
  <c r="AH28" i="16"/>
  <c r="K51" i="10"/>
  <c r="S51" i="10"/>
  <c r="O51" i="10"/>
  <c r="I51" i="10"/>
  <c r="Q51" i="10"/>
  <c r="L51" i="10"/>
  <c r="G51" i="10"/>
  <c r="N51" i="10"/>
  <c r="H51" i="10"/>
  <c r="M51" i="10"/>
  <c r="P51" i="10"/>
  <c r="J51" i="10"/>
  <c r="R51" i="10"/>
  <c r="D94" i="10"/>
  <c r="BX26" i="16"/>
  <c r="AM26" i="16"/>
  <c r="AO26" i="16"/>
  <c r="AP26" i="16"/>
  <c r="AQ26" i="16"/>
  <c r="AR26" i="16"/>
  <c r="AG26" i="16"/>
  <c r="V26" i="16"/>
  <c r="K26" i="16"/>
  <c r="EY26" i="16"/>
  <c r="EN26" i="16"/>
  <c r="EC26" i="16"/>
  <c r="DR26" i="16"/>
  <c r="G64" i="14"/>
  <c r="I64" i="14" s="1"/>
  <c r="G62" i="14"/>
  <c r="I62" i="14" s="1"/>
  <c r="G40" i="14"/>
  <c r="I40" i="14" s="1"/>
  <c r="G36" i="14"/>
  <c r="I36" i="14" s="1"/>
  <c r="E8" i="14"/>
  <c r="D103" i="10"/>
  <c r="BH28" i="16"/>
  <c r="CQ28" i="16"/>
  <c r="CG28" i="16"/>
  <c r="BV28" i="16"/>
  <c r="BK28" i="16"/>
  <c r="BL28" i="16"/>
  <c r="BM28" i="16"/>
  <c r="BN28" i="16"/>
  <c r="BO28" i="16"/>
  <c r="BP28" i="16"/>
  <c r="BE28" i="16"/>
  <c r="AT28" i="16"/>
  <c r="D97" i="10"/>
  <c r="CJ26" i="16"/>
  <c r="AY26" i="16"/>
  <c r="BA26" i="16"/>
  <c r="BB26" i="16"/>
  <c r="BC26" i="16"/>
  <c r="BD26" i="16"/>
  <c r="AS26" i="16"/>
  <c r="AH26" i="16"/>
  <c r="W26" i="16"/>
  <c r="L26" i="16"/>
  <c r="EZ26" i="16"/>
  <c r="EO26" i="16"/>
  <c r="ED26" i="16"/>
  <c r="D95" i="10"/>
  <c r="D195" i="10"/>
  <c r="H52" i="10"/>
  <c r="S52" i="10"/>
  <c r="G52" i="10"/>
  <c r="R52" i="10"/>
  <c r="M52" i="10"/>
  <c r="N52" i="10"/>
  <c r="K52" i="10"/>
  <c r="I52" i="10"/>
  <c r="O52" i="10"/>
  <c r="L52" i="10"/>
  <c r="Q52" i="10"/>
  <c r="J52" i="10"/>
  <c r="P52" i="10"/>
  <c r="BT28" i="16"/>
  <c r="DC28" i="16"/>
  <c r="CS28" i="16"/>
  <c r="CH28" i="16"/>
  <c r="BW28" i="16"/>
  <c r="BX28" i="16"/>
  <c r="BY28" i="16"/>
  <c r="BZ28" i="16"/>
  <c r="CA28" i="16"/>
  <c r="CB28" i="16"/>
  <c r="BQ28" i="16"/>
  <c r="BF28" i="16"/>
  <c r="D121" i="10"/>
  <c r="CV26" i="16"/>
  <c r="BK26" i="16"/>
  <c r="BM26" i="16"/>
  <c r="BN26" i="16"/>
  <c r="BO26" i="16"/>
  <c r="BP26" i="16"/>
  <c r="BE26" i="16"/>
  <c r="AT26" i="16"/>
  <c r="AI26" i="16"/>
  <c r="X26" i="16"/>
  <c r="M26" i="16"/>
  <c r="FA26" i="16"/>
  <c r="EP26" i="16"/>
  <c r="D193" i="10"/>
  <c r="CF28" i="16"/>
  <c r="DO28" i="16"/>
  <c r="DE28" i="16"/>
  <c r="CT28" i="16"/>
  <c r="CI28" i="16"/>
  <c r="CJ28" i="16"/>
  <c r="CK28" i="16"/>
  <c r="CL28" i="16"/>
  <c r="CM28" i="16"/>
  <c r="CN28" i="16"/>
  <c r="CC28" i="16"/>
  <c r="D53" i="10"/>
  <c r="FC29" i="16"/>
  <c r="DH26" i="16"/>
  <c r="BW26" i="16"/>
  <c r="BY26" i="16"/>
  <c r="BZ26" i="16"/>
  <c r="CA26" i="16"/>
  <c r="CB26" i="16"/>
  <c r="BQ26" i="16"/>
  <c r="BF26" i="16"/>
  <c r="AU26" i="16"/>
  <c r="AJ26" i="16"/>
  <c r="Y26" i="16"/>
  <c r="N26" i="16"/>
  <c r="AF235" i="16" l="1"/>
  <c r="AE257" i="16"/>
  <c r="J152" i="20"/>
  <c r="I152" i="20" s="1"/>
  <c r="J155" i="20"/>
  <c r="I155" i="20" s="1"/>
  <c r="K155" i="20" s="1"/>
  <c r="M155" i="20" s="1"/>
  <c r="J154" i="20"/>
  <c r="I154" i="20" s="1"/>
  <c r="K156" i="20"/>
  <c r="M156" i="20" s="1"/>
  <c r="E195" i="10"/>
  <c r="I195" i="10" s="1"/>
  <c r="H95" i="10"/>
  <c r="E193" i="10"/>
  <c r="K193" i="10" s="1"/>
  <c r="E54" i="10"/>
  <c r="F54" i="10" s="1"/>
  <c r="FD30" i="16"/>
  <c r="EP30" i="16" s="1"/>
  <c r="P7" i="14"/>
  <c r="O7" i="14"/>
  <c r="E95" i="10"/>
  <c r="K95" i="10" s="1"/>
  <c r="F28" i="5"/>
  <c r="E103" i="10"/>
  <c r="H103" i="10" s="1"/>
  <c r="D9" i="14"/>
  <c r="E96" i="10"/>
  <c r="I96" i="10" s="1"/>
  <c r="G97" i="10"/>
  <c r="J104" i="20"/>
  <c r="H42" i="20"/>
  <c r="E94" i="10"/>
  <c r="J94" i="10"/>
  <c r="I94" i="10"/>
  <c r="H94" i="10"/>
  <c r="K94" i="10"/>
  <c r="G94" i="10"/>
  <c r="E97" i="10"/>
  <c r="I97" i="10" s="1"/>
  <c r="K114" i="20"/>
  <c r="K108" i="20"/>
  <c r="L43" i="20"/>
  <c r="K113" i="20"/>
  <c r="K107" i="20"/>
  <c r="E121" i="10"/>
  <c r="J121" i="10" s="1"/>
  <c r="AZ30" i="16"/>
  <c r="H195" i="10"/>
  <c r="J195" i="10"/>
  <c r="P8" i="14"/>
  <c r="O8" i="14"/>
  <c r="E53" i="10"/>
  <c r="F53" i="10" s="1"/>
  <c r="FD29" i="16"/>
  <c r="EH29" i="16" s="1"/>
  <c r="BY30" i="16" l="1"/>
  <c r="BW30" i="16"/>
  <c r="CB30" i="16"/>
  <c r="N30" i="16"/>
  <c r="CK30" i="16"/>
  <c r="Z30" i="16"/>
  <c r="CX30" i="16"/>
  <c r="AW30" i="16"/>
  <c r="DA30" i="16"/>
  <c r="BT30" i="16"/>
  <c r="BI30" i="16"/>
  <c r="AX30" i="16"/>
  <c r="CV30" i="16"/>
  <c r="DS30" i="16"/>
  <c r="DU30" i="16"/>
  <c r="DV30" i="16"/>
  <c r="DW30" i="16"/>
  <c r="DX30" i="16"/>
  <c r="DM30" i="16"/>
  <c r="DB30" i="16"/>
  <c r="CQ30" i="16"/>
  <c r="CF30" i="16"/>
  <c r="BU30" i="16"/>
  <c r="BJ30" i="16"/>
  <c r="BZ30" i="16"/>
  <c r="Y30" i="16"/>
  <c r="CI30" i="16"/>
  <c r="BR30" i="16"/>
  <c r="CZ30" i="16"/>
  <c r="DJ30" i="16"/>
  <c r="EG30" i="16"/>
  <c r="CG30" i="16"/>
  <c r="DT30" i="16"/>
  <c r="EQ30" i="16"/>
  <c r="ES30" i="16"/>
  <c r="ET30" i="16"/>
  <c r="EU30" i="16"/>
  <c r="EV30" i="16"/>
  <c r="EK30" i="16"/>
  <c r="DZ30" i="16"/>
  <c r="DO30" i="16"/>
  <c r="DD30" i="16"/>
  <c r="CS30" i="16"/>
  <c r="CH30" i="16"/>
  <c r="CN30" i="16"/>
  <c r="CW30" i="16"/>
  <c r="BS30" i="16"/>
  <c r="DL30" i="16"/>
  <c r="DH30" i="16"/>
  <c r="DY30" i="16"/>
  <c r="EF30" i="16"/>
  <c r="O30" i="16"/>
  <c r="Q30" i="16"/>
  <c r="R30" i="16"/>
  <c r="S30" i="16"/>
  <c r="T30" i="16"/>
  <c r="I30" i="16"/>
  <c r="EW30" i="16"/>
  <c r="EL30" i="16"/>
  <c r="EA30" i="16"/>
  <c r="DP30" i="16"/>
  <c r="DE30" i="16"/>
  <c r="CT30" i="16"/>
  <c r="BF30" i="16"/>
  <c r="AU30" i="16"/>
  <c r="CM30" i="16"/>
  <c r="AK30" i="16"/>
  <c r="CU30" i="16"/>
  <c r="CO30" i="16"/>
  <c r="CJ30" i="16"/>
  <c r="CP30" i="16"/>
  <c r="EI30" i="16"/>
  <c r="DC30" i="16"/>
  <c r="ER30" i="16"/>
  <c r="AA30" i="16"/>
  <c r="AC30" i="16"/>
  <c r="AD30" i="16"/>
  <c r="AE30" i="16"/>
  <c r="AF30" i="16"/>
  <c r="U30" i="16"/>
  <c r="J30" i="16"/>
  <c r="EX30" i="16"/>
  <c r="EM30" i="16"/>
  <c r="EB30" i="16"/>
  <c r="DQ30" i="16"/>
  <c r="DF30" i="16"/>
  <c r="BQ30" i="16"/>
  <c r="FB30" i="16"/>
  <c r="CL30" i="16"/>
  <c r="BG30" i="16"/>
  <c r="CY30" i="16"/>
  <c r="AL30" i="16"/>
  <c r="DG30" i="16"/>
  <c r="CE30" i="16"/>
  <c r="EJ30" i="16"/>
  <c r="BV30" i="16"/>
  <c r="P30" i="16"/>
  <c r="AM30" i="16"/>
  <c r="AO30" i="16"/>
  <c r="AP30" i="16"/>
  <c r="AQ30" i="16"/>
  <c r="AR30" i="16"/>
  <c r="AG30" i="16"/>
  <c r="V30" i="16"/>
  <c r="K30" i="16"/>
  <c r="EY30" i="16"/>
  <c r="EN30" i="16"/>
  <c r="EC30" i="16"/>
  <c r="DR30" i="16"/>
  <c r="CA30" i="16"/>
  <c r="AJ30" i="16"/>
  <c r="BL30" i="16"/>
  <c r="CC30" i="16"/>
  <c r="CD30" i="16"/>
  <c r="DI30" i="16"/>
  <c r="EH30" i="16"/>
  <c r="CR30" i="16"/>
  <c r="AY30" i="16"/>
  <c r="BA30" i="16"/>
  <c r="BB30" i="16"/>
  <c r="BC30" i="16"/>
  <c r="BD30" i="16"/>
  <c r="AS30" i="16"/>
  <c r="AH30" i="16"/>
  <c r="W30" i="16"/>
  <c r="L30" i="16"/>
  <c r="EZ30" i="16"/>
  <c r="EO30" i="16"/>
  <c r="ED30" i="16"/>
  <c r="AV30" i="16"/>
  <c r="BX30" i="16"/>
  <c r="BH30" i="16"/>
  <c r="DK30" i="16"/>
  <c r="EE30" i="16"/>
  <c r="DN30" i="16"/>
  <c r="AB30" i="16"/>
  <c r="AN30" i="16"/>
  <c r="BK30" i="16"/>
  <c r="BM30" i="16"/>
  <c r="BN30" i="16"/>
  <c r="BO30" i="16"/>
  <c r="BP30" i="16"/>
  <c r="BE30" i="16"/>
  <c r="AT30" i="16"/>
  <c r="AI30" i="16"/>
  <c r="X30" i="16"/>
  <c r="M30" i="16"/>
  <c r="FA30" i="16"/>
  <c r="AG235" i="16"/>
  <c r="AH235" i="16" s="1"/>
  <c r="AI235" i="16" s="1"/>
  <c r="AF257" i="16"/>
  <c r="BF29" i="16"/>
  <c r="EQ29" i="16"/>
  <c r="ER29" i="16"/>
  <c r="G193" i="10"/>
  <c r="J193" i="10"/>
  <c r="K152" i="20"/>
  <c r="M152" i="20" s="1"/>
  <c r="J151" i="20"/>
  <c r="I151" i="20" s="1"/>
  <c r="G195" i="10"/>
  <c r="I193" i="10"/>
  <c r="K195" i="10"/>
  <c r="BR29" i="16"/>
  <c r="AU29" i="16"/>
  <c r="K103" i="10"/>
  <c r="P29" i="16"/>
  <c r="H193" i="10"/>
  <c r="J103" i="10"/>
  <c r="K154" i="20"/>
  <c r="M154" i="20" s="1"/>
  <c r="J153" i="20"/>
  <c r="I153" i="20" s="1"/>
  <c r="K153" i="20" s="1"/>
  <c r="M153" i="20" s="1"/>
  <c r="I103" i="10"/>
  <c r="BG29" i="16"/>
  <c r="Q29" i="16"/>
  <c r="AJ29" i="16"/>
  <c r="ES29" i="16"/>
  <c r="J97" i="10"/>
  <c r="AV29" i="16"/>
  <c r="R29" i="16"/>
  <c r="G96" i="10"/>
  <c r="DL29" i="16"/>
  <c r="Y29" i="16"/>
  <c r="ET29" i="16"/>
  <c r="J96" i="10"/>
  <c r="DX29" i="16"/>
  <c r="AK29" i="16"/>
  <c r="CA29" i="16"/>
  <c r="N29" i="16"/>
  <c r="CM29" i="16"/>
  <c r="Z29" i="16"/>
  <c r="G103" i="10"/>
  <c r="BQ29" i="16"/>
  <c r="FB29" i="16"/>
  <c r="CC29" i="16"/>
  <c r="O29" i="16"/>
  <c r="K97" i="10"/>
  <c r="EJ29" i="16"/>
  <c r="CY29" i="16"/>
  <c r="CO29" i="16"/>
  <c r="CD29" i="16"/>
  <c r="BS29" i="16"/>
  <c r="BH29" i="16"/>
  <c r="AW29" i="16"/>
  <c r="AL29" i="16"/>
  <c r="AA29" i="16"/>
  <c r="AB29" i="16"/>
  <c r="AC29" i="16"/>
  <c r="AD29" i="16"/>
  <c r="H97" i="10"/>
  <c r="EV29" i="16"/>
  <c r="DK29" i="16"/>
  <c r="DA29" i="16"/>
  <c r="CP29" i="16"/>
  <c r="CE29" i="16"/>
  <c r="BT29" i="16"/>
  <c r="BI29" i="16"/>
  <c r="AX29" i="16"/>
  <c r="AM29" i="16"/>
  <c r="AN29" i="16"/>
  <c r="AO29" i="16"/>
  <c r="AP29" i="16"/>
  <c r="L114" i="20"/>
  <c r="L113" i="20"/>
  <c r="L108" i="20"/>
  <c r="L107" i="20"/>
  <c r="T29" i="16"/>
  <c r="DW29" i="16"/>
  <c r="DM29" i="16"/>
  <c r="DB29" i="16"/>
  <c r="CQ29" i="16"/>
  <c r="CF29" i="16"/>
  <c r="BU29" i="16"/>
  <c r="BJ29" i="16"/>
  <c r="AY29" i="16"/>
  <c r="AZ29" i="16"/>
  <c r="BA29" i="16"/>
  <c r="BB29" i="16"/>
  <c r="E30" i="5"/>
  <c r="K54" i="10"/>
  <c r="G54" i="10"/>
  <c r="S54" i="10"/>
  <c r="L54" i="10"/>
  <c r="Q54" i="10"/>
  <c r="O54" i="10"/>
  <c r="M54" i="10"/>
  <c r="J54" i="10"/>
  <c r="I54" i="10"/>
  <c r="H54" i="10"/>
  <c r="N54" i="10"/>
  <c r="R54" i="10"/>
  <c r="P54" i="10"/>
  <c r="AF29" i="16"/>
  <c r="EI29" i="16"/>
  <c r="DY29" i="16"/>
  <c r="DN29" i="16"/>
  <c r="DC29" i="16"/>
  <c r="CR29" i="16"/>
  <c r="CG29" i="16"/>
  <c r="BV29" i="16"/>
  <c r="BK29" i="16"/>
  <c r="BL29" i="16"/>
  <c r="BM29" i="16"/>
  <c r="BN29" i="16"/>
  <c r="G121" i="10"/>
  <c r="G42" i="14"/>
  <c r="I42" i="14" s="1"/>
  <c r="G41" i="14"/>
  <c r="I41" i="14" s="1"/>
  <c r="E9" i="14"/>
  <c r="O53" i="10"/>
  <c r="R53" i="10"/>
  <c r="M53" i="10"/>
  <c r="L53" i="10"/>
  <c r="K53" i="10"/>
  <c r="J53" i="10"/>
  <c r="G53" i="10"/>
  <c r="S53" i="10"/>
  <c r="N53" i="10"/>
  <c r="P53" i="10"/>
  <c r="H53" i="10"/>
  <c r="I53" i="10"/>
  <c r="Q53" i="10"/>
  <c r="I104" i="20"/>
  <c r="J42" i="20"/>
  <c r="AR29" i="16"/>
  <c r="EU29" i="16"/>
  <c r="EK29" i="16"/>
  <c r="DZ29" i="16"/>
  <c r="DO29" i="16"/>
  <c r="DD29" i="16"/>
  <c r="CS29" i="16"/>
  <c r="CH29" i="16"/>
  <c r="BW29" i="16"/>
  <c r="BX29" i="16"/>
  <c r="BY29" i="16"/>
  <c r="BZ29" i="16"/>
  <c r="H121" i="10"/>
  <c r="G95" i="10"/>
  <c r="BD29" i="16"/>
  <c r="S29" i="16"/>
  <c r="I29" i="16"/>
  <c r="EW29" i="16"/>
  <c r="EL29" i="16"/>
  <c r="EA29" i="16"/>
  <c r="DP29" i="16"/>
  <c r="DE29" i="16"/>
  <c r="CT29" i="16"/>
  <c r="CI29" i="16"/>
  <c r="CJ29" i="16"/>
  <c r="CK29" i="16"/>
  <c r="CL29" i="16"/>
  <c r="K121" i="10"/>
  <c r="BP29" i="16"/>
  <c r="AE29" i="16"/>
  <c r="U29" i="16"/>
  <c r="J29" i="16"/>
  <c r="EX29" i="16"/>
  <c r="EM29" i="16"/>
  <c r="EB29" i="16"/>
  <c r="DQ29" i="16"/>
  <c r="DF29" i="16"/>
  <c r="CU29" i="16"/>
  <c r="CV29" i="16"/>
  <c r="CW29" i="16"/>
  <c r="CX29" i="16"/>
  <c r="I121" i="10"/>
  <c r="CB29" i="16"/>
  <c r="AQ29" i="16"/>
  <c r="AG29" i="16"/>
  <c r="V29" i="16"/>
  <c r="K29" i="16"/>
  <c r="EY29" i="16"/>
  <c r="EN29" i="16"/>
  <c r="EC29" i="16"/>
  <c r="DR29" i="16"/>
  <c r="DG29" i="16"/>
  <c r="DH29" i="16"/>
  <c r="DI29" i="16"/>
  <c r="DJ29" i="16"/>
  <c r="D55" i="10"/>
  <c r="FC31" i="16"/>
  <c r="I95" i="10"/>
  <c r="K96" i="10"/>
  <c r="CN29" i="16"/>
  <c r="BC29" i="16"/>
  <c r="AS29" i="16"/>
  <c r="AH29" i="16"/>
  <c r="W29" i="16"/>
  <c r="L29" i="16"/>
  <c r="EZ29" i="16"/>
  <c r="EO29" i="16"/>
  <c r="ED29" i="16"/>
  <c r="DS29" i="16"/>
  <c r="DT29" i="16"/>
  <c r="DU29" i="16"/>
  <c r="DV29" i="16"/>
  <c r="D104" i="10"/>
  <c r="J95" i="10"/>
  <c r="H96" i="10"/>
  <c r="CZ29" i="16"/>
  <c r="BO29" i="16"/>
  <c r="BE29" i="16"/>
  <c r="AT29" i="16"/>
  <c r="AI29" i="16"/>
  <c r="X29" i="16"/>
  <c r="M29" i="16"/>
  <c r="FA29" i="16"/>
  <c r="EP29" i="16"/>
  <c r="EE29" i="16"/>
  <c r="EF29" i="16"/>
  <c r="EG29" i="16"/>
  <c r="D105" i="10"/>
  <c r="D243" i="16" l="1"/>
  <c r="G243" i="16" s="1"/>
  <c r="AJ235" i="16"/>
  <c r="AK235" i="16" s="1"/>
  <c r="AL235" i="16" s="1"/>
  <c r="AM235" i="16" s="1"/>
  <c r="AN235" i="16" s="1"/>
  <c r="AO235" i="16" s="1"/>
  <c r="AP235" i="16" s="1"/>
  <c r="K151" i="20"/>
  <c r="M151" i="20" s="1"/>
  <c r="J150" i="20"/>
  <c r="I150" i="20" s="1"/>
  <c r="L42" i="20"/>
  <c r="L104" i="20" s="1"/>
  <c r="K104" i="20"/>
  <c r="E55" i="10"/>
  <c r="F55" i="10" s="1"/>
  <c r="FD31" i="16"/>
  <c r="EX31" i="16" s="1"/>
  <c r="DN31" i="16"/>
  <c r="DB31" i="16"/>
  <c r="CP31" i="16"/>
  <c r="EV31" i="16"/>
  <c r="ES31" i="16"/>
  <c r="EG31" i="16"/>
  <c r="DH31" i="16"/>
  <c r="CV31" i="16"/>
  <c r="AZ31" i="16"/>
  <c r="AA31" i="16"/>
  <c r="AW31" i="16"/>
  <c r="AK31" i="16"/>
  <c r="BS31" i="16"/>
  <c r="BG31" i="16"/>
  <c r="AU31" i="16"/>
  <c r="EB31" i="16"/>
  <c r="DP31" i="16"/>
  <c r="DD31" i="16"/>
  <c r="E104" i="10"/>
  <c r="G104" i="10" s="1"/>
  <c r="D11" i="14"/>
  <c r="B38" i="5"/>
  <c r="E105" i="10"/>
  <c r="K105" i="10" s="1"/>
  <c r="F30" i="5"/>
  <c r="P9" i="14"/>
  <c r="O9" i="14"/>
  <c r="AM31" i="16" l="1"/>
  <c r="I31" i="16"/>
  <c r="BI31" i="16"/>
  <c r="R31" i="16"/>
  <c r="Z31" i="16"/>
  <c r="BC31" i="16"/>
  <c r="AL31" i="16"/>
  <c r="CY31" i="16"/>
  <c r="AX31" i="16"/>
  <c r="DK31" i="16"/>
  <c r="O31" i="16"/>
  <c r="EJ31" i="16"/>
  <c r="DW31" i="16"/>
  <c r="CQ31" i="16"/>
  <c r="CG31" i="16"/>
  <c r="BV31" i="16"/>
  <c r="CU31" i="16"/>
  <c r="EF31" i="16"/>
  <c r="BB31" i="16"/>
  <c r="EI31" i="16"/>
  <c r="CO31" i="16"/>
  <c r="BU31" i="16"/>
  <c r="CS31" i="16"/>
  <c r="CH31" i="16"/>
  <c r="DG31" i="16"/>
  <c r="ER31" i="16"/>
  <c r="CX31" i="16"/>
  <c r="EU31" i="16"/>
  <c r="DA31" i="16"/>
  <c r="AP31" i="16"/>
  <c r="DE31" i="16"/>
  <c r="CT31" i="16"/>
  <c r="DS31" i="16"/>
  <c r="Q31" i="16"/>
  <c r="DJ31" i="16"/>
  <c r="T31" i="16"/>
  <c r="DM31" i="16"/>
  <c r="DO31" i="16"/>
  <c r="AJ31" i="16"/>
  <c r="EA31" i="16"/>
  <c r="DQ31" i="16"/>
  <c r="DF31" i="16"/>
  <c r="EE31" i="16"/>
  <c r="AO31" i="16"/>
  <c r="DV31" i="16"/>
  <c r="AR31" i="16"/>
  <c r="DY31" i="16"/>
  <c r="BJ31" i="16"/>
  <c r="DC31" i="16"/>
  <c r="BH31" i="16"/>
  <c r="AV31" i="16"/>
  <c r="EM31" i="16"/>
  <c r="EC31" i="16"/>
  <c r="DR31" i="16"/>
  <c r="EQ31" i="16"/>
  <c r="BA31" i="16"/>
  <c r="EH31" i="16"/>
  <c r="BD31" i="16"/>
  <c r="EK31" i="16"/>
  <c r="CE31" i="16"/>
  <c r="AS31" i="16"/>
  <c r="X31" i="16"/>
  <c r="BT31" i="16"/>
  <c r="K31" i="16"/>
  <c r="EY31" i="16"/>
  <c r="EO31" i="16"/>
  <c r="ED31" i="16"/>
  <c r="P31" i="16"/>
  <c r="CW31" i="16"/>
  <c r="ET31" i="16"/>
  <c r="CZ31" i="16"/>
  <c r="EW31" i="16"/>
  <c r="EN31" i="16"/>
  <c r="AY31" i="16"/>
  <c r="EZ31" i="16"/>
  <c r="CF31" i="16"/>
  <c r="W31" i="16"/>
  <c r="M31" i="16"/>
  <c r="FA31" i="16"/>
  <c r="EP31" i="16"/>
  <c r="AB31" i="16"/>
  <c r="DI31" i="16"/>
  <c r="S31" i="16"/>
  <c r="DL31" i="16"/>
  <c r="AH31" i="16"/>
  <c r="AQ235" i="16"/>
  <c r="AR235" i="16" s="1"/>
  <c r="AS235" i="16" s="1"/>
  <c r="AT235" i="16" s="1"/>
  <c r="AU235" i="16" s="1"/>
  <c r="AV235" i="16" s="1"/>
  <c r="AW235" i="16" s="1"/>
  <c r="D244" i="16"/>
  <c r="G244" i="16" s="1"/>
  <c r="DT31" i="16"/>
  <c r="L31" i="16"/>
  <c r="CR31" i="16"/>
  <c r="AI31" i="16"/>
  <c r="Y31" i="16"/>
  <c r="N31" i="16"/>
  <c r="FB31" i="16"/>
  <c r="AN31" i="16"/>
  <c r="DU31" i="16"/>
  <c r="AQ31" i="16"/>
  <c r="DX31" i="16"/>
  <c r="CD31" i="16"/>
  <c r="DZ31" i="16"/>
  <c r="AC31" i="16"/>
  <c r="AD31" i="16"/>
  <c r="AE31" i="16"/>
  <c r="AF31" i="16"/>
  <c r="U31" i="16"/>
  <c r="J31" i="16"/>
  <c r="AG31" i="16"/>
  <c r="V31" i="16"/>
  <c r="BK31" i="16"/>
  <c r="BL31" i="16"/>
  <c r="BM31" i="16"/>
  <c r="BN31" i="16"/>
  <c r="BO31" i="16"/>
  <c r="BP31" i="16"/>
  <c r="BE31" i="16"/>
  <c r="AT31" i="16"/>
  <c r="BW31" i="16"/>
  <c r="BX31" i="16"/>
  <c r="BY31" i="16"/>
  <c r="BZ31" i="16"/>
  <c r="CA31" i="16"/>
  <c r="CB31" i="16"/>
  <c r="BQ31" i="16"/>
  <c r="BF31" i="16"/>
  <c r="CI31" i="16"/>
  <c r="CJ31" i="16"/>
  <c r="CK31" i="16"/>
  <c r="CL31" i="16"/>
  <c r="CM31" i="16"/>
  <c r="CN31" i="16"/>
  <c r="CC31" i="16"/>
  <c r="BR31" i="16"/>
  <c r="J105" i="10"/>
  <c r="EL31" i="16"/>
  <c r="G105" i="10"/>
  <c r="H105" i="10"/>
  <c r="I105" i="10"/>
  <c r="J149" i="20"/>
  <c r="I149" i="20" s="1"/>
  <c r="K150" i="20"/>
  <c r="M150" i="20" s="1"/>
  <c r="I104" i="10"/>
  <c r="H104" i="10"/>
  <c r="J104" i="10"/>
  <c r="D202" i="10"/>
  <c r="C15" i="18"/>
  <c r="B30" i="10"/>
  <c r="D18" i="10"/>
  <c r="D17" i="10"/>
  <c r="D14" i="10"/>
  <c r="D11" i="10"/>
  <c r="D8" i="10"/>
  <c r="D7" i="10"/>
  <c r="D9" i="10"/>
  <c r="D15" i="10"/>
  <c r="D10" i="10"/>
  <c r="D12" i="10"/>
  <c r="D13" i="10"/>
  <c r="D6" i="10"/>
  <c r="I11" i="10"/>
  <c r="I18" i="10"/>
  <c r="I6" i="10"/>
  <c r="I13" i="10"/>
  <c r="I16" i="10"/>
  <c r="I14" i="10"/>
  <c r="I8" i="10"/>
  <c r="I12" i="10"/>
  <c r="I10" i="10"/>
  <c r="I7" i="10"/>
  <c r="I17" i="10"/>
  <c r="I15" i="10"/>
  <c r="I9" i="10"/>
  <c r="C38" i="5"/>
  <c r="D38" i="5" s="1"/>
  <c r="D197" i="10"/>
  <c r="D57" i="10"/>
  <c r="FC33" i="16"/>
  <c r="D200" i="10"/>
  <c r="D198" i="10"/>
  <c r="D196" i="10"/>
  <c r="K104" i="10"/>
  <c r="H55" i="10"/>
  <c r="L55" i="10"/>
  <c r="N55" i="10"/>
  <c r="R55" i="10"/>
  <c r="M55" i="10"/>
  <c r="O55" i="10"/>
  <c r="K55" i="10"/>
  <c r="J55" i="10"/>
  <c r="I55" i="10"/>
  <c r="G55" i="10"/>
  <c r="S55" i="10"/>
  <c r="P55" i="10"/>
  <c r="Q55" i="10"/>
  <c r="D201" i="10"/>
  <c r="D199" i="10"/>
  <c r="G71" i="14"/>
  <c r="I71" i="14" s="1"/>
  <c r="G70" i="14"/>
  <c r="I70" i="14" s="1"/>
  <c r="G69" i="14"/>
  <c r="I69" i="14" s="1"/>
  <c r="G68" i="14"/>
  <c r="I68" i="14" s="1"/>
  <c r="G67" i="14"/>
  <c r="I67" i="14" s="1"/>
  <c r="G66" i="14"/>
  <c r="I66" i="14" s="1"/>
  <c r="G65" i="14"/>
  <c r="I65" i="14" s="1"/>
  <c r="E11" i="14"/>
  <c r="D245" i="16" l="1"/>
  <c r="G245" i="16" s="1"/>
  <c r="AX235" i="16"/>
  <c r="AY235" i="16" s="1"/>
  <c r="AZ235" i="16" s="1"/>
  <c r="BA235" i="16" s="1"/>
  <c r="BB235" i="16" s="1"/>
  <c r="BC235" i="16" s="1"/>
  <c r="BD235" i="16" s="1"/>
  <c r="K149" i="20"/>
  <c r="M149" i="20" s="1"/>
  <c r="J148" i="20"/>
  <c r="I148" i="20" s="1"/>
  <c r="H11" i="5"/>
  <c r="E197" i="10"/>
  <c r="E202" i="10"/>
  <c r="K202" i="10" s="1"/>
  <c r="E57" i="10"/>
  <c r="F57" i="10" s="1"/>
  <c r="FD33" i="16"/>
  <c r="EP33" i="16" s="1"/>
  <c r="E200" i="10"/>
  <c r="L200" i="10" s="1"/>
  <c r="E198" i="10"/>
  <c r="C16" i="18"/>
  <c r="E5" i="5"/>
  <c r="H5" i="5" s="1"/>
  <c r="E196" i="10"/>
  <c r="E201" i="10"/>
  <c r="E199" i="10"/>
  <c r="L197" i="10"/>
  <c r="L185" i="10"/>
  <c r="L161" i="10"/>
  <c r="C41" i="18"/>
  <c r="L196" i="10"/>
  <c r="L184" i="10"/>
  <c r="L160" i="10"/>
  <c r="L194" i="10"/>
  <c r="L180" i="10"/>
  <c r="L176" i="10"/>
  <c r="L143" i="10"/>
  <c r="L131" i="10"/>
  <c r="L119" i="10"/>
  <c r="L107" i="10"/>
  <c r="L201" i="10"/>
  <c r="L191" i="10"/>
  <c r="L186" i="10"/>
  <c r="L181" i="10"/>
  <c r="L177" i="10"/>
  <c r="L162" i="10"/>
  <c r="L146" i="10"/>
  <c r="L122" i="10"/>
  <c r="L187" i="10"/>
  <c r="L147" i="10"/>
  <c r="L135" i="10"/>
  <c r="C18" i="18"/>
  <c r="L148" i="10"/>
  <c r="L136" i="10"/>
  <c r="L124" i="10"/>
  <c r="L175" i="10"/>
  <c r="L141" i="10"/>
  <c r="L129" i="10"/>
  <c r="L117" i="10"/>
  <c r="L128" i="10"/>
  <c r="L183" i="10"/>
  <c r="L179" i="10"/>
  <c r="L126" i="10"/>
  <c r="L188" i="10"/>
  <c r="L139" i="10"/>
  <c r="L116" i="10"/>
  <c r="L114" i="10"/>
  <c r="L144" i="10"/>
  <c r="L106" i="10"/>
  <c r="L132" i="10"/>
  <c r="L127" i="10"/>
  <c r="L65" i="10"/>
  <c r="L174" i="10"/>
  <c r="L108" i="10"/>
  <c r="L68" i="10"/>
  <c r="L63" i="10"/>
  <c r="L189" i="10"/>
  <c r="L145" i="10"/>
  <c r="L140" i="10"/>
  <c r="L130" i="10"/>
  <c r="L125" i="10"/>
  <c r="C30" i="10"/>
  <c r="L142" i="10"/>
  <c r="L109" i="10"/>
  <c r="L178" i="10"/>
  <c r="L64" i="10"/>
  <c r="L182" i="10"/>
  <c r="L115" i="10"/>
  <c r="L78" i="10"/>
  <c r="L172" i="10"/>
  <c r="L158" i="10"/>
  <c r="L157" i="10"/>
  <c r="L155" i="10"/>
  <c r="L163" i="10"/>
  <c r="L169" i="10"/>
  <c r="L91" i="10"/>
  <c r="L99" i="10"/>
  <c r="L75" i="10"/>
  <c r="L137" i="10"/>
  <c r="L112" i="10"/>
  <c r="L73" i="10"/>
  <c r="L121" i="10"/>
  <c r="L79" i="10"/>
  <c r="L192" i="10"/>
  <c r="L102" i="10"/>
  <c r="L113" i="10"/>
  <c r="L150" i="10"/>
  <c r="L134" i="10"/>
  <c r="L87" i="10"/>
  <c r="L171" i="10"/>
  <c r="L111" i="10"/>
  <c r="L123" i="10"/>
  <c r="L98" i="10"/>
  <c r="L100" i="10"/>
  <c r="L85" i="10"/>
  <c r="L120" i="10"/>
  <c r="L77" i="10"/>
  <c r="L159" i="10"/>
  <c r="L193" i="10"/>
  <c r="L103" i="10"/>
  <c r="L69" i="10"/>
  <c r="L86" i="10"/>
  <c r="L168" i="10"/>
  <c r="L96" i="10"/>
  <c r="L195" i="10"/>
  <c r="L173" i="10"/>
  <c r="L97" i="10"/>
  <c r="L170" i="10"/>
  <c r="L67" i="10"/>
  <c r="L156" i="10"/>
  <c r="L110" i="10"/>
  <c r="L166" i="10"/>
  <c r="L138" i="10"/>
  <c r="L154" i="10"/>
  <c r="L167" i="10"/>
  <c r="L66" i="10"/>
  <c r="L133" i="10"/>
  <c r="L95" i="10"/>
  <c r="L101" i="10"/>
  <c r="L152" i="10"/>
  <c r="L151" i="10"/>
  <c r="L165" i="10"/>
  <c r="L88" i="10"/>
  <c r="L153" i="10"/>
  <c r="L82" i="10"/>
  <c r="L105" i="10"/>
  <c r="L92" i="10"/>
  <c r="L81" i="10"/>
  <c r="L164" i="10"/>
  <c r="L70" i="10"/>
  <c r="L83" i="10"/>
  <c r="L149" i="10"/>
  <c r="L118" i="10"/>
  <c r="L190" i="10"/>
  <c r="L84" i="10"/>
  <c r="L80" i="10"/>
  <c r="L72" i="10"/>
  <c r="L76" i="10"/>
  <c r="L90" i="10"/>
  <c r="L89" i="10"/>
  <c r="L71" i="10"/>
  <c r="L104" i="10"/>
  <c r="L74" i="10"/>
  <c r="L93" i="10"/>
  <c r="L94" i="10"/>
  <c r="P11" i="14"/>
  <c r="O11" i="14"/>
  <c r="E14" i="14"/>
  <c r="DU33" i="16" l="1"/>
  <c r="DU35" i="16" s="1"/>
  <c r="DM33" i="16"/>
  <c r="BU33" i="16"/>
  <c r="D246" i="16"/>
  <c r="G246" i="16" s="1"/>
  <c r="BE235" i="16"/>
  <c r="BF235" i="16" s="1"/>
  <c r="BG235" i="16" s="1"/>
  <c r="BH235" i="16" s="1"/>
  <c r="BI235" i="16" s="1"/>
  <c r="BJ235" i="16" s="1"/>
  <c r="BK235" i="16" s="1"/>
  <c r="BZ33" i="16"/>
  <c r="CK33" i="16"/>
  <c r="CC33" i="16"/>
  <c r="AK33" i="16"/>
  <c r="AK35" i="16" s="1"/>
  <c r="CL33" i="16"/>
  <c r="CL37" i="16" s="1"/>
  <c r="BR33" i="16"/>
  <c r="BR35" i="16" s="1"/>
  <c r="Z33" i="16"/>
  <c r="DV33" i="16"/>
  <c r="DV35" i="16" s="1"/>
  <c r="DB33" i="16"/>
  <c r="DB35" i="16" s="1"/>
  <c r="BJ33" i="16"/>
  <c r="BJ35" i="16" s="1"/>
  <c r="BF33" i="16"/>
  <c r="L202" i="10"/>
  <c r="EF33" i="16"/>
  <c r="CA33" i="16"/>
  <c r="CA35" i="16" s="1"/>
  <c r="AU33" i="16"/>
  <c r="FB33" i="16"/>
  <c r="FB37" i="16" s="1"/>
  <c r="ER33" i="16"/>
  <c r="ER37" i="16" s="1"/>
  <c r="CM33" i="16"/>
  <c r="CM37" i="16" s="1"/>
  <c r="BG33" i="16"/>
  <c r="I202" i="10"/>
  <c r="AN33" i="16"/>
  <c r="DW33" i="16"/>
  <c r="DW35" i="16" s="1"/>
  <c r="CQ33" i="16"/>
  <c r="CQ35" i="16" s="1"/>
  <c r="G202" i="10"/>
  <c r="BW33" i="16"/>
  <c r="CB33" i="16"/>
  <c r="AJ33" i="16"/>
  <c r="H202" i="10"/>
  <c r="CI33" i="16"/>
  <c r="CI35" i="16" s="1"/>
  <c r="CN33" i="16"/>
  <c r="CN35" i="16" s="1"/>
  <c r="AV33" i="16"/>
  <c r="AV35" i="16" s="1"/>
  <c r="J202" i="10"/>
  <c r="DS33" i="16"/>
  <c r="DS35" i="16" s="1"/>
  <c r="DX33" i="16"/>
  <c r="DX35" i="16" s="1"/>
  <c r="CF33" i="16"/>
  <c r="CF35" i="16" s="1"/>
  <c r="J146" i="20"/>
  <c r="I146" i="20" s="1"/>
  <c r="K148" i="20"/>
  <c r="M148" i="20" s="1"/>
  <c r="N33" i="16"/>
  <c r="BY33" i="16"/>
  <c r="BQ33" i="16"/>
  <c r="BQ35" i="16" s="1"/>
  <c r="Y33" i="16"/>
  <c r="Y35" i="16" s="1"/>
  <c r="EP35" i="16"/>
  <c r="EP37" i="16"/>
  <c r="C19" i="18"/>
  <c r="D41" i="18"/>
  <c r="D30" i="10"/>
  <c r="P15" i="10"/>
  <c r="P17" i="10"/>
  <c r="P14" i="10"/>
  <c r="P13" i="10"/>
  <c r="P12" i="10"/>
  <c r="P18" i="10"/>
  <c r="P16" i="10"/>
  <c r="H199" i="10"/>
  <c r="J199" i="10"/>
  <c r="I199" i="10"/>
  <c r="G199" i="10"/>
  <c r="K199" i="10"/>
  <c r="H201" i="10"/>
  <c r="K201" i="10"/>
  <c r="I201" i="10"/>
  <c r="G201" i="10"/>
  <c r="J201" i="10"/>
  <c r="P33" i="16"/>
  <c r="CU33" i="16"/>
  <c r="CW33" i="16"/>
  <c r="CX33" i="16"/>
  <c r="CY33" i="16"/>
  <c r="CZ33" i="16"/>
  <c r="CO33" i="16"/>
  <c r="CD33" i="16"/>
  <c r="BS33" i="16"/>
  <c r="BH33" i="16"/>
  <c r="AW33" i="16"/>
  <c r="AL33" i="16"/>
  <c r="BZ35" i="16"/>
  <c r="BZ37" i="16"/>
  <c r="FB35" i="16"/>
  <c r="BG35" i="16"/>
  <c r="BG37" i="16"/>
  <c r="H29" i="5"/>
  <c r="H30" i="5"/>
  <c r="AB33" i="16"/>
  <c r="DG33" i="16"/>
  <c r="DI33" i="16"/>
  <c r="DJ33" i="16"/>
  <c r="DK33" i="16"/>
  <c r="DL33" i="16"/>
  <c r="DA33" i="16"/>
  <c r="CP33" i="16"/>
  <c r="CE33" i="16"/>
  <c r="BT33" i="16"/>
  <c r="BI33" i="16"/>
  <c r="AX33" i="16"/>
  <c r="I196" i="10"/>
  <c r="G196" i="10"/>
  <c r="K196" i="10"/>
  <c r="J196" i="10"/>
  <c r="H196" i="10"/>
  <c r="J200" i="10"/>
  <c r="H200" i="10"/>
  <c r="K200" i="10"/>
  <c r="G200" i="10"/>
  <c r="I200" i="10"/>
  <c r="DU37" i="16"/>
  <c r="DV37" i="16"/>
  <c r="DM35" i="16"/>
  <c r="DM37" i="16"/>
  <c r="DB37" i="16"/>
  <c r="BU35" i="16"/>
  <c r="BU37" i="16"/>
  <c r="AZ33" i="16"/>
  <c r="EE33" i="16"/>
  <c r="EG33" i="16"/>
  <c r="EH33" i="16"/>
  <c r="EI33" i="16"/>
  <c r="EJ33" i="16"/>
  <c r="DY33" i="16"/>
  <c r="DN33" i="16"/>
  <c r="DC33" i="16"/>
  <c r="CR33" i="16"/>
  <c r="CG33" i="16"/>
  <c r="BV33" i="16"/>
  <c r="EF35" i="16"/>
  <c r="EF37" i="16"/>
  <c r="CA37" i="16"/>
  <c r="BF35" i="16"/>
  <c r="BF37" i="16"/>
  <c r="CN37" i="16"/>
  <c r="L199" i="10"/>
  <c r="BL33" i="16"/>
  <c r="EQ33" i="16"/>
  <c r="ES33" i="16"/>
  <c r="ET33" i="16"/>
  <c r="EU33" i="16"/>
  <c r="EV33" i="16"/>
  <c r="EK33" i="16"/>
  <c r="DZ33" i="16"/>
  <c r="DO33" i="16"/>
  <c r="DD33" i="16"/>
  <c r="CS33" i="16"/>
  <c r="CH33" i="16"/>
  <c r="I57" i="10"/>
  <c r="N8" i="10" s="1"/>
  <c r="H57" i="10"/>
  <c r="N7" i="10" s="1"/>
  <c r="S57" i="10"/>
  <c r="N18" i="10" s="1"/>
  <c r="G57" i="10"/>
  <c r="N6" i="10" s="1"/>
  <c r="R57" i="10"/>
  <c r="N17" i="10" s="1"/>
  <c r="M57" i="10"/>
  <c r="N12" i="10" s="1"/>
  <c r="Q57" i="10"/>
  <c r="N16" i="10" s="1"/>
  <c r="P57" i="10"/>
  <c r="N15" i="10" s="1"/>
  <c r="O57" i="10"/>
  <c r="N14" i="10" s="1"/>
  <c r="J57" i="10"/>
  <c r="N9" i="10" s="1"/>
  <c r="N57" i="10"/>
  <c r="N13" i="10" s="1"/>
  <c r="K57" i="10"/>
  <c r="N10" i="10" s="1"/>
  <c r="L57" i="10"/>
  <c r="N11" i="10" s="1"/>
  <c r="BY35" i="16"/>
  <c r="BY37" i="16"/>
  <c r="AJ35" i="16"/>
  <c r="AJ37" i="16"/>
  <c r="BR37" i="16"/>
  <c r="Z35" i="16"/>
  <c r="Z37" i="16"/>
  <c r="AN35" i="16"/>
  <c r="AN37" i="16"/>
  <c r="BX33" i="16"/>
  <c r="O33" i="16"/>
  <c r="Q33" i="16"/>
  <c r="R33" i="16"/>
  <c r="S33" i="16"/>
  <c r="T33" i="16"/>
  <c r="I33" i="16"/>
  <c r="EW33" i="16"/>
  <c r="EL33" i="16"/>
  <c r="EA33" i="16"/>
  <c r="DP33" i="16"/>
  <c r="DE33" i="16"/>
  <c r="CT33" i="16"/>
  <c r="K198" i="10"/>
  <c r="H198" i="10"/>
  <c r="G198" i="10"/>
  <c r="J198" i="10"/>
  <c r="I198" i="10"/>
  <c r="CJ33" i="16"/>
  <c r="AA33" i="16"/>
  <c r="AC33" i="16"/>
  <c r="AD33" i="16"/>
  <c r="AE33" i="16"/>
  <c r="AF33" i="16"/>
  <c r="U33" i="16"/>
  <c r="J33" i="16"/>
  <c r="EX33" i="16"/>
  <c r="EM33" i="16"/>
  <c r="EB33" i="16"/>
  <c r="DQ33" i="16"/>
  <c r="DF33" i="16"/>
  <c r="K197" i="10"/>
  <c r="E29" i="10" s="1"/>
  <c r="J197" i="10"/>
  <c r="G197" i="10"/>
  <c r="H197" i="10"/>
  <c r="E26" i="10" s="1"/>
  <c r="I197" i="10"/>
  <c r="L198" i="10"/>
  <c r="CV33" i="16"/>
  <c r="AM33" i="16"/>
  <c r="AO33" i="16"/>
  <c r="AP33" i="16"/>
  <c r="AQ33" i="16"/>
  <c r="AR33" i="16"/>
  <c r="AG33" i="16"/>
  <c r="V33" i="16"/>
  <c r="K33" i="16"/>
  <c r="EY33" i="16"/>
  <c r="EN33" i="16"/>
  <c r="EC33" i="16"/>
  <c r="DR33" i="16"/>
  <c r="N35" i="16"/>
  <c r="N37" i="16"/>
  <c r="DH33" i="16"/>
  <c r="AY33" i="16"/>
  <c r="BA33" i="16"/>
  <c r="BB33" i="16"/>
  <c r="BC33" i="16"/>
  <c r="BD33" i="16"/>
  <c r="AS33" i="16"/>
  <c r="AH33" i="16"/>
  <c r="W33" i="16"/>
  <c r="L33" i="16"/>
  <c r="EZ33" i="16"/>
  <c r="EO33" i="16"/>
  <c r="ED33" i="16"/>
  <c r="BW35" i="16"/>
  <c r="BW37" i="16"/>
  <c r="CB35" i="16"/>
  <c r="CB37" i="16"/>
  <c r="AU35" i="16"/>
  <c r="AU37" i="16"/>
  <c r="CK35" i="16"/>
  <c r="CK37" i="16"/>
  <c r="CC35" i="16"/>
  <c r="CC37" i="16"/>
  <c r="AK37" i="16"/>
  <c r="P14" i="14"/>
  <c r="O14" i="14"/>
  <c r="DT33" i="16"/>
  <c r="BK33" i="16"/>
  <c r="BM33" i="16"/>
  <c r="BN33" i="16"/>
  <c r="BO33" i="16"/>
  <c r="BP33" i="16"/>
  <c r="BE33" i="16"/>
  <c r="AT33" i="16"/>
  <c r="AI33" i="16"/>
  <c r="X33" i="16"/>
  <c r="M33" i="16"/>
  <c r="FA33" i="16"/>
  <c r="CL35" i="16" l="1"/>
  <c r="CI37" i="16"/>
  <c r="CM35" i="16"/>
  <c r="ER35" i="16"/>
  <c r="Y37" i="16"/>
  <c r="BQ37" i="16"/>
  <c r="DX37" i="16"/>
  <c r="DW37" i="16"/>
  <c r="DS37" i="16"/>
  <c r="AV37" i="16"/>
  <c r="BJ37" i="16"/>
  <c r="BL235" i="16"/>
  <c r="BM235" i="16" s="1"/>
  <c r="BN235" i="16" s="1"/>
  <c r="BO235" i="16" s="1"/>
  <c r="BP235" i="16" s="1"/>
  <c r="BQ235" i="16" s="1"/>
  <c r="BR235" i="16" s="1"/>
  <c r="D247" i="16"/>
  <c r="G247" i="16" s="1"/>
  <c r="CF37" i="16"/>
  <c r="CQ37" i="16"/>
  <c r="K146" i="20"/>
  <c r="M146" i="20" s="1"/>
  <c r="J145" i="20"/>
  <c r="I145" i="20" s="1"/>
  <c r="K145" i="20" s="1"/>
  <c r="M145" i="20" s="1"/>
  <c r="D171" i="20" s="1"/>
  <c r="E25" i="10"/>
  <c r="F25" i="10" s="1"/>
  <c r="K25" i="10" s="1"/>
  <c r="J36" i="18" s="1"/>
  <c r="E30" i="10"/>
  <c r="C21" i="18" s="1"/>
  <c r="C29" i="18" s="1"/>
  <c r="E27" i="10"/>
  <c r="E28" i="10"/>
  <c r="AE35" i="16"/>
  <c r="AE37" i="16"/>
  <c r="G18" i="10"/>
  <c r="E17" i="10"/>
  <c r="H17" i="10"/>
  <c r="F17" i="10"/>
  <c r="DO35" i="16"/>
  <c r="DO37" i="16"/>
  <c r="EG35" i="16"/>
  <c r="EG37" i="16"/>
  <c r="BI35" i="16"/>
  <c r="BI37" i="16"/>
  <c r="CZ35" i="16"/>
  <c r="CZ37" i="16"/>
  <c r="C20" i="18"/>
  <c r="E41" i="18"/>
  <c r="B15" i="10"/>
  <c r="C18" i="10"/>
  <c r="C14" i="10"/>
  <c r="B18" i="10"/>
  <c r="C17" i="10"/>
  <c r="B14" i="10"/>
  <c r="B13" i="10"/>
  <c r="B17" i="10"/>
  <c r="C16" i="10"/>
  <c r="C7" i="10"/>
  <c r="C6" i="10"/>
  <c r="B16" i="10"/>
  <c r="B7" i="10"/>
  <c r="C15" i="10"/>
  <c r="C13" i="10"/>
  <c r="B6" i="10"/>
  <c r="AY35" i="16"/>
  <c r="AY37" i="16"/>
  <c r="BP35" i="16"/>
  <c r="BP37" i="16"/>
  <c r="EO35" i="16"/>
  <c r="EO37" i="16"/>
  <c r="AG35" i="16"/>
  <c r="AG37" i="16"/>
  <c r="AC35" i="16"/>
  <c r="AC37" i="16"/>
  <c r="EW35" i="16"/>
  <c r="EW37" i="16"/>
  <c r="E18" i="10"/>
  <c r="H18" i="10"/>
  <c r="F18" i="10"/>
  <c r="EK35" i="16"/>
  <c r="EK37" i="16"/>
  <c r="AZ35" i="16"/>
  <c r="AZ37" i="16"/>
  <c r="CE35" i="16"/>
  <c r="CE37" i="16"/>
  <c r="H27" i="5"/>
  <c r="H28" i="5"/>
  <c r="CX35" i="16"/>
  <c r="CX37" i="16"/>
  <c r="AT35" i="16"/>
  <c r="AT37" i="16"/>
  <c r="CY35" i="16"/>
  <c r="CY37" i="16"/>
  <c r="EZ35" i="16"/>
  <c r="EZ37" i="16"/>
  <c r="AR35" i="16"/>
  <c r="AR37" i="16"/>
  <c r="AA35" i="16"/>
  <c r="AA37" i="16"/>
  <c r="I35" i="16"/>
  <c r="I36" i="16" s="1"/>
  <c r="I37" i="16"/>
  <c r="G8" i="10"/>
  <c r="H7" i="10"/>
  <c r="E7" i="10"/>
  <c r="F7" i="10"/>
  <c r="EV35" i="16"/>
  <c r="EV37" i="16"/>
  <c r="BV35" i="16"/>
  <c r="BV37" i="16"/>
  <c r="CP35" i="16"/>
  <c r="CP37" i="16"/>
  <c r="CW35" i="16"/>
  <c r="CW37" i="16"/>
  <c r="DH35" i="16"/>
  <c r="DH37" i="16"/>
  <c r="AD35" i="16"/>
  <c r="AD37" i="16"/>
  <c r="BN35" i="16"/>
  <c r="BN37" i="16"/>
  <c r="L35" i="16"/>
  <c r="L37" i="16"/>
  <c r="AQ35" i="16"/>
  <c r="AQ37" i="16"/>
  <c r="DF35" i="16"/>
  <c r="DF37" i="16"/>
  <c r="CJ35" i="16"/>
  <c r="CJ37" i="16"/>
  <c r="T35" i="16"/>
  <c r="T37" i="16"/>
  <c r="G12" i="10"/>
  <c r="E11" i="10"/>
  <c r="H11" i="10"/>
  <c r="F11" i="10"/>
  <c r="G9" i="10"/>
  <c r="E8" i="10"/>
  <c r="H8" i="10"/>
  <c r="F8" i="10"/>
  <c r="EU35" i="16"/>
  <c r="EU37" i="16"/>
  <c r="CG35" i="16"/>
  <c r="CG37" i="16"/>
  <c r="DA35" i="16"/>
  <c r="DA37" i="16"/>
  <c r="CU35" i="16"/>
  <c r="CU37" i="16"/>
  <c r="K35" i="16"/>
  <c r="K37" i="16"/>
  <c r="F6" i="10"/>
  <c r="H6" i="10"/>
  <c r="G7" i="10"/>
  <c r="E6" i="10"/>
  <c r="BM35" i="16"/>
  <c r="BM37" i="16"/>
  <c r="W35" i="16"/>
  <c r="W37" i="16"/>
  <c r="AP35" i="16"/>
  <c r="AP37" i="16"/>
  <c r="DQ35" i="16"/>
  <c r="DQ37" i="16"/>
  <c r="S35" i="16"/>
  <c r="S37" i="16"/>
  <c r="G11" i="10"/>
  <c r="H10" i="10"/>
  <c r="E10" i="10"/>
  <c r="F10" i="10"/>
  <c r="ET35" i="16"/>
  <c r="ET37" i="16"/>
  <c r="CR35" i="16"/>
  <c r="CR37" i="16"/>
  <c r="DL35" i="16"/>
  <c r="DL37" i="16"/>
  <c r="P35" i="16"/>
  <c r="P37" i="16"/>
  <c r="EL35" i="16"/>
  <c r="EL37" i="16"/>
  <c r="DZ35" i="16"/>
  <c r="DZ37" i="16"/>
  <c r="EE35" i="16"/>
  <c r="EE37" i="16"/>
  <c r="BK35" i="16"/>
  <c r="BK37" i="16"/>
  <c r="AH35" i="16"/>
  <c r="AH37" i="16"/>
  <c r="AO35" i="16"/>
  <c r="AO37" i="16"/>
  <c r="EB35" i="16"/>
  <c r="EB37" i="16"/>
  <c r="R35" i="16"/>
  <c r="R37" i="16"/>
  <c r="G14" i="10"/>
  <c r="H13" i="10"/>
  <c r="F13" i="10"/>
  <c r="E13" i="10"/>
  <c r="ES35" i="16"/>
  <c r="ES37" i="16"/>
  <c r="DC35" i="16"/>
  <c r="DC37" i="16"/>
  <c r="DK35" i="16"/>
  <c r="DK37" i="16"/>
  <c r="AL35" i="16"/>
  <c r="AL37" i="16"/>
  <c r="C47" i="16" s="1"/>
  <c r="BO35" i="16"/>
  <c r="BO37" i="16"/>
  <c r="AS35" i="16"/>
  <c r="AS37" i="16"/>
  <c r="AM35" i="16"/>
  <c r="AM37" i="16"/>
  <c r="EM35" i="16"/>
  <c r="EM37" i="16"/>
  <c r="Q35" i="16"/>
  <c r="Q37" i="16"/>
  <c r="F9" i="10"/>
  <c r="E9" i="10"/>
  <c r="G10" i="10"/>
  <c r="H9" i="10"/>
  <c r="EQ35" i="16"/>
  <c r="EQ37" i="16"/>
  <c r="DN35" i="16"/>
  <c r="DN37" i="16"/>
  <c r="DJ35" i="16"/>
  <c r="DJ37" i="16"/>
  <c r="AW35" i="16"/>
  <c r="AW37" i="16"/>
  <c r="EA35" i="16"/>
  <c r="EA37" i="16"/>
  <c r="BE35" i="16"/>
  <c r="BE37" i="16"/>
  <c r="BT35" i="16"/>
  <c r="BT37" i="16"/>
  <c r="DT35" i="16"/>
  <c r="DT37" i="16"/>
  <c r="FA35" i="16"/>
  <c r="FA37" i="16"/>
  <c r="BD35" i="16"/>
  <c r="BD37" i="16"/>
  <c r="DR35" i="16"/>
  <c r="DR37" i="16"/>
  <c r="CV35" i="16"/>
  <c r="CV37" i="16"/>
  <c r="EX35" i="16"/>
  <c r="EX37" i="16"/>
  <c r="O35" i="16"/>
  <c r="O37" i="16"/>
  <c r="G15" i="10"/>
  <c r="E14" i="10"/>
  <c r="F14" i="10"/>
  <c r="H14" i="10"/>
  <c r="BL35" i="16"/>
  <c r="BL37" i="16"/>
  <c r="DY35" i="16"/>
  <c r="DY37" i="16"/>
  <c r="DI35" i="16"/>
  <c r="DI37" i="16"/>
  <c r="BH35" i="16"/>
  <c r="BH37" i="16"/>
  <c r="V35" i="16"/>
  <c r="V37" i="16"/>
  <c r="BC35" i="16"/>
  <c r="BC37" i="16"/>
  <c r="EC35" i="16"/>
  <c r="EC37" i="16"/>
  <c r="J35" i="16"/>
  <c r="J37" i="16"/>
  <c r="CT35" i="16"/>
  <c r="CT37" i="16"/>
  <c r="BX35" i="16"/>
  <c r="BX37" i="16"/>
  <c r="G16" i="10"/>
  <c r="F15" i="10"/>
  <c r="H15" i="10"/>
  <c r="E15" i="10"/>
  <c r="CH35" i="16"/>
  <c r="CH37" i="16"/>
  <c r="C54" i="16" s="1"/>
  <c r="EJ35" i="16"/>
  <c r="EJ37" i="16"/>
  <c r="DG35" i="16"/>
  <c r="DG37" i="16"/>
  <c r="BS35" i="16"/>
  <c r="BS37" i="16"/>
  <c r="M35" i="16"/>
  <c r="M37" i="16"/>
  <c r="X35" i="16"/>
  <c r="X37" i="16"/>
  <c r="BB35" i="16"/>
  <c r="BB37" i="16"/>
  <c r="EN35" i="16"/>
  <c r="EN37" i="16"/>
  <c r="U35" i="16"/>
  <c r="U37" i="16"/>
  <c r="DE35" i="16"/>
  <c r="DE37" i="16"/>
  <c r="G17" i="10"/>
  <c r="E16" i="10"/>
  <c r="H16" i="10"/>
  <c r="F16" i="10"/>
  <c r="CS35" i="16"/>
  <c r="CS37" i="16"/>
  <c r="EI35" i="16"/>
  <c r="EI37" i="16"/>
  <c r="AB35" i="16"/>
  <c r="AB37" i="16"/>
  <c r="CD35" i="16"/>
  <c r="CD37" i="16"/>
  <c r="ED35" i="16"/>
  <c r="ED37" i="16"/>
  <c r="AI35" i="16"/>
  <c r="AI37" i="16"/>
  <c r="BA35" i="16"/>
  <c r="BA37" i="16"/>
  <c r="EY35" i="16"/>
  <c r="EY37" i="16"/>
  <c r="AF35" i="16"/>
  <c r="AF37" i="16"/>
  <c r="DP35" i="16"/>
  <c r="DP37" i="16"/>
  <c r="F12" i="10"/>
  <c r="G13" i="10"/>
  <c r="E12" i="10"/>
  <c r="H12" i="10"/>
  <c r="DD35" i="16"/>
  <c r="DD37" i="16"/>
  <c r="EH35" i="16"/>
  <c r="EH37" i="16"/>
  <c r="AX35" i="16"/>
  <c r="AX37" i="16"/>
  <c r="H24" i="5"/>
  <c r="CO35" i="16"/>
  <c r="CO37" i="16"/>
  <c r="D248" i="16" l="1"/>
  <c r="G248" i="16" s="1"/>
  <c r="BS235" i="16"/>
  <c r="BT235" i="16" s="1"/>
  <c r="BU235" i="16" s="1"/>
  <c r="BV235" i="16" s="1"/>
  <c r="BW235" i="16" s="1"/>
  <c r="BX235" i="16" s="1"/>
  <c r="BY235" i="16" s="1"/>
  <c r="C58" i="16"/>
  <c r="J15" i="10"/>
  <c r="F26" i="10"/>
  <c r="F36" i="18"/>
  <c r="L36" i="18" s="1"/>
  <c r="M36" i="18" s="1"/>
  <c r="I25" i="10"/>
  <c r="J25" i="10" s="1"/>
  <c r="H36" i="18" s="1"/>
  <c r="G25" i="10"/>
  <c r="H25" i="10" s="1"/>
  <c r="K36" i="18" s="1"/>
  <c r="F27" i="10"/>
  <c r="F28" i="10" s="1"/>
  <c r="F29" i="10" s="1"/>
  <c r="C56" i="16"/>
  <c r="C52" i="16"/>
  <c r="C50" i="16"/>
  <c r="C53" i="16"/>
  <c r="C60" i="16"/>
  <c r="J18" i="10"/>
  <c r="C62" i="16"/>
  <c r="C59" i="16"/>
  <c r="H26" i="5"/>
  <c r="C44" i="16"/>
  <c r="J8" i="10"/>
  <c r="J7" i="10"/>
  <c r="C49" i="16"/>
  <c r="J14" i="10"/>
  <c r="C57" i="16"/>
  <c r="C45" i="16"/>
  <c r="I38" i="16"/>
  <c r="C43" i="16"/>
  <c r="P6" i="10"/>
  <c r="C8" i="10"/>
  <c r="J11" i="10"/>
  <c r="J36" i="16"/>
  <c r="K36" i="16" s="1"/>
  <c r="L36" i="16" s="1"/>
  <c r="M36" i="16" s="1"/>
  <c r="N36" i="16" s="1"/>
  <c r="O36" i="16" s="1"/>
  <c r="P36" i="16" s="1"/>
  <c r="Q36" i="16" s="1"/>
  <c r="R36" i="16" s="1"/>
  <c r="S36" i="16" s="1"/>
  <c r="T36" i="16" s="1"/>
  <c r="U36" i="16" s="1"/>
  <c r="V36" i="16" s="1"/>
  <c r="W36" i="16" s="1"/>
  <c r="X36" i="16" s="1"/>
  <c r="Y36" i="16" s="1"/>
  <c r="Z36" i="16" s="1"/>
  <c r="AA36" i="16" s="1"/>
  <c r="AB36" i="16" s="1"/>
  <c r="AC36" i="16" s="1"/>
  <c r="AD36" i="16" s="1"/>
  <c r="AE36" i="16" s="1"/>
  <c r="AF36" i="16" s="1"/>
  <c r="AG36" i="16" s="1"/>
  <c r="AH36" i="16" s="1"/>
  <c r="AI36" i="16" s="1"/>
  <c r="AJ36" i="16" s="1"/>
  <c r="AK36" i="16" s="1"/>
  <c r="AL36" i="16" s="1"/>
  <c r="AM36" i="16" s="1"/>
  <c r="AN36" i="16" s="1"/>
  <c r="AO36" i="16" s="1"/>
  <c r="AP36" i="16" s="1"/>
  <c r="AQ36" i="16" s="1"/>
  <c r="AR36" i="16" s="1"/>
  <c r="AS36" i="16" s="1"/>
  <c r="AT36" i="16" s="1"/>
  <c r="AU36" i="16" s="1"/>
  <c r="AV36" i="16" s="1"/>
  <c r="AW36" i="16" s="1"/>
  <c r="AX36" i="16" s="1"/>
  <c r="AY36" i="16" s="1"/>
  <c r="AZ36" i="16" s="1"/>
  <c r="BA36" i="16" s="1"/>
  <c r="BB36" i="16" s="1"/>
  <c r="BC36" i="16" s="1"/>
  <c r="BD36" i="16" s="1"/>
  <c r="BE36" i="16" s="1"/>
  <c r="BF36" i="16" s="1"/>
  <c r="BG36" i="16" s="1"/>
  <c r="BH36" i="16" s="1"/>
  <c r="BI36" i="16" s="1"/>
  <c r="BJ36" i="16" s="1"/>
  <c r="BK36" i="16" s="1"/>
  <c r="BL36" i="16" s="1"/>
  <c r="BM36" i="16" s="1"/>
  <c r="BN36" i="16" s="1"/>
  <c r="BO36" i="16" s="1"/>
  <c r="BP36" i="16" s="1"/>
  <c r="BQ36" i="16" s="1"/>
  <c r="BR36" i="16" s="1"/>
  <c r="BS36" i="16" s="1"/>
  <c r="BT36" i="16" s="1"/>
  <c r="BU36" i="16" s="1"/>
  <c r="BV36" i="16" s="1"/>
  <c r="BW36" i="16" s="1"/>
  <c r="BX36" i="16" s="1"/>
  <c r="BY36" i="16" s="1"/>
  <c r="BZ36" i="16" s="1"/>
  <c r="CA36" i="16" s="1"/>
  <c r="CB36" i="16" s="1"/>
  <c r="CC36" i="16" s="1"/>
  <c r="CD36" i="16" s="1"/>
  <c r="CE36" i="16" s="1"/>
  <c r="CF36" i="16" s="1"/>
  <c r="CG36" i="16" s="1"/>
  <c r="CH36" i="16" s="1"/>
  <c r="CI36" i="16" s="1"/>
  <c r="CJ36" i="16" s="1"/>
  <c r="CK36" i="16" s="1"/>
  <c r="CL36" i="16" s="1"/>
  <c r="CM36" i="16" s="1"/>
  <c r="CN36" i="16" s="1"/>
  <c r="CO36" i="16" s="1"/>
  <c r="CP36" i="16" s="1"/>
  <c r="CQ36" i="16" s="1"/>
  <c r="CR36" i="16" s="1"/>
  <c r="CS36" i="16" s="1"/>
  <c r="CT36" i="16" s="1"/>
  <c r="CU36" i="16" s="1"/>
  <c r="CV36" i="16" s="1"/>
  <c r="CW36" i="16" s="1"/>
  <c r="CX36" i="16" s="1"/>
  <c r="CY36" i="16" s="1"/>
  <c r="CZ36" i="16" s="1"/>
  <c r="DA36" i="16" s="1"/>
  <c r="DB36" i="16" s="1"/>
  <c r="DC36" i="16" s="1"/>
  <c r="DD36" i="16" s="1"/>
  <c r="DE36" i="16" s="1"/>
  <c r="DF36" i="16" s="1"/>
  <c r="DG36" i="16" s="1"/>
  <c r="DH36" i="16" s="1"/>
  <c r="DI36" i="16" s="1"/>
  <c r="DJ36" i="16" s="1"/>
  <c r="DK36" i="16" s="1"/>
  <c r="DL36" i="16" s="1"/>
  <c r="DM36" i="16" s="1"/>
  <c r="DN36" i="16" s="1"/>
  <c r="DO36" i="16" s="1"/>
  <c r="DP36" i="16" s="1"/>
  <c r="DQ36" i="16" s="1"/>
  <c r="DR36" i="16" s="1"/>
  <c r="DS36" i="16" s="1"/>
  <c r="DT36" i="16" s="1"/>
  <c r="DU36" i="16" s="1"/>
  <c r="DV36" i="16" s="1"/>
  <c r="DW36" i="16" s="1"/>
  <c r="DX36" i="16" s="1"/>
  <c r="DY36" i="16" s="1"/>
  <c r="DZ36" i="16" s="1"/>
  <c r="EA36" i="16" s="1"/>
  <c r="EB36" i="16" s="1"/>
  <c r="EC36" i="16" s="1"/>
  <c r="ED36" i="16" s="1"/>
  <c r="EE36" i="16" s="1"/>
  <c r="EF36" i="16" s="1"/>
  <c r="EG36" i="16" s="1"/>
  <c r="EH36" i="16" s="1"/>
  <c r="EI36" i="16" s="1"/>
  <c r="EJ36" i="16" s="1"/>
  <c r="EK36" i="16" s="1"/>
  <c r="EL36" i="16" s="1"/>
  <c r="EM36" i="16" s="1"/>
  <c r="EN36" i="16" s="1"/>
  <c r="EO36" i="16" s="1"/>
  <c r="EP36" i="16" s="1"/>
  <c r="EQ36" i="16" s="1"/>
  <c r="ER36" i="16" s="1"/>
  <c r="ES36" i="16" s="1"/>
  <c r="ET36" i="16" s="1"/>
  <c r="EU36" i="16" s="1"/>
  <c r="EV36" i="16" s="1"/>
  <c r="EW36" i="16" s="1"/>
  <c r="EX36" i="16" s="1"/>
  <c r="EY36" i="16" s="1"/>
  <c r="EZ36" i="16" s="1"/>
  <c r="FA36" i="16" s="1"/>
  <c r="FB36" i="16" s="1"/>
  <c r="B8" i="10"/>
  <c r="C55" i="16"/>
  <c r="J10" i="10"/>
  <c r="C51" i="16"/>
  <c r="J9" i="10"/>
  <c r="C63" i="16"/>
  <c r="C61" i="16"/>
  <c r="J16" i="10"/>
  <c r="C46" i="16"/>
  <c r="C48" i="16"/>
  <c r="H22" i="5"/>
  <c r="H23" i="5"/>
  <c r="H21" i="5"/>
  <c r="J12" i="10"/>
  <c r="J13" i="10"/>
  <c r="J6" i="10"/>
  <c r="L6" i="10" s="1"/>
  <c r="C64" i="16"/>
  <c r="J17" i="10"/>
  <c r="G36" i="18" l="1"/>
  <c r="I36" i="18"/>
  <c r="BZ235" i="16"/>
  <c r="CA235" i="16" s="1"/>
  <c r="CB235" i="16" s="1"/>
  <c r="CC235" i="16" s="1"/>
  <c r="CD235" i="16" s="1"/>
  <c r="CE235" i="16" s="1"/>
  <c r="CF235" i="16" s="1"/>
  <c r="D249" i="16"/>
  <c r="G249" i="16" s="1"/>
  <c r="K27" i="10"/>
  <c r="J38" i="18" s="1"/>
  <c r="G27" i="10"/>
  <c r="I38" i="18" s="1"/>
  <c r="F38" i="18"/>
  <c r="I27" i="10"/>
  <c r="J27" i="10" s="1"/>
  <c r="H38" i="18" s="1"/>
  <c r="F37" i="18"/>
  <c r="I26" i="10"/>
  <c r="J26" i="10" s="1"/>
  <c r="H37" i="18" s="1"/>
  <c r="K26" i="10"/>
  <c r="J37" i="18" s="1"/>
  <c r="G26" i="10"/>
  <c r="M6" i="10"/>
  <c r="O6" i="10" s="1"/>
  <c r="F40" i="18"/>
  <c r="K29" i="10"/>
  <c r="J40" i="18" s="1"/>
  <c r="I29" i="10"/>
  <c r="J29" i="10" s="1"/>
  <c r="H40" i="18" s="1"/>
  <c r="G29" i="10"/>
  <c r="I40" i="18" s="1"/>
  <c r="K7" i="10"/>
  <c r="L7" i="10" s="1"/>
  <c r="P8" i="10"/>
  <c r="C10" i="10"/>
  <c r="H25" i="5"/>
  <c r="F39" i="18"/>
  <c r="I28" i="10"/>
  <c r="G28" i="10"/>
  <c r="K28" i="10"/>
  <c r="J39" i="18" s="1"/>
  <c r="F30" i="10"/>
  <c r="J38" i="16"/>
  <c r="I61" i="16"/>
  <c r="G38" i="18" l="1"/>
  <c r="H27" i="10"/>
  <c r="CG235" i="16"/>
  <c r="CH235" i="16" s="1"/>
  <c r="CI235" i="16" s="1"/>
  <c r="CJ235" i="16" s="1"/>
  <c r="CK235" i="16" s="1"/>
  <c r="CL235" i="16" s="1"/>
  <c r="CM235" i="16" s="1"/>
  <c r="D250" i="16"/>
  <c r="G250" i="16" s="1"/>
  <c r="I37" i="18"/>
  <c r="H26" i="10"/>
  <c r="G37" i="18"/>
  <c r="P7" i="10"/>
  <c r="C9" i="10"/>
  <c r="L38" i="18"/>
  <c r="M38" i="18" s="1"/>
  <c r="L37" i="18"/>
  <c r="M37" i="18" s="1"/>
  <c r="H28" i="10"/>
  <c r="K39" i="18" s="1"/>
  <c r="M7" i="10"/>
  <c r="O7" i="10" s="1"/>
  <c r="G39" i="18"/>
  <c r="P9" i="10"/>
  <c r="C11" i="10"/>
  <c r="H29" i="10"/>
  <c r="L40" i="18"/>
  <c r="M40" i="18" s="1"/>
  <c r="L39" i="18"/>
  <c r="M39" i="18" s="1"/>
  <c r="H19" i="5"/>
  <c r="H20" i="5"/>
  <c r="F41" i="18"/>
  <c r="L41" i="18" s="1"/>
  <c r="M41" i="18" s="1"/>
  <c r="C22" i="18"/>
  <c r="K30" i="10"/>
  <c r="I30" i="10"/>
  <c r="J30" i="10" s="1"/>
  <c r="G30" i="10"/>
  <c r="D16" i="10" s="1"/>
  <c r="J28" i="10"/>
  <c r="H39" i="18" s="1"/>
  <c r="G40" i="18"/>
  <c r="P10" i="10"/>
  <c r="J61" i="16"/>
  <c r="K38" i="16"/>
  <c r="I39" i="18"/>
  <c r="B11" i="10"/>
  <c r="K38" i="18" l="1"/>
  <c r="B10" i="10"/>
  <c r="D251" i="16"/>
  <c r="G251" i="16" s="1"/>
  <c r="CN235" i="16"/>
  <c r="CO235" i="16" s="1"/>
  <c r="CP235" i="16" s="1"/>
  <c r="CQ235" i="16" s="1"/>
  <c r="CR235" i="16" s="1"/>
  <c r="CS235" i="16" s="1"/>
  <c r="CT235" i="16" s="1"/>
  <c r="K8" i="10"/>
  <c r="L8" i="10" s="1"/>
  <c r="M8" i="10" s="1"/>
  <c r="O8" i="10" s="1"/>
  <c r="K37" i="18"/>
  <c r="B9" i="10"/>
  <c r="C12" i="10"/>
  <c r="H41" i="18"/>
  <c r="C24" i="18"/>
  <c r="H16" i="5"/>
  <c r="K40" i="18"/>
  <c r="B12" i="10"/>
  <c r="C26" i="18"/>
  <c r="J41" i="18"/>
  <c r="H30" i="10"/>
  <c r="K41" i="18" s="1"/>
  <c r="I41" i="18"/>
  <c r="C25" i="18"/>
  <c r="H17" i="5"/>
  <c r="H18" i="5"/>
  <c r="K61" i="16"/>
  <c r="L38" i="16"/>
  <c r="C23" i="18"/>
  <c r="G41" i="18"/>
  <c r="P11" i="10"/>
  <c r="CU235" i="16" l="1"/>
  <c r="CV235" i="16" s="1"/>
  <c r="CW235" i="16" s="1"/>
  <c r="CX235" i="16" s="1"/>
  <c r="CY235" i="16" s="1"/>
  <c r="CZ235" i="16" s="1"/>
  <c r="DA235" i="16" s="1"/>
  <c r="D252" i="16"/>
  <c r="G252" i="16" s="1"/>
  <c r="K9" i="10"/>
  <c r="C28" i="18"/>
  <c r="L61" i="16"/>
  <c r="M38" i="16"/>
  <c r="DB235" i="16" l="1"/>
  <c r="DC235" i="16" s="1"/>
  <c r="DD235" i="16" s="1"/>
  <c r="DE235" i="16" s="1"/>
  <c r="DF235" i="16" s="1"/>
  <c r="DG235" i="16" s="1"/>
  <c r="DH235" i="16" s="1"/>
  <c r="D253" i="16"/>
  <c r="G253" i="16" s="1"/>
  <c r="L9" i="10"/>
  <c r="M9" i="10" s="1"/>
  <c r="O9" i="10" s="1"/>
  <c r="K10" i="10"/>
  <c r="H15" i="5"/>
  <c r="M61" i="16"/>
  <c r="N38" i="16"/>
  <c r="D254" i="16" l="1"/>
  <c r="G254" i="16" s="1"/>
  <c r="DI235" i="16"/>
  <c r="DJ235" i="16" s="1"/>
  <c r="DK235" i="16" s="1"/>
  <c r="DL235" i="16" s="1"/>
  <c r="DM235" i="16" s="1"/>
  <c r="DN235" i="16" s="1"/>
  <c r="DO235" i="16" s="1"/>
  <c r="L10" i="10"/>
  <c r="K11" i="10"/>
  <c r="L11" i="10" s="1"/>
  <c r="O38" i="16"/>
  <c r="N61" i="16"/>
  <c r="H14" i="5"/>
  <c r="D255" i="16" l="1"/>
  <c r="G255" i="16" s="1"/>
  <c r="DP235" i="16"/>
  <c r="DQ235" i="16" s="1"/>
  <c r="DR235" i="16" s="1"/>
  <c r="DS235" i="16" s="1"/>
  <c r="DT235" i="16" s="1"/>
  <c r="DU235" i="16" s="1"/>
  <c r="DV235" i="16" s="1"/>
  <c r="M10" i="10"/>
  <c r="O10" i="10" s="1"/>
  <c r="M11" i="10"/>
  <c r="O11" i="10" s="1"/>
  <c r="K12" i="10"/>
  <c r="D43" i="16"/>
  <c r="P38" i="16"/>
  <c r="O61" i="16"/>
  <c r="H13" i="5"/>
  <c r="DW235" i="16" l="1"/>
  <c r="DX235" i="16" s="1"/>
  <c r="DY235" i="16" s="1"/>
  <c r="DZ235" i="16" s="1"/>
  <c r="EA235" i="16" s="1"/>
  <c r="EB235" i="16" s="1"/>
  <c r="EC235" i="16" s="1"/>
  <c r="D256" i="16"/>
  <c r="G256" i="16" s="1"/>
  <c r="L12" i="10"/>
  <c r="M12" i="10" s="1"/>
  <c r="O12" i="10" s="1"/>
  <c r="K13" i="10"/>
  <c r="K14" i="10" s="1"/>
  <c r="L14" i="10" s="1"/>
  <c r="H12" i="5"/>
  <c r="Q38" i="16"/>
  <c r="P61" i="16"/>
  <c r="ED235" i="16" l="1"/>
  <c r="EE235" i="16" s="1"/>
  <c r="EF235" i="16" s="1"/>
  <c r="EG235" i="16" s="1"/>
  <c r="EH235" i="16" s="1"/>
  <c r="EI235" i="16" s="1"/>
  <c r="EJ235" i="16" s="1"/>
  <c r="D257" i="16"/>
  <c r="G257" i="16" s="1"/>
  <c r="L13" i="10"/>
  <c r="M13" i="10" s="1"/>
  <c r="O13" i="10" s="1"/>
  <c r="K15" i="10"/>
  <c r="R38" i="16"/>
  <c r="Q61" i="16"/>
  <c r="H10" i="5"/>
  <c r="D258" i="16" l="1"/>
  <c r="G258" i="16" s="1"/>
  <c r="EK235" i="16"/>
  <c r="EL235" i="16" s="1"/>
  <c r="EM235" i="16" s="1"/>
  <c r="EN235" i="16" s="1"/>
  <c r="EO235" i="16" s="1"/>
  <c r="EP235" i="16" s="1"/>
  <c r="EQ235" i="16" s="1"/>
  <c r="K16" i="10"/>
  <c r="L15" i="10"/>
  <c r="M15" i="10" s="1"/>
  <c r="O15" i="10" s="1"/>
  <c r="M14" i="10"/>
  <c r="O14" i="10" s="1"/>
  <c r="H9" i="5"/>
  <c r="S38" i="16"/>
  <c r="R61" i="16"/>
  <c r="ER235" i="16" l="1"/>
  <c r="ES235" i="16" s="1"/>
  <c r="ET235" i="16" s="1"/>
  <c r="EU235" i="16" s="1"/>
  <c r="EV235" i="16" s="1"/>
  <c r="EW235" i="16" s="1"/>
  <c r="EX235" i="16" s="1"/>
  <c r="D259" i="16"/>
  <c r="G259" i="16" s="1"/>
  <c r="L16" i="10"/>
  <c r="M16" i="10" s="1"/>
  <c r="O16" i="10" s="1"/>
  <c r="K17" i="10"/>
  <c r="T38" i="16"/>
  <c r="S61" i="16"/>
  <c r="D260" i="16" l="1"/>
  <c r="G260" i="16" s="1"/>
  <c r="EY235" i="16"/>
  <c r="EZ235" i="16" s="1"/>
  <c r="FA235" i="16" s="1"/>
  <c r="D261" i="16" s="1"/>
  <c r="G261" i="16" s="1"/>
  <c r="L17" i="10"/>
  <c r="M17" i="10" s="1"/>
  <c r="O17" i="10" s="1"/>
  <c r="K18" i="10"/>
  <c r="L18" i="10" s="1"/>
  <c r="M18" i="10" s="1"/>
  <c r="O18" i="10" s="1"/>
  <c r="C20" i="10" s="1"/>
  <c r="U38" i="16"/>
  <c r="T61" i="16"/>
  <c r="V38" i="16" l="1"/>
  <c r="U61" i="16"/>
  <c r="V61" i="16" l="1"/>
  <c r="D44" i="16"/>
  <c r="W38" i="16"/>
  <c r="W61" i="16" l="1"/>
  <c r="X38" i="16"/>
  <c r="X61" i="16" l="1"/>
  <c r="Y38" i="16"/>
  <c r="Y61" i="16" l="1"/>
  <c r="Z38" i="16"/>
  <c r="AA38" i="16" l="1"/>
  <c r="Z61" i="16"/>
  <c r="AB38" i="16" l="1"/>
  <c r="AA61" i="16"/>
  <c r="AC38" i="16" l="1"/>
  <c r="AB61" i="16"/>
  <c r="D45" i="16" l="1"/>
  <c r="AD38" i="16"/>
  <c r="AE38" i="16" s="1"/>
  <c r="AF38" i="16" s="1"/>
  <c r="AG38" i="16" s="1"/>
  <c r="AH38" i="16" s="1"/>
  <c r="AI38" i="16" s="1"/>
  <c r="AJ38" i="16" s="1"/>
  <c r="AC61" i="16"/>
  <c r="D46" i="16" l="1"/>
  <c r="AK38" i="16"/>
  <c r="AL38" i="16" s="1"/>
  <c r="AM38" i="16" s="1"/>
  <c r="AN38" i="16" s="1"/>
  <c r="AO38" i="16" s="1"/>
  <c r="AP38" i="16" s="1"/>
  <c r="AQ38" i="16" s="1"/>
  <c r="AR38" i="16" l="1"/>
  <c r="AS38" i="16" s="1"/>
  <c r="AT38" i="16" s="1"/>
  <c r="AU38" i="16" s="1"/>
  <c r="AV38" i="16" s="1"/>
  <c r="AW38" i="16" s="1"/>
  <c r="AX38" i="16" s="1"/>
  <c r="D47" i="16"/>
  <c r="AY38" i="16" l="1"/>
  <c r="AZ38" i="16" s="1"/>
  <c r="BA38" i="16" s="1"/>
  <c r="BB38" i="16" s="1"/>
  <c r="BC38" i="16" s="1"/>
  <c r="BD38" i="16" s="1"/>
  <c r="BE38" i="16" s="1"/>
  <c r="D48" i="16"/>
  <c r="BF38" i="16" l="1"/>
  <c r="BG38" i="16" s="1"/>
  <c r="BH38" i="16" s="1"/>
  <c r="BI38" i="16" s="1"/>
  <c r="BJ38" i="16" s="1"/>
  <c r="BK38" i="16" s="1"/>
  <c r="BL38" i="16" s="1"/>
  <c r="D49" i="16"/>
  <c r="D50" i="16" l="1"/>
  <c r="BM38" i="16"/>
  <c r="BN38" i="16" s="1"/>
  <c r="BO38" i="16" s="1"/>
  <c r="BP38" i="16" s="1"/>
  <c r="BQ38" i="16" s="1"/>
  <c r="BR38" i="16" s="1"/>
  <c r="BS38" i="16" s="1"/>
  <c r="D51" i="16" l="1"/>
  <c r="BT38" i="16"/>
  <c r="BU38" i="16" s="1"/>
  <c r="BV38" i="16" s="1"/>
  <c r="BW38" i="16" s="1"/>
  <c r="BX38" i="16" s="1"/>
  <c r="BY38" i="16" s="1"/>
  <c r="BZ38" i="16" s="1"/>
  <c r="D52" i="16" l="1"/>
  <c r="CA38" i="16"/>
  <c r="CB38" i="16" s="1"/>
  <c r="CC38" i="16" s="1"/>
  <c r="CD38" i="16" s="1"/>
  <c r="CE38" i="16" s="1"/>
  <c r="CF38" i="16" s="1"/>
  <c r="CG38" i="16" s="1"/>
  <c r="CH38" i="16" l="1"/>
  <c r="CI38" i="16" s="1"/>
  <c r="CJ38" i="16" s="1"/>
  <c r="CK38" i="16" s="1"/>
  <c r="CL38" i="16" s="1"/>
  <c r="CM38" i="16" s="1"/>
  <c r="CN38" i="16" s="1"/>
  <c r="D53" i="16"/>
  <c r="CO38" i="16" l="1"/>
  <c r="CP38" i="16" s="1"/>
  <c r="CQ38" i="16" s="1"/>
  <c r="CR38" i="16" s="1"/>
  <c r="CS38" i="16" s="1"/>
  <c r="CT38" i="16" s="1"/>
  <c r="CU38" i="16" s="1"/>
  <c r="D54" i="16"/>
  <c r="D55" i="16" l="1"/>
  <c r="CV38" i="16"/>
  <c r="CW38" i="16" s="1"/>
  <c r="CX38" i="16" s="1"/>
  <c r="CY38" i="16" s="1"/>
  <c r="CZ38" i="16" s="1"/>
  <c r="DA38" i="16" s="1"/>
  <c r="DB38" i="16" s="1"/>
  <c r="D56" i="16" l="1"/>
  <c r="DC38" i="16"/>
  <c r="DD38" i="16" s="1"/>
  <c r="DE38" i="16" s="1"/>
  <c r="DF38" i="16" s="1"/>
  <c r="DG38" i="16" s="1"/>
  <c r="DH38" i="16" s="1"/>
  <c r="DI38" i="16" s="1"/>
  <c r="D57" i="16" l="1"/>
  <c r="DJ38" i="16"/>
  <c r="DK38" i="16" s="1"/>
  <c r="DL38" i="16" s="1"/>
  <c r="DM38" i="16" s="1"/>
  <c r="DN38" i="16" s="1"/>
  <c r="DO38" i="16" s="1"/>
  <c r="DP38" i="16" s="1"/>
  <c r="D58" i="16" l="1"/>
  <c r="DQ38" i="16"/>
  <c r="DR38" i="16" s="1"/>
  <c r="DS38" i="16" s="1"/>
  <c r="DT38" i="16" s="1"/>
  <c r="DU38" i="16" s="1"/>
  <c r="DV38" i="16" s="1"/>
  <c r="DW38" i="16" s="1"/>
  <c r="DX38" i="16" l="1"/>
  <c r="DY38" i="16" s="1"/>
  <c r="DZ38" i="16" s="1"/>
  <c r="EA38" i="16" s="1"/>
  <c r="EB38" i="16" s="1"/>
  <c r="EC38" i="16" s="1"/>
  <c r="ED38" i="16" s="1"/>
  <c r="D59" i="16"/>
  <c r="EE38" i="16" l="1"/>
  <c r="EF38" i="16" s="1"/>
  <c r="EG38" i="16" s="1"/>
  <c r="EH38" i="16" s="1"/>
  <c r="EI38" i="16" s="1"/>
  <c r="EJ38" i="16" s="1"/>
  <c r="EK38" i="16" s="1"/>
  <c r="D60" i="16"/>
  <c r="EL38" i="16" l="1"/>
  <c r="EM38" i="16" s="1"/>
  <c r="EN38" i="16" s="1"/>
  <c r="EO38" i="16" s="1"/>
  <c r="EP38" i="16" s="1"/>
  <c r="EQ38" i="16" s="1"/>
  <c r="ER38" i="16" s="1"/>
  <c r="D61" i="16"/>
  <c r="ES38" i="16" l="1"/>
  <c r="ET38" i="16" s="1"/>
  <c r="EU38" i="16" s="1"/>
  <c r="EV38" i="16" s="1"/>
  <c r="EW38" i="16" s="1"/>
  <c r="EX38" i="16" s="1"/>
  <c r="EY38" i="16" s="1"/>
  <c r="D62" i="16"/>
  <c r="D63" i="16" l="1"/>
  <c r="EZ38" i="16"/>
  <c r="FA38" i="16" s="1"/>
  <c r="FB38" i="16" s="1"/>
  <c r="D64" i="16" s="1"/>
</calcChain>
</file>

<file path=xl/sharedStrings.xml><?xml version="1.0" encoding="utf-8"?>
<sst xmlns="http://schemas.openxmlformats.org/spreadsheetml/2006/main" count="2908" uniqueCount="1401">
  <si>
    <t>PASO 1 · ORGANIGRAMA DE PROYECTO · ES3 IND. 1</t>
  </si>
  <si>
    <t>ES3 - IND. 1 | MATRIZ DE ROLES Y RESPONSABILIDADES</t>
  </si>
  <si>
    <t>Construcción Sede Social El Bosque | Andacollo | Matriz concordante con el organigrama</t>
  </si>
  <si>
    <t>Los KPI indicados son indicadores de seguimiento de gestión; deben ajustarse al contrato, programa y procedimientos aprobados.</t>
  </si>
  <si>
    <t>Cargo</t>
  </si>
  <si>
    <t>Dependencia directa</t>
  </si>
  <si>
    <t>Funciones principales</t>
  </si>
  <si>
    <t>Entregables / KPI bajo su responsabilidad</t>
  </si>
  <si>
    <t>Mandante / Propietario</t>
  </si>
  <si>
    <t>Ilustre Municipalidad de Andacollo</t>
  </si>
  <si>
    <t>Define el objetivo y necesidades del proyecto; dispone del contrato; valida decisiones que afecten alcance, plazo o costo; participa en definiciones formales.</t>
  </si>
  <si>
    <t>Contrato y decisiones formales; aprobaciones del mandante; cumplimiento del objetivo; trazabilidad de cambios autorizados.</t>
  </si>
  <si>
    <t>Inspección Técnica de Obra (ITO)</t>
  </si>
  <si>
    <t>Mandante / Municipalidad
(Control externo)</t>
  </si>
  <si>
    <t>Inspecciona ejecución, avance y calidad; revisa materiales y partidas; formula observaciones; resuelve consultas por encargo del municipio; otorga V°B° antes de continuar partidas.</t>
  </si>
  <si>
    <t>Actas y registros de inspección; % partidas con V°B°; observaciones abiertas/cerradas; tiempos de respuesta; recepción de partidas.</t>
  </si>
  <si>
    <t>Dirección de Obra / Contratista</t>
  </si>
  <si>
    <t>Mandante e ITO
(Relación contractual)</t>
  </si>
  <si>
    <t>Lidera la ejecución integral; asegura cumplimiento de EE.TT., planos y normativa; dispone recursos; coordina proyectistas, ITO y equipos; responde por discrepancias y resultados.</t>
  </si>
  <si>
    <t>Plan de ejecución; cumplimiento de hitos; desviación de costo/plazo; respuestas a discrepancias; recepción provisoria y cierre contractual.</t>
  </si>
  <si>
    <t>Administrador de Obra</t>
  </si>
  <si>
    <t>Administra contrato, programa, costos, adquisiciones y coordinación general; mantiene relación operativa con ITO; consolida reportes y decisiones de obra.</t>
  </si>
  <si>
    <t>Informe semanal; avance físico-financiero; control de cambios; curva S; compromisos con ITO; RFI críticos; forecast de costo/plazo.</t>
  </si>
  <si>
    <t>Jefe de Terreno</t>
  </si>
  <si>
    <t>Planifica producción diaria y semanal; coordina frentes, cuadrillas, equipos, materiales y restricciones; verifica secuencia y liberación de actividades.</t>
  </si>
  <si>
    <t>Lookahead 3-6 semanas; partes diarios; % cumplimiento plan semanal; productividad; restricciones levantadas; avance por frente.</t>
  </si>
  <si>
    <t>Jefe Oficina Técnica / Coordinador BIM</t>
  </si>
  <si>
    <t>Coordina arquitectura, estructura y especialidades; administra planos y revisiones; gestiona RFI, submittals, interferencias, información BIM y antecedentes conforme a obra.</t>
  </si>
  <si>
    <t>Matriz RFI; planos vigentes; reportes de interferencias; submittals aprobados; control de revisiones; modelo/planos as-built; % documentos en plazo.</t>
  </si>
  <si>
    <t>Encargado de Calidad PAC</t>
  </si>
  <si>
    <t>Administrador de Obra
(Funcional con ITO)</t>
  </si>
  <si>
    <t>Implementa PAC/ITP; controla inspecciones y ensayos; verifica certificados, trazabilidad y criterios de aceptación; gestiona no conformidades y liberación de partidas.</t>
  </si>
  <si>
    <t>PAC e ITP; checklists; protocolos; certificados; registros de trazabilidad; % primera pasada; NCR abiertas/cerradas; V°B° de calidad.</t>
  </si>
  <si>
    <t>Encargado SSOMA</t>
  </si>
  <si>
    <t>Gestiona seguridad, salud ocupacional y medio ambiente; aplica Ley 16.744, D.S. 594 y controles preventivos; coordina inducciones, permisos, EPP, señalización y emergencias.</t>
  </si>
  <si>
    <t>Matriz de riesgos; inducciones; AST/charlas; inspecciones; permisos de trabajo; tasa de incidentes; cumplimiento de capacitaciones; acciones correctivas cerradas.</t>
  </si>
  <si>
    <t>Bodeguero</t>
  </si>
  <si>
    <t>Jefe de Terreno / Administrador de Obra</t>
  </si>
  <si>
    <t>Recibe y verifica materiales; controla almacenamiento, inventario, orden, protección y entrega; mantiene trazabilidad y comunica quiebres o daños.</t>
  </si>
  <si>
    <t>Kardex / inventario; recepción conforme; exactitud de stock; entregas oportunas; materiales protegidos; pérdidas y daños controlados.</t>
  </si>
  <si>
    <t>Capataz Obra Gruesa</t>
  </si>
  <si>
    <t>Conduce cuadrillas y ejecuta fundaciones, radier, estructura y demás partidas de obra gruesa conforme a planos, secuencia, calidad y seguridad.</t>
  </si>
  <si>
    <t>Avance por frente; checklists; productividad; horas-hombre; controles previos; retrabajos; observaciones PAC/SSOMA cerradas.</t>
  </si>
  <si>
    <t>Capataz Terminaciones</t>
  </si>
  <si>
    <t>Conduce revestimientos, pavimentos, pinturas, cielos, artefactos, remates y limpieza; coordina liberación de recintos con calidad y especialidades.</t>
  </si>
  <si>
    <t>Avance de terminaciones; punch list; % recepción primera vez; retrabajos; recintos liberados; observaciones de ITO cerradas.</t>
  </si>
  <si>
    <t>Personal de terreno y subcontratos</t>
  </si>
  <si>
    <t>Jefe de Terreno / Capataz correspondiente</t>
  </si>
  <si>
    <t>Ejecutan las actividades asignadas conforme a instrucciones, planos vigentes, procedimientos de trabajo, controles de calidad y medidas SSOMA.</t>
  </si>
  <si>
    <t>Producción diaria; asistencia y rendimiento; cumplimiento de procedimientos; incidentes; no conformidades; avances y registros de ejecución.</t>
  </si>
  <si>
    <t>Base documental: 7-EE.TT_SEDE_EL_BOSQUE.pdf - Especificaciones Técnicas “Construcción Sede Social El Bosque, Comuna Andacollo”, agosto 2025. Apartados considerados: 0.1 Generalidades; 0.2 Productos y materiales; 0.3 Obligaciones del contratista; 0.4 Ubicación; 0.5 Propietario; 0.6 Marco normativo; A.1 Instalación de faenas; B.1 Obra gruesa; B.2 Terminaciones.</t>
  </si>
  <si>
    <t>PASO 2 · RENDIMIENTOS POR CUADRILLA Y TIEMPOS · ES3 IND. 2</t>
  </si>
  <si>
    <t>Construcción Sede Social El Bosque | Andacollo | Plazo contractual mínimo: 150 días corridos</t>
  </si>
  <si>
    <t>La duración planificada utiliza frentes de trabajo paralelos. La ponderación orienta el programa, pero la secuencia CPM determina las fechas de inicio y término.</t>
  </si>
  <si>
    <t>Ítem</t>
  </si>
  <si>
    <t>Macro-etapa</t>
  </si>
  <si>
    <t>Partida</t>
  </si>
  <si>
    <t>Cantidad referencial</t>
  </si>
  <si>
    <t>Unidad</t>
  </si>
  <si>
    <t>Cuadrilla tipo</t>
  </si>
  <si>
    <t>Rendimiento diario</t>
  </si>
  <si>
    <t>N° cuadrillas</t>
  </si>
  <si>
    <t>Duración base</t>
  </si>
  <si>
    <t>Ponderación objetivo</t>
  </si>
  <si>
    <t>Duración planificada (días)</t>
  </si>
  <si>
    <t>Instalación de faenas</t>
  </si>
  <si>
    <t>Instalación de faenas y cierre perimetral</t>
  </si>
  <si>
    <t>lote</t>
  </si>
  <si>
    <t>1 Maestro + 2 Ayudantes</t>
  </si>
  <si>
    <t>Replanteo y nivelación del área de trabajo</t>
  </si>
  <si>
    <t>m2</t>
  </si>
  <si>
    <t>1 Topógrafo + 1 Ayudante</t>
  </si>
  <si>
    <t>Servicios provisorios y habilitación de instalaciones</t>
  </si>
  <si>
    <t>1 Maestro + 1 Ayudante</t>
  </si>
  <si>
    <t>Obra Gruesa</t>
  </si>
  <si>
    <t>Excavación y retiro de material</t>
  </si>
  <si>
    <t>m3</t>
  </si>
  <si>
    <t>1 Operador + 2 Ayudantes</t>
  </si>
  <si>
    <t>Relleno, humectación y compactación</t>
  </si>
  <si>
    <t>Emplantillado de hormigón</t>
  </si>
  <si>
    <t>Fundaciones de hormigón armado</t>
  </si>
  <si>
    <t>1 Maestro + 3 Ayudantes</t>
  </si>
  <si>
    <t>Radier y losas de hormigón</t>
  </si>
  <si>
    <t>Estructura metálica y viga reticulada</t>
  </si>
  <si>
    <t>kg</t>
  </si>
  <si>
    <t>1 Soldador + 2 Ayudantes</t>
  </si>
  <si>
    <t>Cubierta y hojalatería</t>
  </si>
  <si>
    <t>Muros y tabiques Metalcon</t>
  </si>
  <si>
    <t>Instalaciones</t>
  </si>
  <si>
    <t>Instalación eléctrica interior</t>
  </si>
  <si>
    <t>1 Técnico Eléctrico + 1 Ayudante</t>
  </si>
  <si>
    <t>Red de agua potable</t>
  </si>
  <si>
    <t>ml</t>
  </si>
  <si>
    <t>1 Gásfiter + 1 Ayudante</t>
  </si>
  <si>
    <t>Red de alcantarillado</t>
  </si>
  <si>
    <t>Instalación de artefactos sanitarios</t>
  </si>
  <si>
    <t>un</t>
  </si>
  <si>
    <t>Pruebas, conexiones y certificaciones</t>
  </si>
  <si>
    <t>1 Técnico + 1 Ayudante</t>
  </si>
  <si>
    <t>Terminaciones</t>
  </si>
  <si>
    <t>Revestimientos interiores</t>
  </si>
  <si>
    <t>Cielos y elementos complementarios</t>
  </si>
  <si>
    <t>Pavimentos</t>
  </si>
  <si>
    <t>Pinturas interiores y exteriores</t>
  </si>
  <si>
    <t>Puertas, ventanas y quincallería</t>
  </si>
  <si>
    <t>Limpieza, remates y entrega</t>
  </si>
  <si>
    <t>CONTROL DE PLAZO</t>
  </si>
  <si>
    <t>Días de referencia</t>
  </si>
  <si>
    <t>Criterio de programación</t>
  </si>
  <si>
    <t>Criterio adoptado: el programa determinístico queda en 150 días corridos, cumpliendo el mínimo contractual de 150 días. Las tareas C, H, K, M, N, O, P, S y U se organizan como ramas paralelas o convergentes para representar una obra ejecutable con varios frentes. Las cantidades y rendimientos son de planificación y deben validarse contra planos, presupuesto, EE.TT. y recursos reales.</t>
  </si>
  <si>
    <t>Habilitación inicial y logística</t>
  </si>
  <si>
    <t>Estructura, hormigones, muros y cubierta</t>
  </si>
  <si>
    <t>Redes eléctricas, sanitarias, pruebas y conexiones</t>
  </si>
  <si>
    <t>Revestimientos, pavimentos, pintura y cierre</t>
  </si>
  <si>
    <t>Las ponderaciones son las adoptadas en esta planificación, no una transcripción acreditada de los porcentajes de clase. Los días de referencia suman 150; las etapas se superponen en CPM, por eso no se suman sus duraciones de ejecución.</t>
  </si>
  <si>
    <t>Duración base: jornadas productivas según cantidad y cuadrilla. Duración planificada: días corridos del programa previo, con esperas y coordinación. Cantidades antiguas de esta hoja son referenciales; las 140 cantidades municipales están en 07_Presupuesto.</t>
  </si>
  <si>
    <t>Act.</t>
  </si>
  <si>
    <t>Paquete del programa</t>
  </si>
  <si>
    <t>Jornadas base</t>
  </si>
  <si>
    <t>Días corridos</t>
  </si>
  <si>
    <t>Días a 5/7</t>
  </si>
  <si>
    <t>Diferencia no productiva</t>
  </si>
  <si>
    <t>Interpretación</t>
  </si>
  <si>
    <t>A</t>
  </si>
  <si>
    <t>Esperas y coordinación previstas. Validar en terreno.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</si>
  <si>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</si>
  <si>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</si>
  <si>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</si>
  <si>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</si>
  <si>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</si>
  <si>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</si>
  <si>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</si>
  <si>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</si>
  <si>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</si>
  <si>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</si>
  <si>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</si>
  <si>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</si>
  <si>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</si>
  <si>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</si>
  <si>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</si>
  <si>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</si>
  <si>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R</t>
  </si>
  <si>
    <t>S</t>
  </si>
  <si>
    <t>T</t>
  </si>
  <si>
    <t>U</t>
  </si>
  <si>
    <t>V</t>
  </si>
  <si>
    <t>PASO 3 · MALLA CPM Y RUTA CRÍTICA · ES3 IND. 3</t>
  </si>
  <si>
    <t>Construcción Sede Social El Bosque | Andacollo | Red AON con frentes paralelos y convergencias</t>
  </si>
  <si>
    <t>EDT</t>
  </si>
  <si>
    <t>Duración (d)</t>
  </si>
  <si>
    <t>Predecesoras</t>
  </si>
  <si>
    <t>IT</t>
  </si>
  <si>
    <t>FT</t>
  </si>
  <si>
    <t>ITa</t>
  </si>
  <si>
    <t>FTa</t>
  </si>
  <si>
    <t>Holgura Total</t>
  </si>
  <si>
    <t>Holgura Libre</t>
  </si>
  <si>
    <t>Crítica</t>
  </si>
  <si>
    <t>Sucesoras</t>
  </si>
  <si>
    <t>1.1</t>
  </si>
  <si>
    <t>—</t>
  </si>
  <si>
    <t>B, C</t>
  </si>
  <si>
    <t>1.2</t>
  </si>
  <si>
    <t>1.3</t>
  </si>
  <si>
    <t>FIN</t>
  </si>
  <si>
    <t>2.1</t>
  </si>
  <si>
    <t>2.2</t>
  </si>
  <si>
    <t>F, N</t>
  </si>
  <si>
    <t>2.3</t>
  </si>
  <si>
    <t>2.4</t>
  </si>
  <si>
    <t>H, I, K</t>
  </si>
  <si>
    <t>2.5</t>
  </si>
  <si>
    <t>2.6</t>
  </si>
  <si>
    <t>J, L</t>
  </si>
  <si>
    <t>2.7</t>
  </si>
  <si>
    <t>L, U</t>
  </si>
  <si>
    <t>2.8</t>
  </si>
  <si>
    <t>L, M, Q, U</t>
  </si>
  <si>
    <t>3.1</t>
  </si>
  <si>
    <t>H - I - J - K</t>
  </si>
  <si>
    <t>P, Q</t>
  </si>
  <si>
    <t>3.2</t>
  </si>
  <si>
    <t>3.3</t>
  </si>
  <si>
    <t>3.4</t>
  </si>
  <si>
    <t>M - N</t>
  </si>
  <si>
    <t>3.5</t>
  </si>
  <si>
    <t>L - O</t>
  </si>
  <si>
    <t>4.1</t>
  </si>
  <si>
    <t>L - K</t>
  </si>
  <si>
    <t>R, S</t>
  </si>
  <si>
    <t>4.2</t>
  </si>
  <si>
    <t>4.3</t>
  </si>
  <si>
    <t>4.4</t>
  </si>
  <si>
    <t>R - S</t>
  </si>
  <si>
    <t>4.5</t>
  </si>
  <si>
    <t>J - K</t>
  </si>
  <si>
    <t>4.6</t>
  </si>
  <si>
    <t>T - U - P</t>
  </si>
  <si>
    <t>Fin contractual del proyecto</t>
  </si>
  <si>
    <t>SÍ</t>
  </si>
  <si>
    <t>RESULTADOS CPM</t>
  </si>
  <si>
    <t>Duración calculada (días)</t>
  </si>
  <si>
    <t>Ruta crítica: A - B - D - E - F - G - I - J - L - Q - R - T - V</t>
  </si>
  <si>
    <t>Actividades críticas</t>
  </si>
  <si>
    <t>Se conserva la red del avance y la imagen generada por la aplicación del usuario. C es una rama terminal del programa. La tabla usa IT, FT, ITa y FTa en español.</t>
  </si>
  <si>
    <t>Lectura: C, H, K, M, N, O, P, S y U forman frentes paralelos o ramas convergentes. El plazo final queda gobernado por la cadena crítica A-B-D-E-F-G-I-J-L-Q-R-T-V y alcanza exactamente 150 días corridos.</t>
  </si>
  <si>
    <t>Fuente: precedencias y duraciones de planificación definidas para cumplir el mínimo contractual indicado por la Municipalidad de Andacollo. Deben validarse con antecedentes contractuales, recursos, rendimientos y secuencia definitiva de obra.</t>
  </si>
  <si>
    <t>CPM ESPECÍFICO DE OBRA GRUESA | PASO 3</t>
  </si>
  <si>
    <t>Red del sector con inicio relativo en día 0. Predecesoras externas se tratan como liberación del frente. Los paquetes remiten a todas las partidas del itemizado en 07_Presupuesto.</t>
  </si>
  <si>
    <t>Duración</t>
  </si>
  <si>
    <t>Predecesoras internas</t>
  </si>
  <si>
    <t>HT</t>
  </si>
  <si>
    <t>Inicio del sector</t>
  </si>
  <si>
    <t>Duración del sector</t>
  </si>
  <si>
    <t>MALLA NODAL DE OBRA GRUESA (TIEMPOS EN DÍAS)</t>
  </si>
  <si>
    <t>→</t>
  </si>
  <si>
    <t>↓ G se abre en H, I, K</t>
  </si>
  <si>
    <t>←</t>
  </si>
  <si>
    <t>J → FIN</t>
  </si>
  <si>
    <t>H → FIN</t>
  </si>
  <si>
    <t>K → FIN</t>
  </si>
  <si>
    <t>Conexiones: D→E→F→G; G→H; G→I→J; G→K; H/J/K→FIN. Rojo identifica holgura cero. Los valores nodales están vinculados a la tabla del sector.</t>
  </si>
  <si>
    <t>PASO 5 · CARTA GANTT MAESTRA · ES3 IND. 5</t>
  </si>
  <si>
    <t>Inicio 02-11-2026. Las fechas se enlazan al CPM. Días corridos incluyen fines de semana; no se asume trabajo diario de cada persona.</t>
  </si>
  <si>
    <t>Inicio del plan</t>
  </si>
  <si>
    <t>Duración total</t>
  </si>
  <si>
    <t>Término</t>
  </si>
  <si>
    <t>Nombre de actividad</t>
  </si>
  <si>
    <t>Fecha inicio</t>
  </si>
  <si>
    <t>Fecha fin</t>
  </si>
  <si>
    <t>Crítica CPM</t>
  </si>
  <si>
    <t>Control / frente</t>
  </si>
  <si>
    <t>Programación por frente paralelo</t>
  </si>
  <si>
    <t>RESUMEN POR MACRO-ETAPA</t>
  </si>
  <si>
    <t>Intervalo (d)</t>
  </si>
  <si>
    <t>Peso de referencia</t>
  </si>
  <si>
    <t>Etapas solapadas; no sumar sus intervalos.</t>
  </si>
  <si>
    <t>Las ponderaciones 8/38/22/32% provienen del avance previo; falta confirmación de los porcentajes indicados por la docente. No se presentan como una validación de ese requisito.</t>
  </si>
  <si>
    <t>PASO 4 · MALLA PERT PROBABILÍSTICA · ES3 IND. 4</t>
  </si>
  <si>
    <t>Estimaciones de tres puntos para riesgos reales de obra: suministro, clima, liberaciones, interferencias, retrabajos y recepción.</t>
  </si>
  <si>
    <t>Optimista (to)</t>
  </si>
  <si>
    <t>Más probable (tm)</t>
  </si>
  <si>
    <t>Pesimista (tp)</t>
  </si>
  <si>
    <t>te esperado</t>
  </si>
  <si>
    <t>Varianza</t>
  </si>
  <si>
    <t>Desv. estándar</t>
  </si>
  <si>
    <t>Holgura</t>
  </si>
  <si>
    <t>Riesgo dominante</t>
  </si>
  <si>
    <t>Montaje de faenas y logística</t>
  </si>
  <si>
    <t>Disponibilidad topográfica</t>
  </si>
  <si>
    <t>Conexiones provisorias y permisos</t>
  </si>
  <si>
    <t>Sello de excavación / napa</t>
  </si>
  <si>
    <t>Humedad y compactación</t>
  </si>
  <si>
    <t>Curado y liberación de hormigón</t>
  </si>
  <si>
    <t>Acero, moldajes e inspección</t>
  </si>
  <si>
    <t>Clima y curado</t>
  </si>
  <si>
    <t>Suministro y montaje de acero</t>
  </si>
  <si>
    <t>Viento y sellos de cubierta</t>
  </si>
  <si>
    <t>Interferencias de modulación</t>
  </si>
  <si>
    <t>Interferencias y pruebas de continuidad</t>
  </si>
  <si>
    <t>Materiales y trazado de redes</t>
  </si>
  <si>
    <t>Pendientes, lluvias y pruebas</t>
  </si>
  <si>
    <t>Disponibilidad de artefactos</t>
  </si>
  <si>
    <t>Observaciones de inspección</t>
  </si>
  <si>
    <t>Disponibilidad de cuadrillas</t>
  </si>
  <si>
    <t>Secuencia de recintos</t>
  </si>
  <si>
    <t>Curado, nivelación y protección</t>
  </si>
  <si>
    <t>Número de manos y clima</t>
  </si>
  <si>
    <t>Fabricación y despacho</t>
  </si>
  <si>
    <t>Punch list y recepción</t>
  </si>
  <si>
    <t>Fin esperado</t>
  </si>
  <si>
    <t>Plazo contractual</t>
  </si>
  <si>
    <t>RESULTADOS PERT Y DECISIÓN DE PLAZO</t>
  </si>
  <si>
    <t>Indicador</t>
  </si>
  <si>
    <t>Resultado</t>
  </si>
  <si>
    <t>Ruta crítica PERT esperada</t>
  </si>
  <si>
    <t>Plazo determinístico contractual</t>
  </si>
  <si>
    <t>días</t>
  </si>
  <si>
    <t>Plan base cumple el mínimo</t>
  </si>
  <si>
    <t>A → B → D → E → F → G → I → J → L → Q → R → T → V</t>
  </si>
  <si>
    <t>Plazo esperado PERT</t>
  </si>
  <si>
    <t>Promedio ponderado con incertidumbre</t>
  </si>
  <si>
    <t>Desviación estándar ruta crítica</t>
  </si>
  <si>
    <t>Variabilidad acumulada</t>
  </si>
  <si>
    <t>Probabilidad aproximada de terminar ≤ 150</t>
  </si>
  <si>
    <t>0 a 1</t>
  </si>
  <si>
    <t>Probabilidad teórica de término ≤150; 150 es mínimo, no máximo contractual.</t>
  </si>
  <si>
    <t>La aproximación normal usa la ruta crítica esperada y supone independencia. Los tiempos son estimaciones de planificación, no frecuencias observadas. Eventos compartidos pueden correlacionar atrasos.</t>
  </si>
  <si>
    <t>PERT ESPECÍFICO DE TERMINACIONES | PASO 4</t>
  </si>
  <si>
    <t>T - U</t>
  </si>
  <si>
    <t>MALLA NODAL PERT DE TERMINACIONES</t>
  </si>
  <si>
    <t>Q ↓ S</t>
  </si>
  <si>
    <t>S → T</t>
  </si>
  <si>
    <t>U → V</t>
  </si>
  <si>
    <t>Conexiones: Q→R y Q→S; R/S→T; T/U→V. U es rama paralela con liberación externa. La red específica mide el sector; no sustituye las fechas del programa general.</t>
  </si>
  <si>
    <t>PASO 6 · PRESUPUESTO DETALLADO Y COMPENSADO · ES3 IND. 6</t>
  </si>
  <si>
    <t>PRESUPUESTO DETALLADO Y COMPENSADO</t>
  </si>
  <si>
    <t>Sede Social El Bosque · Grupo 4 · 140 partidas · montos CLP · factor único aplicado a cada precio unitario</t>
  </si>
  <si>
    <t>FACTOR DE COMPENSACIÓN</t>
  </si>
  <si>
    <t>(1 + GG 15% + utilidad 10%) × (1 + IVA 19%)</t>
  </si>
  <si>
    <t>PRESUPUESTO NORMAL · COSTO DIRECTO NETO</t>
  </si>
  <si>
    <t>PRESUPUESTO COMPENSADO · PRECIO FINAL CON IVA</t>
  </si>
  <si>
    <t>Cantidad</t>
  </si>
  <si>
    <t>P. unitario normal neto</t>
  </si>
  <si>
    <t>Subtotal normal neto</t>
  </si>
  <si>
    <t>P. unitario compensado</t>
  </si>
  <si>
    <t>Subtotal compensado</t>
  </si>
  <si>
    <t>RESUMEN DEL COSTO NORMAL</t>
  </si>
  <si>
    <t>RESULTADO COMPENSADO</t>
  </si>
  <si>
    <t>Costo directo neto</t>
  </si>
  <si>
    <t>Total compensado</t>
  </si>
  <si>
    <t>Gastos generales (15%)</t>
  </si>
  <si>
    <t>Factor aplicado</t>
  </si>
  <si>
    <t>Utilidad ofertada (10%)</t>
  </si>
  <si>
    <t>Diferencia con presupuesto ES3</t>
  </si>
  <si>
    <t>Subtotal neto</t>
  </si>
  <si>
    <t>Presupuesto municipal</t>
  </si>
  <si>
    <t>IVA (19%)</t>
  </si>
  <si>
    <t>Ahorro de la propuesta</t>
  </si>
  <si>
    <t>TOTAL DE LA OFERTA</t>
  </si>
  <si>
    <t>Ahorro porcentual</t>
  </si>
  <si>
    <t>Método: precio unitario compensado = precio unitario normal neto × factor. El subtotal se obtiene multiplicando por la cantidad.</t>
  </si>
  <si>
    <t>El factor incorpora GG y utilidad sobre costo directo; luego aplica IVA. Los 140 ítems se enlazan a la hoja 07_Presupuesto.</t>
  </si>
  <si>
    <t>PASO 7 · CURVA “S” FÍSICA · ES3 IND. 7</t>
  </si>
  <si>
    <t>GRUPO 4 · SEDE SOCIAL EL BOSQUE · ANDACOLLO</t>
  </si>
  <si>
    <t>DESARROLLO DIARIO POR PARTIDA · 1 = DÍA ACTIVO</t>
  </si>
  <si>
    <t>PLAZO DE EJECUCIÓN: 150 DÍAS CORRIDOS</t>
  </si>
  <si>
    <t>PROYECTO: CONSTRUCCIÓN SEDE SOCIAL EL BOSQUE</t>
  </si>
  <si>
    <t>MES 1 (30 DÍAS CORRIDOS)</t>
  </si>
  <si>
    <t>MES 2 (30 DÍAS CORRIDOS)</t>
  </si>
  <si>
    <t>MES 3 (30 DÍAS CORRIDOS)</t>
  </si>
  <si>
    <t>MES 4 (30 DÍAS CORRIDOS)</t>
  </si>
  <si>
    <t>MES 5 (30 DÍAS CORRIDOS)</t>
  </si>
  <si>
    <t>SEMANA 1</t>
  </si>
  <si>
    <t>SEMANA 2</t>
  </si>
  <si>
    <t>SEMANA 3</t>
  </si>
  <si>
    <t>SEMANA 4</t>
  </si>
  <si>
    <t>SEMANA 5</t>
  </si>
  <si>
    <t>SEMANA 6</t>
  </si>
  <si>
    <t>SEMANA 7</t>
  </si>
  <si>
    <t>SEMANA 8</t>
  </si>
  <si>
    <t>SEMANA 9</t>
  </si>
  <si>
    <t>SEMANA 10</t>
  </si>
  <si>
    <t>SEMANA 11</t>
  </si>
  <si>
    <t>SEMANA 12</t>
  </si>
  <si>
    <t>SEMANA 13</t>
  </si>
  <si>
    <t>SEMANA 14</t>
  </si>
  <si>
    <t>SEMANA 15</t>
  </si>
  <si>
    <t>SEMANA 16</t>
  </si>
  <si>
    <t>SEMANA 17</t>
  </si>
  <si>
    <t>SEMANA 18</t>
  </si>
  <si>
    <t>SEMANA 19</t>
  </si>
  <si>
    <t>SEMANA 20</t>
  </si>
  <si>
    <t>SEMANA 21</t>
  </si>
  <si>
    <t>SEMANA 22</t>
  </si>
  <si>
    <t>P.U. compensado</t>
  </si>
  <si>
    <t>Subtotal con IVA</t>
  </si>
  <si>
    <t>Inicio día</t>
  </si>
  <si>
    <t>Fin día</t>
  </si>
  <si>
    <t>Peso físico</t>
  </si>
  <si>
    <t>INSTALACIÓN DE FAENAS</t>
  </si>
  <si>
    <t>OBRA GRUESA</t>
  </si>
  <si>
    <t>INSTALACIONES</t>
  </si>
  <si>
    <t>TERMINACIONES</t>
  </si>
  <si>
    <t>22 ACTIVIDADES</t>
  </si>
  <si>
    <t>ACTIVAS POR DÍA</t>
  </si>
  <si>
    <t>JORNADAS ACUMULADAS</t>
  </si>
  <si>
    <t>AVANCE FÍSICO DIARIO</t>
  </si>
  <si>
    <t>AVANCE FÍSICO ACUMULADO</t>
  </si>
  <si>
    <t>SEMANA</t>
  </si>
  <si>
    <t>AVANCE SEMANAL (%)</t>
  </si>
  <si>
    <t>ACUM. (%)</t>
  </si>
  <si>
    <t>DESDE (DÍA)</t>
  </si>
  <si>
    <t>HASTA (DÍA)</t>
  </si>
  <si>
    <t>MÉTODO</t>
  </si>
  <si>
    <t>Cada 1 marca un día activo. Total diario = número de actividades activas; acumulado = jornadas-actividad.</t>
  </si>
  <si>
    <t>Avance físico diario = suma de 1 × (peso de actividad / duración). Peso = jornadas base / total de jornadas base.</t>
  </si>
  <si>
    <t>PASO 7 · CURVA “S” FINANCIERA · ES3 IND. 8</t>
  </si>
  <si>
    <t>DESARROLLO DIARIO POR PARTIDA · MONTO ACTIVO CON IVA</t>
  </si>
  <si>
    <t>CAPÍTULO A · OBRAS PRELIMINARES</t>
  </si>
  <si>
    <t>CAPÍTULO B · OBRA GRUESA Y TERMINACIONES</t>
  </si>
  <si>
    <t>CAPÍTULO C · INSTALACIONES</t>
  </si>
  <si>
    <t>CAPÍTULO D · OBRAS EXTERIORES</t>
  </si>
  <si>
    <t>CAPÍTULO E · MOBILIARIO</t>
  </si>
  <si>
    <t>CAPÍTULO F · PAISAJISMO</t>
  </si>
  <si>
    <t>CAPÍTULO G · CIERRE Y ENTREGA</t>
  </si>
  <si>
    <t>140 PARTIDAS</t>
  </si>
  <si>
    <t>TOTAL DIARIO</t>
  </si>
  <si>
    <t>ACUMULADO</t>
  </si>
  <si>
    <t>MONTO SEMANAL ($)</t>
  </si>
  <si>
    <t>ACUM. ($)</t>
  </si>
  <si>
    <t>MILLONES ($)</t>
  </si>
  <si>
    <t>Monto diario por partida = subtotal compensado con IVA / días entre inicio y fin de la partida (hoja 07_Presupuesto).</t>
  </si>
  <si>
    <t>Monto semanal = suma de los importes diarios de las 140 partidas. El último acumulado debe conciliar con la oferta.</t>
  </si>
  <si>
    <t>PASO 8 · FLUJO DE CAJA MENSUAL · ES3 IND. 9</t>
  </si>
  <si>
    <t>Proyección, no caja real. Cobro a 30 días hábiles después de conformidad (BAE 55). Costos netos + IVA de compras gravadas; remuneraciones sin IVA. Se extiende a cobros y devolución supuesta de retenciones.</t>
  </si>
  <si>
    <t>Mes</t>
  </si>
  <si>
    <t>Cobros netos EEPP</t>
  </si>
  <si>
    <t>IVA cobrado</t>
  </si>
  <si>
    <t>Retención devuelta</t>
  </si>
  <si>
    <t>Materiales pagados</t>
  </si>
  <si>
    <t>Sueldos y leyes</t>
  </si>
  <si>
    <t>Subcontratos pagados</t>
  </si>
  <si>
    <t>Equipos pagados</t>
  </si>
  <si>
    <t>GG pagados</t>
  </si>
  <si>
    <t>IVA compras</t>
  </si>
  <si>
    <t>IVA al fisco</t>
  </si>
  <si>
    <t>Saldo operativo</t>
  </si>
  <si>
    <t>Saldo acumulado</t>
  </si>
  <si>
    <t>CD devengado</t>
  </si>
  <si>
    <t>Necesidad de capital</t>
  </si>
  <si>
    <t>IVA facturado previsto</t>
  </si>
  <si>
    <t>Capital de trabajo máximo</t>
  </si>
  <si>
    <t>Modelo de IVA: factura prevista en conformidad; pago del saldo débito-crédito al mes siguiente. Compras se suponen facturadas al pagarlas. No incluye reajustes ni otras obligaciones tributarias.</t>
  </si>
  <si>
    <t>EEPP</t>
  </si>
  <si>
    <t>Corte avance</t>
  </si>
  <si>
    <t>Conformidad prevista</t>
  </si>
  <si>
    <t>Cobro previsto</t>
  </si>
  <si>
    <t>Venta neta acumulada</t>
  </si>
  <si>
    <t>Neto facturable período</t>
  </si>
  <si>
    <t>Retención neta</t>
  </si>
  <si>
    <t>Cobro neto</t>
  </si>
  <si>
    <t>IVA factura</t>
  </si>
  <si>
    <t>Factura bruta</t>
  </si>
  <si>
    <t>Deducción anticipo</t>
  </si>
  <si>
    <t>Control último 10%</t>
  </si>
  <si>
    <t>Tope acumulado 90% antes del final</t>
  </si>
  <si>
    <t>Pago sujeto a decreto de recepción provisoria</t>
  </si>
  <si>
    <t>El cobro final presupone recepción provisoria y decreto en la fecha modelada, pendientes de confirmación. Retenciones reducen el efectivo, no la base imponible del servicio. El flujo usa anticipo 0%; si se cambia, incorporar su desembolso y tratamiento tributario.</t>
  </si>
  <si>
    <t>Paquete</t>
  </si>
  <si>
    <t>Costo directo</t>
  </si>
  <si>
    <t>Inicio</t>
  </si>
  <si>
    <t>Fin</t>
  </si>
  <si>
    <t>Mes 1</t>
  </si>
  <si>
    <t>Mes 2</t>
  </si>
  <si>
    <t>Mes 3</t>
  </si>
  <si>
    <t>Mes 4</t>
  </si>
  <si>
    <t>Mes 5</t>
  </si>
  <si>
    <t>Mes 6</t>
  </si>
  <si>
    <t>Mes 7</t>
  </si>
  <si>
    <t>Mes 8</t>
  </si>
  <si>
    <t>Mes 9</t>
  </si>
  <si>
    <t>Mes 10</t>
  </si>
  <si>
    <t>Mes 11</t>
  </si>
  <si>
    <t>Mes 12</t>
  </si>
  <si>
    <t>Mes 13</t>
  </si>
  <si>
    <t>Código</t>
  </si>
  <si>
    <t>Venta neta</t>
  </si>
  <si>
    <t>Regla facturación</t>
  </si>
  <si>
    <t>EEPP1 acum.</t>
  </si>
  <si>
    <t>EEPP2 acum.</t>
  </si>
  <si>
    <t>EEPP3 acum.</t>
  </si>
  <si>
    <t>EEPP4 acum.</t>
  </si>
  <si>
    <t>EEPP5 acum.</t>
  </si>
  <si>
    <t>EEPP6 acum.</t>
  </si>
  <si>
    <t>Unidad completa al cierre</t>
  </si>
  <si>
    <t>Avance proporcional</t>
  </si>
  <si>
    <t>PASO 9 · PLAN A CORTO PLAZO, DOS PRIMERAS SEMANAS · ES3 IND. 10</t>
  </si>
  <si>
    <t>02 al 15 de noviembre de 2026. Compromisos planificados en días corridos del programa. En fines de semana: frentes según turno aprobado; no asumir disponibilidad sin autorización. Estado inicial: por liberar/no evaluado.</t>
  </si>
  <si>
    <t>Fecha</t>
  </si>
  <si>
    <t>Compromiso diario</t>
  </si>
  <si>
    <t>Responsable</t>
  </si>
  <si>
    <t>Cuadrilla / recursos</t>
  </si>
  <si>
    <t>Materiales</t>
  </si>
  <si>
    <t>Permisos / autorización</t>
  </si>
  <si>
    <t>Terreno / acceso</t>
  </si>
  <si>
    <t>Cumplimiento real</t>
  </si>
  <si>
    <t>Liberación</t>
  </si>
  <si>
    <t>Recepción del terreno y registro inicial</t>
  </si>
  <si>
    <t>Maestro + 2 ayudantes; equipo menor</t>
  </si>
  <si>
    <t>Confirmar entrega antes de ejecutar</t>
  </si>
  <si>
    <t>Permiso y autorización de inicio por verificar</t>
  </si>
  <si>
    <t>Verificar acceso, demarcación y segregación</t>
  </si>
  <si>
    <t>No evaluado</t>
  </si>
  <si>
    <t>Por liberar</t>
  </si>
  <si>
    <t>Delimitar faena y señalizar</t>
  </si>
  <si>
    <t>Instalar cierre provisorio</t>
  </si>
  <si>
    <t>Habilitar oficina y bodega</t>
  </si>
  <si>
    <t>Instalar servicios y comedor</t>
  </si>
  <si>
    <t>Inspección de faenas y cierre de pendientes</t>
  </si>
  <si>
    <t>Replantear ejes y niveles; registrar control topográfico</t>
  </si>
  <si>
    <t>Jefe de Terreno / Topógrafo</t>
  </si>
  <si>
    <t>Topógrafo + ayudante; nivel/estación</t>
  </si>
  <si>
    <t>Gestionar y habilitar empalmes provisorios por sectores</t>
  </si>
  <si>
    <t>Administrador / especialista</t>
  </si>
  <si>
    <t>Solicitud a distribuidora/APR; autorización pendiente</t>
  </si>
  <si>
    <t>Iniciar excavación por sectores liberados; verificar sello</t>
  </si>
  <si>
    <t>Operador + 2 ayudantes; excavadora</t>
  </si>
  <si>
    <t>Compromisos planificados</t>
  </si>
  <si>
    <t>PPC evaluado</t>
  </si>
  <si>
    <t>PASO 10 · ESTADOS DE PAGO DE OBRA GRUESA · ES3 IND. 11</t>
  </si>
  <si>
    <t>Proyección académica de obra gruesa, no certificación de obra ejecutada. Cada fila mantiene cantidad/unidad municipal. Para pago real sustituir avances por mediciones aprobadas por ITO.</t>
  </si>
  <si>
    <t>Mandante</t>
  </si>
  <si>
    <t>Municipalidad de Andacollo</t>
  </si>
  <si>
    <t>Obra</t>
  </si>
  <si>
    <t>Sede Social El Bosque, calle José Portales, Andacollo</t>
  </si>
  <si>
    <t>EEPP / corte</t>
  </si>
  <si>
    <t>Cant. contractual</t>
  </si>
  <si>
    <t>P.U. neto CD</t>
  </si>
  <si>
    <t>Cant. anterior</t>
  </si>
  <si>
    <t>Cant. período</t>
  </si>
  <si>
    <t>Cant. acumulada</t>
  </si>
  <si>
    <t>CD acumulado</t>
  </si>
  <si>
    <t>Avance total %</t>
  </si>
  <si>
    <t>Cant. saldo</t>
  </si>
  <si>
    <t>Venta neta período</t>
  </si>
  <si>
    <t>Saldo CD</t>
  </si>
  <si>
    <t>Control cantidad</t>
  </si>
  <si>
    <t>30-11-2026</t>
  </si>
  <si>
    <t>31-12-2026</t>
  </si>
  <si>
    <t>31-01-2027</t>
  </si>
  <si>
    <t>CARÁTULA Y LIQUIDACIÓN POR PERÍODO</t>
  </si>
  <si>
    <t>Período</t>
  </si>
  <si>
    <t>Neto valorizado</t>
  </si>
  <si>
    <t>Retención</t>
  </si>
  <si>
    <t>Devolución anticipo</t>
  </si>
  <si>
    <t>Neto líquido</t>
  </si>
  <si>
    <t>Total facturado</t>
  </si>
  <si>
    <t>Líquido a pagar</t>
  </si>
  <si>
    <t>Soporte requerido</t>
  </si>
  <si>
    <t>Noviembre</t>
  </si>
  <si>
    <t>Medición, ensayos, fotos, F30-1 y aprobación ITO.</t>
  </si>
  <si>
    <t>Diciembre</t>
  </si>
  <si>
    <t>Enero</t>
  </si>
  <si>
    <t>IVA aplicado al servicio neto valorizado; la retención es garantía de cobro y no descuento del precio. Esta proyección sectorial no se suma nuevamente al flujo general, que ya contiene todas las partidas.</t>
  </si>
  <si>
    <t>PASO 11 · MATRIZ DE RIESGOS EXTERNOS · ES3 IND. 12</t>
  </si>
  <si>
    <t>Escala P e I: 1 muy bajo, 2 bajo, 3 medio, 4 alto, 5 muy alto. Nivel=P×I: 1-4 bajo, 5-9 moderado, 10-16 alto, 17-25 crítico. Valoración prospectiva; no frecuencia estadística observada.</t>
  </si>
  <si>
    <t>ID</t>
  </si>
  <si>
    <t>Evento externo</t>
  </si>
  <si>
    <t>Efecto en Andacollo / temporada</t>
  </si>
  <si>
    <t>Partidas afectadas</t>
  </si>
  <si>
    <t>P (1-5)</t>
  </si>
  <si>
    <t>I (1-5)</t>
  </si>
  <si>
    <t>Nivel P×I</t>
  </si>
  <si>
    <t>Respuesta</t>
  </si>
  <si>
    <t>Acción preventiva</t>
  </si>
  <si>
    <t>Contingencia</t>
  </si>
  <si>
    <t>Indicador / activación</t>
  </si>
  <si>
    <t>R01</t>
  </si>
  <si>
    <t>Calor intenso, radiación y viento</t>
  </si>
  <si>
    <t>Verano nov-mar: menor productividad exterior y restricciones de montaje.</t>
  </si>
  <si>
    <t>G-H-I-J-T</t>
  </si>
  <si>
    <t>Mitigar</t>
  </si>
  <si>
    <t>Programar faenas expuestas en horario adecuado; agua y sombra; monitorear viento.</t>
  </si>
  <si>
    <t>Reprogramar montaje; proteger hormigón y ajustar curado.</t>
  </si>
  <si>
    <t>SSOMA / Jefe Terreno</t>
  </si>
  <si>
    <t>Aviso meteorológico o límite de equipo/procedimiento</t>
  </si>
  <si>
    <t>R02</t>
  </si>
  <si>
    <t>Lluvia intensa eventual</t>
  </si>
  <si>
    <t>Menor frecuencia estival no elimina evento de alta consecuencia en excavaciones.</t>
  </si>
  <si>
    <t>D-E-N</t>
  </si>
  <si>
    <t>Drenajes temporales y protección de acopios.</t>
  </si>
  <si>
    <t>Suspender sector, achicar agua y reinspeccionar sello.</t>
  </si>
  <si>
    <t>Jefe Terreno</t>
  </si>
  <si>
    <t>Acumulación de agua o aviso meteorológico</t>
  </si>
  <si>
    <t>R03</t>
  </si>
  <si>
    <t>Restricción vial / accesos camiones</t>
  </si>
  <si>
    <t>Accesos urbanos y maniobras cerca de vecinos y peatones.</t>
  </si>
  <si>
    <t>A-I-J-U</t>
  </si>
  <si>
    <t>Confirmar rutas y ventanas de descarga con municipio.</t>
  </si>
  <si>
    <t>Usar acopio alternativo y vehículos menores.</t>
  </si>
  <si>
    <t>Administrador / Bodega</t>
  </si>
  <si>
    <t>Proveedor no confirma acceso 48 h antes</t>
  </si>
  <si>
    <t>R04</t>
  </si>
  <si>
    <t>Demora de empalmes y aprobaciones</t>
  </si>
  <si>
    <t>Dependencia de distribuidora y APR/servicio sanitario; permisos externos.</t>
  </si>
  <si>
    <t>C-L-M-P</t>
  </si>
  <si>
    <t>Ingresar expedientes temprano, verificar factibilidades y responsable.</t>
  </si>
  <si>
    <t>Escalar seguimiento; solución provisoria autorizada.</t>
  </si>
  <si>
    <t>Administrador</t>
  </si>
  <si>
    <t>Hito de respuesta sin confirmación escrita</t>
  </si>
  <si>
    <t>R05</t>
  </si>
  <si>
    <t>Suelo distinto a antecedentes</t>
  </si>
  <si>
    <t>Roca, rellenos no controlados o servicios enterrados no detectados.</t>
  </si>
  <si>
    <t>D-E-G-N</t>
  </si>
  <si>
    <t>Reconocimiento y calicatas según autorización; revisar trazados.</t>
  </si>
  <si>
    <t>Detener sector, consultar ITO/proyectista y evaluar solución.</t>
  </si>
  <si>
    <t>Jefe Terreno / ITO</t>
  </si>
  <si>
    <t>Sello fuera de especificación</t>
  </si>
  <si>
    <t>R06</t>
  </si>
  <si>
    <t>Interrupción transporte/suministro</t>
  </si>
  <si>
    <t>Paros, quiebres de stock o despacho regional tardío.</t>
  </si>
  <si>
    <t>I-J-K-U</t>
  </si>
  <si>
    <t>Confirmar stock, compras críticas anticipadas y segundo proveedor.</t>
  </si>
  <si>
    <t>Redistribuir frentes; alternativa equivalente aprobada.</t>
  </si>
  <si>
    <t>Bodeguero / Administrador</t>
  </si>
  <si>
    <t>Lead time mayor que holgura disponible</t>
  </si>
  <si>
    <t>R07</t>
  </si>
  <si>
    <t>Reclamos y restricciones vecinales</t>
  </si>
  <si>
    <t>Polvo, ruido y bloqueo de accesos generan detenciones.</t>
  </si>
  <si>
    <t>D-I-T</t>
  </si>
  <si>
    <t>Informar calendario, controlar polvo y segregar circulación.</t>
  </si>
  <si>
    <t>Mesa de coordinación y cambio de horario autorizado.</t>
  </si>
  <si>
    <t>Administrador / SSOMA</t>
  </si>
  <si>
    <t>Reclamo formal o acceso obstruido</t>
  </si>
  <si>
    <t>R08</t>
  </si>
  <si>
    <t>Cortes de agua o electricidad</t>
  </si>
  <si>
    <t>Afectan curado, ensayos, herramientas y bienestar de faena.</t>
  </si>
  <si>
    <t>G-H-L-M</t>
  </si>
  <si>
    <t>Coordinar avisos, almacenar agua y respaldo dimensionado.</t>
  </si>
  <si>
    <t>Activar respaldo seguro y tareas sin energía.</t>
  </si>
  <si>
    <t>Corte que impide procedimiento aprobado</t>
  </si>
  <si>
    <t>R09</t>
  </si>
  <si>
    <t>Sismo regional</t>
  </si>
  <si>
    <t>Puede exigir evacuación y reinspección de estructura y equipos.</t>
  </si>
  <si>
    <t>Toda la obra</t>
  </si>
  <si>
    <t>Mitigar / transferir</t>
  </si>
  <si>
    <t>Plan de emergencia, fijación de acopios y cobertura de seguros.</t>
  </si>
  <si>
    <t>Evacuar, contabilizar personal y liberar tras inspección.</t>
  </si>
  <si>
    <t>SSOMA / Administrador</t>
  </si>
  <si>
    <t>Evento que active plan de emergencia</t>
  </si>
  <si>
    <t>Vinculación con PERT: las amplitudes to-tp se revisan con R01/R06 para montaje y pintura; R04 para instalaciones; R05 para suelo. No sumar todos los retrasos como si fueran simultáneos e independientes.</t>
  </si>
  <si>
    <t>PASO 12 · CONTROL PRESUPUESTARIO DE TERMINACIONES · ES3 IND. 13</t>
  </si>
  <si>
    <t>ESCENARIO DIDÁCTICO al 10-03-2027: avances medidos y costos incurridos simulados, editables. No representan ejecución real. PP=presupuesto planificado; CR=costo real; VG=valor ganado; VC=VG-CR; IRC=VG/CR.</t>
  </si>
  <si>
    <t>Terminación</t>
  </si>
  <si>
    <t>Presupuesto total</t>
  </si>
  <si>
    <t>Plan al corte %</t>
  </si>
  <si>
    <t>PP al corte</t>
  </si>
  <si>
    <t>Avance medido %</t>
  </si>
  <si>
    <t>CR incurrido</t>
  </si>
  <si>
    <t>VG</t>
  </si>
  <si>
    <t>VC</t>
  </si>
  <si>
    <t>IRC</t>
  </si>
  <si>
    <t>Sobrecosto %</t>
  </si>
  <si>
    <t>Estimado al término</t>
  </si>
  <si>
    <t>Estado</t>
  </si>
  <si>
    <t>Medida de gestión</t>
  </si>
  <si>
    <t>VP · Variación de plazo (CLP)</t>
  </si>
  <si>
    <t>IRP · Índice de plazo</t>
  </si>
  <si>
    <t>Controlar merma de revestimiento por recinto.</t>
  </si>
  <si>
    <t>Revisar retrabajos de cielo e interferencias.</t>
  </si>
  <si>
    <t>Conciliar m² recibidos y protección de piso.</t>
  </si>
  <si>
    <t>Revisar rendimiento por mano y compras de pintura.</t>
  </si>
  <si>
    <t>Verificar recepción, ajustes y garantías.</t>
  </si>
  <si>
    <t>Liberar pendientes antes de comprometer cierre.</t>
  </si>
  <si>
    <t>TOTAL TERMINACIONES</t>
  </si>
  <si>
    <t>Interpretación: VC negativa implica costo superior al valor ganado; IRC &lt;1 indica ineficiencia. El presupuesto total no es PP al corte. Comparar CR y VG sobre igual alcance y sin IVA; sustituir simulaciones por registros aprobados.</t>
  </si>
  <si>
    <t>VP = VG − PP. Valor negativo indica atraso valorizado al corte. IRP = VG / PP: menor que 1 indica atraso. No expresa días de atraso. n.a. significa que no existe base planificada al corte.</t>
  </si>
  <si>
    <t>CRITERIOS DE CONTROL Y TRAZABILIDAD</t>
  </si>
  <si>
    <t>Revestimientos y cielos</t>
  </si>
  <si>
    <t>Medir m² aceptados por recinto; excluir retrabajo y material acopiado.</t>
  </si>
  <si>
    <t>Pavimentos y pintura</t>
  </si>
  <si>
    <t>Medir m² terminados y aceptados; pintura considera todas las manos especificadas.</t>
  </si>
  <si>
    <t>Puertas, ventanas y cierre</t>
  </si>
  <si>
    <t>Contar unidades instaladas y aprobadas; cierre exige pendientes resueltos.</t>
  </si>
  <si>
    <t>Costo incurrido</t>
  </si>
  <si>
    <t>Registrar consumos, remuneraciones, subcontratos y equipos del mismo alcance, sin IVA.</t>
  </si>
  <si>
    <t>Pronóstico</t>
  </si>
  <si>
    <t>Estimado al término = presupuesto / IRC si hay VG y CR; si aún no hay desempeño, conservar presupuesto.</t>
  </si>
  <si>
    <t>Referencia docente</t>
  </si>
  <si>
    <t>Se incorporan VP e IRP del Control Presupuestario. Se mantiene CLP del proyecto, no UF del ejemplo.</t>
  </si>
  <si>
    <t>DESGLOSE POR PARTIDA DE TERMINACIONES · ESCENARIO ACADÉMICO</t>
  </si>
  <si>
    <t>Plan %</t>
  </si>
  <si>
    <t>Medido %</t>
  </si>
  <si>
    <t>PP</t>
  </si>
  <si>
    <t>CR simulado</t>
  </si>
  <si>
    <t>ANEXO · PARÁMETROS, FUENTES Y SUPUESTOS DEL ES3</t>
  </si>
  <si>
    <t>Variable</t>
  </si>
  <si>
    <t>Valor</t>
  </si>
  <si>
    <t>Criterio / fuente</t>
  </si>
  <si>
    <t>Observación</t>
  </si>
  <si>
    <t>Inicio del programa</t>
  </si>
  <si>
    <t>fecha</t>
  </si>
  <si>
    <t>Usuario: 02-11-2026</t>
  </si>
  <si>
    <t>Definido</t>
  </si>
  <si>
    <t>El inicio contractual corresponde al acta de entrega de terreno.</t>
  </si>
  <si>
    <t>Plazo mínimo</t>
  </si>
  <si>
    <t>días corridos</t>
  </si>
  <si>
    <t>BAE, numeral 1.7, PDF pág. 6</t>
  </si>
  <si>
    <t>Documentado</t>
  </si>
  <si>
    <t>No equivale a un plazo máximo.</t>
  </si>
  <si>
    <t>CLP con IVA</t>
  </si>
  <si>
    <t>BAE, numeral 1.6, PDF pág. 6</t>
  </si>
  <si>
    <t>Techo económico de la oferta.</t>
  </si>
  <si>
    <t>IVA</t>
  </si>
  <si>
    <t>%</t>
  </si>
  <si>
    <t>Guía paso 6 y BAE PDF pág. 17</t>
  </si>
  <si>
    <t>Los costos de control se comparan sin IVA.</t>
  </si>
  <si>
    <t>Gastos generales</t>
  </si>
  <si>
    <t>% CD</t>
  </si>
  <si>
    <t>Itemizado municipal: GG 15%</t>
  </si>
  <si>
    <t>Referencia</t>
  </si>
  <si>
    <t>Se conserva la tasa del formulario.</t>
  </si>
  <si>
    <t>Utilidad ofertada</t>
  </si>
  <si>
    <t>Propuesta académica: 10%</t>
  </si>
  <si>
    <t>Estimado</t>
  </si>
  <si>
    <t>Se reduce respecto al 15% del formulario municipal.</t>
  </si>
  <si>
    <t>Utilidad del formulario</t>
  </si>
  <si>
    <t>Itemizado municipal: utilidad 15%</t>
  </si>
  <si>
    <t>Sirve para comparar el precio con igual costo directo.</t>
  </si>
  <si>
    <t>Retención de garantía</t>
  </si>
  <si>
    <t>% neto EEPP</t>
  </si>
  <si>
    <t>Supuesto académico para paso 10</t>
  </si>
  <si>
    <t>Por confirmar</t>
  </si>
  <si>
    <t>5% no verificado como tasa contractual; revisar contrato.</t>
  </si>
  <si>
    <t>Anticipo</t>
  </si>
  <si>
    <t>% neto</t>
  </si>
  <si>
    <t>Sin anticipo en el escenario base</t>
  </si>
  <si>
    <t>Supuesto</t>
  </si>
  <si>
    <t>Devolución proporcional si se activa.</t>
  </si>
  <si>
    <t>Cobro después de conformidad</t>
  </si>
  <si>
    <t>días hábiles</t>
  </si>
  <si>
    <t>BAE, numeral 55, PDF pág. 65</t>
  </si>
  <si>
    <t>Calendario hábil simplificado lunes a viernes más feriados listados.</t>
  </si>
  <si>
    <t>Recepción conforme tras presentación</t>
  </si>
  <si>
    <t>Supuesto de revisión ITO</t>
  </si>
  <si>
    <t>No es un plazo contractual acreditado.</t>
  </si>
  <si>
    <t>Reserva mínima último EEPP</t>
  </si>
  <si>
    <t>% contrato</t>
  </si>
  <si>
    <t>BAE, numeral 54, PDF pág. 64</t>
  </si>
  <si>
    <t>Se limita facturación parcial acumulada al 90%.</t>
  </si>
  <si>
    <t>Saldo inicial de caja</t>
  </si>
  <si>
    <t>CLP</t>
  </si>
  <si>
    <t>Escenario sin aporte inicial</t>
  </si>
  <si>
    <t>El déficit máximo determina capital requerido.</t>
  </si>
  <si>
    <t>Materiales al contado</t>
  </si>
  <si>
    <t>% materiales</t>
  </si>
  <si>
    <t>Proyección comercial</t>
  </si>
  <si>
    <t>El saldo se paga al mes siguiente.</t>
  </si>
  <si>
    <t>Distribución simplificada de costos</t>
  </si>
  <si>
    <t>No es un análisis de precios unitarios validado.</t>
  </si>
  <si>
    <t>Mano de obra y leyes sociales</t>
  </si>
  <si>
    <t>Pago al cierre mensual; sin IVA.</t>
  </si>
  <si>
    <t>Subcontratos</t>
  </si>
  <si>
    <t>Pago al mes siguiente.</t>
  </si>
  <si>
    <t>Equipos y arriendos</t>
  </si>
  <si>
    <t>Pago al contado.</t>
  </si>
  <si>
    <t>GG afectos a IVA</t>
  </si>
  <si>
    <t>% GG</t>
  </si>
  <si>
    <t>Distribución académica de GG</t>
  </si>
  <si>
    <t>Resto: remuneraciones y conceptos no gravados del modelo.</t>
  </si>
  <si>
    <t>Fecha corte control terminaciones</t>
  </si>
  <si>
    <t>Escenario didáctico: 10-03-2027</t>
  </si>
  <si>
    <t>Simulado</t>
  </si>
  <si>
    <t>Los datos de avance real y costo incurrido son ilustrativos.</t>
  </si>
  <si>
    <t>Alerta preventiva</t>
  </si>
  <si>
    <t>% sobrecosto</t>
  </si>
  <si>
    <t>Guía paso 12</t>
  </si>
  <si>
    <t>Criterio</t>
  </si>
  <si>
    <t>Sobrecosto=(CR-VG)/VG; normal &lt;=0%, preventiva &lt;=5%.</t>
  </si>
  <si>
    <t>Retraso devolución retención</t>
  </si>
  <si>
    <t>Supuesto financiero</t>
  </si>
  <si>
    <t>Desde término; no se presenta como plazo de las bases.</t>
  </si>
  <si>
    <t>Fuentes: Guía paso a paso (págs. 1-4); 5-PPTO..xlsx (140 partidas, cantidades y GG/utilidad); BAE numerales 1.6, 1.7, 54 y 55. Precios de oferta referenciales, no cotizaciones vinculantes.</t>
  </si>
  <si>
    <t>Referencia comercial</t>
  </si>
  <si>
    <t>Precio observado</t>
  </si>
  <si>
    <t>Tratamiento</t>
  </si>
  <si>
    <t>Consulta</t>
  </si>
  <si>
    <t>Enlace</t>
  </si>
  <si>
    <t>Perfil C 60x20x0,85 de 2,4 m</t>
  </si>
  <si>
    <t>CLP/un con IVA</t>
  </si>
  <si>
    <t>Referencia de material, no sistema instalado</t>
  </si>
  <si>
    <t>22-09-2026</t>
  </si>
  <si>
    <t>https://www.sodimac.cl/sodimac-cl/lista/CATG10931/Perfiles-Metalcon</t>
  </si>
  <si>
    <t>Yeso cartón RH 12,5 mm 1,20x2,40</t>
  </si>
  <si>
    <t>CLP/plancha</t>
  </si>
  <si>
    <t>Precio mayorista publicado; referencia</t>
  </si>
  <si>
    <t>https://www.sodimac.cl/sodimac-cl/b/volcanita-rh-12-5</t>
  </si>
  <si>
    <t>OSB 11,1 mm 1,22x2,44</t>
  </si>
  <si>
    <t>Especificación; precio depende de tienda</t>
  </si>
  <si>
    <t>https://www.sodimac.cl/sodimac-cl/articulo/110291060/Tablero-OSB-11.1-mm-122x244-cm?exp=so_com</t>
  </si>
  <si>
    <t>Los P.U. instalados incorporan provisión, flete local, mano de obra, equipos y merma estimada. Se convierten a neto antes de sumar GG, utilidad e IVA; no duplicar suministro y colocación cuando el itemizado los separa.</t>
  </si>
  <si>
    <t>Feriado calendario de cobro</t>
  </si>
  <si>
    <t>Tipo</t>
  </si>
  <si>
    <t>Uso</t>
  </si>
  <si>
    <t>Fuente / alcance</t>
  </si>
  <si>
    <t>Feriado considerado</t>
  </si>
  <si>
    <t>Calendario modelo</t>
  </si>
  <si>
    <t>Cálculo de cobro</t>
  </si>
  <si>
    <t>Revisar</t>
  </si>
  <si>
    <t>Agregar feriados extraordinarios si corresponde</t>
  </si>
  <si>
    <t>COBERTURA DE LA GUÍA HASTA EL PASO 12</t>
  </si>
  <si>
    <t>Paso</t>
  </si>
  <si>
    <t>Indicador ES3</t>
  </si>
  <si>
    <t>Hoja</t>
  </si>
  <si>
    <t>Contenido incorporado</t>
  </si>
  <si>
    <t>Dato pendiente de validación</t>
  </si>
  <si>
    <t>1</t>
  </si>
  <si>
    <t>01 / 02</t>
  </si>
  <si>
    <t>Organigrama y roles</t>
  </si>
  <si>
    <t>Conservado</t>
  </si>
  <si>
    <t>2</t>
  </si>
  <si>
    <t>03</t>
  </si>
  <si>
    <t>Cuadrillas, cálculo y relación de duraciones</t>
  </si>
  <si>
    <t>Desarrollado</t>
  </si>
  <si>
    <t>Porcentajes docentes y cubicaciones de producción</t>
  </si>
  <si>
    <t>3</t>
  </si>
  <si>
    <t>04</t>
  </si>
  <si>
    <t>Tabla completa y red específica obra gruesa</t>
  </si>
  <si>
    <t>Liberaciones y recursos de terreno</t>
  </si>
  <si>
    <t>4</t>
  </si>
  <si>
    <t>06</t>
  </si>
  <si>
    <t>PERT completo y sector terminaciones</t>
  </si>
  <si>
    <t>Tres tiempos estimados, no muestra estadística</t>
  </si>
  <si>
    <t>5</t>
  </si>
  <si>
    <t>05</t>
  </si>
  <si>
    <t>Gantt completo con barras condicionales</t>
  </si>
  <si>
    <t>Acta real de entrega de terreno</t>
  </si>
  <si>
    <t>6</t>
  </si>
  <si>
    <t>07</t>
  </si>
  <si>
    <t>140 partidas, GG, utilidad, IVA y oferta inferior</t>
  </si>
  <si>
    <t>Cotizaciones y cubicación corroborada</t>
  </si>
  <si>
    <t>7</t>
  </si>
  <si>
    <t>7-8</t>
  </si>
  <si>
    <t>08</t>
  </si>
  <si>
    <t>Curvas S físicas y financieras con tablas</t>
  </si>
  <si>
    <t>Avance real no suministrado</t>
  </si>
  <si>
    <t>8</t>
  </si>
  <si>
    <t>9</t>
  </si>
  <si>
    <t>09</t>
  </si>
  <si>
    <t>Flujo mensual, cobros, pagos y capital</t>
  </si>
  <si>
    <t>Fechas de conformidad/decreto y retención</t>
  </si>
  <si>
    <t>10</t>
  </si>
  <si>
    <t>Compromisos diarios primeras dos semanas</t>
  </si>
  <si>
    <t>Liberar restricciones antes de ejecutar</t>
  </si>
  <si>
    <t>11</t>
  </si>
  <si>
    <t>EEPP obra gruesa: cantidad, valorización y liquidación</t>
  </si>
  <si>
    <t>Proyectado</t>
  </si>
  <si>
    <t>Mediciones certificadas</t>
  </si>
  <si>
    <t>12</t>
  </si>
  <si>
    <t>Nueve eventos externos, valoración y responsables</t>
  </si>
  <si>
    <t>Evaluación inicial con equipo de obra</t>
  </si>
  <si>
    <t>13</t>
  </si>
  <si>
    <t>PP, CR, VG, VC, IRC y alertas</t>
  </si>
  <si>
    <t>Simulación</t>
  </si>
  <si>
    <t>Reemplazar CR/avance simulado por datos reales</t>
  </si>
  <si>
    <t>PASO 6 | PRESUPUESTO DETALLADO Y OFERTA COMPENSADA</t>
  </si>
  <si>
    <t>Cantidades: 5-PPTO..xlsx. Precios instalados estimados en CLP, orientados a una oferta competitiva; no son precios oficiales. GG 15%; utilidad propuesta 10% frente a 15% del formulario.</t>
  </si>
  <si>
    <t>Código municipal</t>
  </si>
  <si>
    <t>Act. CPM</t>
  </si>
  <si>
    <t>Partida / alcance</t>
  </si>
  <si>
    <t>P.U. ref. con IVA</t>
  </si>
  <si>
    <t>P.U. neto</t>
  </si>
  <si>
    <t>Inicio plan</t>
  </si>
  <si>
    <t>Fin plan</t>
  </si>
  <si>
    <t>Fila fuente / pago</t>
  </si>
  <si>
    <t>A.1.1/a)</t>
  </si>
  <si>
    <t>Oficina (con servicios básicos)</t>
  </si>
  <si>
    <t>UNI</t>
  </si>
  <si>
    <t>PPTO fila 11</t>
  </si>
  <si>
    <t>A.1.1/b)</t>
  </si>
  <si>
    <t>Bodega de Materiales</t>
  </si>
  <si>
    <t>PPTO fila 12</t>
  </si>
  <si>
    <t>A.1.1/c)</t>
  </si>
  <si>
    <t>Servicios higiénicos tipo químicos</t>
  </si>
  <si>
    <t>PPTO fila 13</t>
  </si>
  <si>
    <t>A.1.1/d)</t>
  </si>
  <si>
    <t>Comedor</t>
  </si>
  <si>
    <t>M2</t>
  </si>
  <si>
    <t>PPTO fila 14</t>
  </si>
  <si>
    <t>A.1.2</t>
  </si>
  <si>
    <t>CIERRE PROVISORIO</t>
  </si>
  <si>
    <t>ML</t>
  </si>
  <si>
    <t>PPTO fila 15</t>
  </si>
  <si>
    <t>A.1.3</t>
  </si>
  <si>
    <t>LETRERO DE OBRA</t>
  </si>
  <si>
    <t>PPTO fila 16</t>
  </si>
  <si>
    <t>A.2.1</t>
  </si>
  <si>
    <t>Limpieza y despeje de Terreno</t>
  </si>
  <si>
    <t>PPTO fila 18</t>
  </si>
  <si>
    <t>A.2.2</t>
  </si>
  <si>
    <t>Replanteo, trazado y niveles</t>
  </si>
  <si>
    <t>PPTO fila 19</t>
  </si>
  <si>
    <t>B.1.1.1</t>
  </si>
  <si>
    <t>Excavaciones</t>
  </si>
  <si>
    <t>M3</t>
  </si>
  <si>
    <t>PPTO fila 24</t>
  </si>
  <si>
    <t>B.1.1.2</t>
  </si>
  <si>
    <t>Emplantillado</t>
  </si>
  <si>
    <t>PPTO fila 25</t>
  </si>
  <si>
    <t>B.1.1.3</t>
  </si>
  <si>
    <t>Cimientos</t>
  </si>
  <si>
    <t>PPTO fila 26</t>
  </si>
  <si>
    <t>B.1.2.1</t>
  </si>
  <si>
    <t>Preparación de la subrasante</t>
  </si>
  <si>
    <t>PPTO fila 28</t>
  </si>
  <si>
    <t>B.1.2.2</t>
  </si>
  <si>
    <t>Base Estabilizada e=8cm</t>
  </si>
  <si>
    <t>PPTO fila 29</t>
  </si>
  <si>
    <t>B.1.2.3</t>
  </si>
  <si>
    <t>Impermeabilización film de Polietileno e=0,10mm</t>
  </si>
  <si>
    <t>PPTO fila 30</t>
  </si>
  <si>
    <t>B.1.2.4</t>
  </si>
  <si>
    <t>Cama de Ripio e=8cm</t>
  </si>
  <si>
    <t>PPTO fila 31</t>
  </si>
  <si>
    <t>B.1.2.5</t>
  </si>
  <si>
    <t>Malla Acma C-92</t>
  </si>
  <si>
    <t>PPTO fila 32</t>
  </si>
  <si>
    <t>B.1.2.6</t>
  </si>
  <si>
    <t>Radier e= 7cm</t>
  </si>
  <si>
    <t>PPTO fila 33</t>
  </si>
  <si>
    <t>B.1.3.1</t>
  </si>
  <si>
    <t>Estabilizado Compactado e=20cm</t>
  </si>
  <si>
    <t>PPTO fila 35</t>
  </si>
  <si>
    <t>B.1.3.2</t>
  </si>
  <si>
    <t>Ripio Compactado e=10cm</t>
  </si>
  <si>
    <t>PPTO fila 36</t>
  </si>
  <si>
    <t>B.1.3.3</t>
  </si>
  <si>
    <t>Polietileno e=0,15mm</t>
  </si>
  <si>
    <t>PPTO fila 37</t>
  </si>
  <si>
    <t>B.1.3.4</t>
  </si>
  <si>
    <t>Radier e=10cm</t>
  </si>
  <si>
    <t>PPTO fila 38</t>
  </si>
  <si>
    <t>B.1.4.1</t>
  </si>
  <si>
    <t>Estructura de Metalcon en Muros</t>
  </si>
  <si>
    <t>PPTO fila 40</t>
  </si>
  <si>
    <t>B.1.4.2</t>
  </si>
  <si>
    <t>Planchas de OSB e=11.1mm</t>
  </si>
  <si>
    <t>PPTO fila 41</t>
  </si>
  <si>
    <t>B.1.4.3</t>
  </si>
  <si>
    <t>Forro Exterior</t>
  </si>
  <si>
    <t>PPTO fila 42</t>
  </si>
  <si>
    <t>B.1.4.4</t>
  </si>
  <si>
    <t>Forro Interior Volcanita y Aleros Exteriores</t>
  </si>
  <si>
    <t>PPTO fila 43</t>
  </si>
  <si>
    <t>B.1.4.5</t>
  </si>
  <si>
    <t>Forro Interior Fibrocemento</t>
  </si>
  <si>
    <t>PPTO fila 44</t>
  </si>
  <si>
    <t>B.1.5.1</t>
  </si>
  <si>
    <t>Cerchas y Costaneras de Acero Galvanizado</t>
  </si>
  <si>
    <t>PPTO fila 46</t>
  </si>
  <si>
    <t>B.1.6.1</t>
  </si>
  <si>
    <t>Aislación Papel Impermeabilizante</t>
  </si>
  <si>
    <t>PPTO fila 48</t>
  </si>
  <si>
    <t>B.1.6.2</t>
  </si>
  <si>
    <t>Planchas OSB e=11.1mm</t>
  </si>
  <si>
    <t>PPTO fila 49</t>
  </si>
  <si>
    <t>B.1.6.3</t>
  </si>
  <si>
    <t>Cubierta Onda Estándar</t>
  </si>
  <si>
    <t>PPTO fila 50</t>
  </si>
  <si>
    <t>B.2.1.1</t>
  </si>
  <si>
    <t>Aislante Térmico Para Muros</t>
  </si>
  <si>
    <t>PPTO fila 53</t>
  </si>
  <si>
    <t>B.2.1.2</t>
  </si>
  <si>
    <t>Aislante Térmico Para Cielo</t>
  </si>
  <si>
    <t>PPTO fila 54</t>
  </si>
  <si>
    <t>B.2.1.3</t>
  </si>
  <si>
    <t>Impermeabilización Bajo Pavimentos</t>
  </si>
  <si>
    <t>PPTO fila 55</t>
  </si>
  <si>
    <t>B.2.2/a)</t>
  </si>
  <si>
    <t>Yeso Cartón RH</t>
  </si>
  <si>
    <t>PPTO fila 57</t>
  </si>
  <si>
    <t>B.2.3/a)</t>
  </si>
  <si>
    <t>Yeso Cartón</t>
  </si>
  <si>
    <t>PPTO fila 59</t>
  </si>
  <si>
    <t>B.2.4/a)</t>
  </si>
  <si>
    <t>Forros</t>
  </si>
  <si>
    <t>PPTO fila 61</t>
  </si>
  <si>
    <t>B.2.4/b)</t>
  </si>
  <si>
    <t>Canales</t>
  </si>
  <si>
    <t>PPTO fila 62</t>
  </si>
  <si>
    <t>B.2.4/c)</t>
  </si>
  <si>
    <t>Bajadas</t>
  </si>
  <si>
    <t>PPTO fila 63</t>
  </si>
  <si>
    <t>B.2.4/d)</t>
  </si>
  <si>
    <t>Salida Ventilaciones</t>
  </si>
  <si>
    <t>PPTO fila 64</t>
  </si>
  <si>
    <t>B.2.5.1</t>
  </si>
  <si>
    <t>Cerámicos Muros</t>
  </si>
  <si>
    <t>PPTO fila 66</t>
  </si>
  <si>
    <t>B.2.5.2</t>
  </si>
  <si>
    <t>Cerámicos Pisos</t>
  </si>
  <si>
    <t>PPTO fila 67</t>
  </si>
  <si>
    <t>B.2.6.1</t>
  </si>
  <si>
    <t>Pintura Puertas Exteriores Esmalte Sintético</t>
  </si>
  <si>
    <t>PPTO fila 69</t>
  </si>
  <si>
    <t>B.2.6.2</t>
  </si>
  <si>
    <t>Pintura Interior</t>
  </si>
  <si>
    <t>PPTO fila 70</t>
  </si>
  <si>
    <t>B.2.7.1/a)</t>
  </si>
  <si>
    <t>P1 / Madera Puertas</t>
  </si>
  <si>
    <t>PPTO fila 73</t>
  </si>
  <si>
    <t>B.2.7.1/b)</t>
  </si>
  <si>
    <t>P2 / Madera Puertas</t>
  </si>
  <si>
    <t>PPTO fila 74</t>
  </si>
  <si>
    <t>B.2.7.1/c)</t>
  </si>
  <si>
    <t>P3 / Madera Puertas</t>
  </si>
  <si>
    <t>PPTO fila 75</t>
  </si>
  <si>
    <t>B.2.7.1/d)</t>
  </si>
  <si>
    <t>P4 / Madera Puertas</t>
  </si>
  <si>
    <t>PPTO fila 76</t>
  </si>
  <si>
    <t>B.2.7.2/a)</t>
  </si>
  <si>
    <t>P1 / Marcos</t>
  </si>
  <si>
    <t>PPTO fila 78</t>
  </si>
  <si>
    <t>B.2.7.2/b)</t>
  </si>
  <si>
    <t>P2 / Marcos</t>
  </si>
  <si>
    <t>PPTO fila 79</t>
  </si>
  <si>
    <t>B.2.7.2/c)</t>
  </si>
  <si>
    <t>P3 / Marcos</t>
  </si>
  <si>
    <t>PPTO fila 80</t>
  </si>
  <si>
    <t>B.2.7.2/d)</t>
  </si>
  <si>
    <t>P4 / Marcos</t>
  </si>
  <si>
    <t>PPTO fila 81</t>
  </si>
  <si>
    <t>B.2.8/a)</t>
  </si>
  <si>
    <t>Bisagras</t>
  </si>
  <si>
    <t>PPTO fila 83</t>
  </si>
  <si>
    <t>B.2.8/b)</t>
  </si>
  <si>
    <t>Topes de Goma</t>
  </si>
  <si>
    <t>PPTO fila 84</t>
  </si>
  <si>
    <t>B.2.8/c)</t>
  </si>
  <si>
    <t>Cerraduras</t>
  </si>
  <si>
    <t>PPTO fila 85</t>
  </si>
  <si>
    <t>B.2.8/d)</t>
  </si>
  <si>
    <t>Picaporte de Uñeta</t>
  </si>
  <si>
    <t>PPTO fila 86</t>
  </si>
  <si>
    <t>B.2.9.1</t>
  </si>
  <si>
    <t>Ventanas Con Marco De Aluminio Blanco</t>
  </si>
  <si>
    <t>PPTO fila 88</t>
  </si>
  <si>
    <t>B.2.9.2</t>
  </si>
  <si>
    <t>Quincallería</t>
  </si>
  <si>
    <t>PPTO fila 89</t>
  </si>
  <si>
    <t>B.2.10</t>
  </si>
  <si>
    <t>PROTECCIONES METALICAS TIPO QUEBRAVISTA</t>
  </si>
  <si>
    <t>PPTO fila 90</t>
  </si>
  <si>
    <t>B.2.11</t>
  </si>
  <si>
    <t>CORNISAS</t>
  </si>
  <si>
    <t>PPTO fila 91</t>
  </si>
  <si>
    <t>C.1.1.1</t>
  </si>
  <si>
    <t>EMT Ø32mm</t>
  </si>
  <si>
    <t>PPTO fila 96</t>
  </si>
  <si>
    <t>C.1.1.2</t>
  </si>
  <si>
    <t>Conductor Concentrico 2x6mm2</t>
  </si>
  <si>
    <t>PPTO fila 97</t>
  </si>
  <si>
    <t>C.1.1.3</t>
  </si>
  <si>
    <t>Medidor BT1</t>
  </si>
  <si>
    <t>PPTO fila 98</t>
  </si>
  <si>
    <t>C.1.1.4</t>
  </si>
  <si>
    <t>Automaticos Saime 25 A</t>
  </si>
  <si>
    <t>PPTO fila 99</t>
  </si>
  <si>
    <t>C.1.1.5</t>
  </si>
  <si>
    <t>Caja proteccion empalme 500×300×250mm</t>
  </si>
  <si>
    <t>PPTO fila 100</t>
  </si>
  <si>
    <t>C.1.1.6</t>
  </si>
  <si>
    <t>Malla tierra de proteccion y servicio 2×2m</t>
  </si>
  <si>
    <t>PPTO fila 101</t>
  </si>
  <si>
    <t>C.1.2.1</t>
  </si>
  <si>
    <t>Tablero Metalico 1200x800x300mm</t>
  </si>
  <si>
    <t>PPTO fila 103</t>
  </si>
  <si>
    <t>C.1.2.4</t>
  </si>
  <si>
    <t>Automaticos 25A</t>
  </si>
  <si>
    <t>PPTO fila 104</t>
  </si>
  <si>
    <t>C.1.2.5</t>
  </si>
  <si>
    <t>Automaticos 16A</t>
  </si>
  <si>
    <t>PPTO fila 105</t>
  </si>
  <si>
    <t>C.1.2.6</t>
  </si>
  <si>
    <t>Automaticos 10A</t>
  </si>
  <si>
    <t>PPTO fila 106</t>
  </si>
  <si>
    <t>C.1.2.7</t>
  </si>
  <si>
    <t>P. Diferencial 2x25A</t>
  </si>
  <si>
    <t>PPTO fila 107</t>
  </si>
  <si>
    <t>C.1.3.1</t>
  </si>
  <si>
    <t>Conductor libre halógeno (EVA) 2.5MM</t>
  </si>
  <si>
    <t>PPTO fila 109</t>
  </si>
  <si>
    <t>C.1.3.2</t>
  </si>
  <si>
    <t>Tuberías libre halógeno 20MMx3MTS</t>
  </si>
  <si>
    <t>PPTO fila 110</t>
  </si>
  <si>
    <t>C.1.3.3</t>
  </si>
  <si>
    <t>Caja de derivación</t>
  </si>
  <si>
    <t>PPTO fila 111</t>
  </si>
  <si>
    <t>C.1.3.4</t>
  </si>
  <si>
    <t>Enchufe triple</t>
  </si>
  <si>
    <t>PPTO fila 112</t>
  </si>
  <si>
    <t>C.1.4.1</t>
  </si>
  <si>
    <t>Conductor libre halógeno (EVA) 1.5MM</t>
  </si>
  <si>
    <t>PPTO fila 114</t>
  </si>
  <si>
    <t>C.1.4.2</t>
  </si>
  <si>
    <t>Tubería libre halógeno 20MMx3 MTS</t>
  </si>
  <si>
    <t>PPTO fila 115</t>
  </si>
  <si>
    <t>C.1.4.3</t>
  </si>
  <si>
    <t>Cajas de derivación</t>
  </si>
  <si>
    <t>PPTO fila 116</t>
  </si>
  <si>
    <t>C.1.4.4</t>
  </si>
  <si>
    <t>Interruptor simple</t>
  </si>
  <si>
    <t>PPTO fila 117</t>
  </si>
  <si>
    <t>C.1.4.5</t>
  </si>
  <si>
    <t>Interruptor doble</t>
  </si>
  <si>
    <t>PPTO fila 118</t>
  </si>
  <si>
    <t>C.1.4.6</t>
  </si>
  <si>
    <t>Interruptor triple</t>
  </si>
  <si>
    <t>PPTO fila 119</t>
  </si>
  <si>
    <t>C.1.4.7/a)</t>
  </si>
  <si>
    <t>Plafón portalámpara SSHH</t>
  </si>
  <si>
    <t>PPTO fila 121</t>
  </si>
  <si>
    <t>C.1.4.7/b)</t>
  </si>
  <si>
    <t>Plafón portalámpara Cocina y Bodega</t>
  </si>
  <si>
    <t>PPTO fila 122</t>
  </si>
  <si>
    <t>C.1.4.7/c)</t>
  </si>
  <si>
    <t>Equipo Cielo sobrepuestos</t>
  </si>
  <si>
    <t>PPTO fila 123</t>
  </si>
  <si>
    <t>C.1.4.7/d)</t>
  </si>
  <si>
    <t>Equipo Exteriores</t>
  </si>
  <si>
    <t>PPTO fila 124</t>
  </si>
  <si>
    <t>C.1.4.7/e)</t>
  </si>
  <si>
    <t>Equipos Halógenos</t>
  </si>
  <si>
    <t>PPTO fila 125</t>
  </si>
  <si>
    <t>C.1.4.7/f)</t>
  </si>
  <si>
    <t>Equipos de Emergencia</t>
  </si>
  <si>
    <t>PPTO fila 126</t>
  </si>
  <si>
    <t>C.2.1.1</t>
  </si>
  <si>
    <t>Excavación en zanja de 0-2 (m)</t>
  </si>
  <si>
    <t>PPTO fila 129</t>
  </si>
  <si>
    <t>C.2.1.2</t>
  </si>
  <si>
    <t>Cama apoyo tuberías</t>
  </si>
  <si>
    <t>PPTO fila 130</t>
  </si>
  <si>
    <t>C.2.1.3</t>
  </si>
  <si>
    <t>Relleno de zanjas con material de obras</t>
  </si>
  <si>
    <t>PPTO fila 131</t>
  </si>
  <si>
    <t>C.2.2.1/a)</t>
  </si>
  <si>
    <t>Cañeria cobre 1/2" Tipo L</t>
  </si>
  <si>
    <t>PPTO fila 134</t>
  </si>
  <si>
    <t>C.2.2.1/b)</t>
  </si>
  <si>
    <t>Cañeria cobre 3/4" Tipo L</t>
  </si>
  <si>
    <t>PPTO fila 135</t>
  </si>
  <si>
    <t>C.2.2.1/c)</t>
  </si>
  <si>
    <t>Cañeria cobre 1" Tipo L</t>
  </si>
  <si>
    <t>PPTO fila 136</t>
  </si>
  <si>
    <t>C.2.2.1/d)</t>
  </si>
  <si>
    <t>Piezas Especiales</t>
  </si>
  <si>
    <t>KG</t>
  </si>
  <si>
    <t>PPTO fila 137</t>
  </si>
  <si>
    <t>C.2.2.2/a)</t>
  </si>
  <si>
    <t>Cañeria cobre 1/2" Tipo M</t>
  </si>
  <si>
    <t>PPTO fila 139</t>
  </si>
  <si>
    <t>C.2.2.2/b)</t>
  </si>
  <si>
    <t>Cañeria cobre 3/4" Tipo M</t>
  </si>
  <si>
    <t>PPTO fila 140</t>
  </si>
  <si>
    <t>C.2.2.2/c)</t>
  </si>
  <si>
    <t>Cañeria cobre 1" Tipo M</t>
  </si>
  <si>
    <t>PPTO fila 141</t>
  </si>
  <si>
    <t>C.2.2.2/d)</t>
  </si>
  <si>
    <t>Piezas especiales</t>
  </si>
  <si>
    <t>PPTO fila 142</t>
  </si>
  <si>
    <t>C.2.2.3</t>
  </si>
  <si>
    <t>Limpieza y Desinfección de la Línea</t>
  </si>
  <si>
    <t>PPTO fila 143</t>
  </si>
  <si>
    <t>C.2.3.1/a)</t>
  </si>
  <si>
    <t>Instalación de Arranque domiciliario 0-20 m</t>
  </si>
  <si>
    <t>PPTO fila 146</t>
  </si>
  <si>
    <t>C.2.3.1/b)</t>
  </si>
  <si>
    <t>Conexión a matriz extte. PVC 110 mm</t>
  </si>
  <si>
    <t>PPTO fila 147</t>
  </si>
  <si>
    <t>C.3.1.1</t>
  </si>
  <si>
    <t>PPTO fila 150</t>
  </si>
  <si>
    <t>C.3.1.2</t>
  </si>
  <si>
    <t>PPTO fila 151</t>
  </si>
  <si>
    <t>C.3.1.3</t>
  </si>
  <si>
    <t>PPTO fila 152</t>
  </si>
  <si>
    <t>C.3.2.1/a)</t>
  </si>
  <si>
    <t>Tuberia PVC Sanitario Gris, D=40mm</t>
  </si>
  <si>
    <t>PPTO fila 155</t>
  </si>
  <si>
    <t>C.3.2.1/b)</t>
  </si>
  <si>
    <t>Tuberia PVC Sanitario Gris, D=75mm</t>
  </si>
  <si>
    <t>PPTO fila 156</t>
  </si>
  <si>
    <t>C.3.2.1/c)</t>
  </si>
  <si>
    <t>Tuberia PVC Sanitario Gris, D=110mm</t>
  </si>
  <si>
    <t>PPTO fila 157</t>
  </si>
  <si>
    <t>C.3.2.1/d)</t>
  </si>
  <si>
    <t>PPTO fila 158</t>
  </si>
  <si>
    <t>C.3.2.2/a)</t>
  </si>
  <si>
    <t>PPTO fila 160</t>
  </si>
  <si>
    <t>C.3.2.2/b)</t>
  </si>
  <si>
    <t>PPTO fila 161</t>
  </si>
  <si>
    <t>C.3.2.2/c)</t>
  </si>
  <si>
    <t>PPTO fila 162</t>
  </si>
  <si>
    <t>C.3.2.2/d)</t>
  </si>
  <si>
    <t>PPTO fila 163</t>
  </si>
  <si>
    <t>C.3.3.1</t>
  </si>
  <si>
    <t>Cámara de inspección Domiciliaria 0 &lt; Hm &lt; 2m</t>
  </si>
  <si>
    <t>PPTO fila 165</t>
  </si>
  <si>
    <t>C.3.4.1</t>
  </si>
  <si>
    <t>Unión Domiciliaria (incluye última cámara)</t>
  </si>
  <si>
    <t>PPTO fila 167</t>
  </si>
  <si>
    <t>C.3.4.2</t>
  </si>
  <si>
    <t>Rotura y Reposición de pavimentos</t>
  </si>
  <si>
    <t>PPTO fila 168</t>
  </si>
  <si>
    <t>C.4/a)</t>
  </si>
  <si>
    <t>Espejo mural</t>
  </si>
  <si>
    <t>PPTO fila 170</t>
  </si>
  <si>
    <t>C.4/b).1</t>
  </si>
  <si>
    <t>Barra abatible 60cm</t>
  </si>
  <si>
    <t>PPTO fila 172</t>
  </si>
  <si>
    <t>C.4/b).2</t>
  </si>
  <si>
    <t>Barra Angular Muro Izquierda 86</t>
  </si>
  <si>
    <t>PPTO fila 173</t>
  </si>
  <si>
    <t>C.4/c)</t>
  </si>
  <si>
    <t>Portarrollo</t>
  </si>
  <si>
    <t>PPTO fila 174</t>
  </si>
  <si>
    <t>C.4/d)</t>
  </si>
  <si>
    <t>Dispensador de jabón líquido</t>
  </si>
  <si>
    <t>PPTO fila 175</t>
  </si>
  <si>
    <t>C.4/e)</t>
  </si>
  <si>
    <t>Lavamos adulto</t>
  </si>
  <si>
    <t>PPTO fila 176</t>
  </si>
  <si>
    <t>C.4/f)</t>
  </si>
  <si>
    <t>WC</t>
  </si>
  <si>
    <t>PPTO fila 177</t>
  </si>
  <si>
    <t>C.4/g)</t>
  </si>
  <si>
    <t>WC Accesible</t>
  </si>
  <si>
    <t>PPTO fila 178</t>
  </si>
  <si>
    <t>C.4/h)</t>
  </si>
  <si>
    <t>Llaves lavamanos</t>
  </si>
  <si>
    <t>PPTO fila 179</t>
  </si>
  <si>
    <t>C.4/i)</t>
  </si>
  <si>
    <t>Llaves de paso</t>
  </si>
  <si>
    <t>PPTO fila 180</t>
  </si>
  <si>
    <t>C.4/j)</t>
  </si>
  <si>
    <t>Sifones</t>
  </si>
  <si>
    <t>PPTO fila 181</t>
  </si>
  <si>
    <t>C.4/k)</t>
  </si>
  <si>
    <t>Lavaplatos con Mueble</t>
  </si>
  <si>
    <t>PPTO fila 182</t>
  </si>
  <si>
    <t>C.4/l)</t>
  </si>
  <si>
    <t>Llave lavaplatos</t>
  </si>
  <si>
    <t>PPTO fila 183</t>
  </si>
  <si>
    <t>D.1</t>
  </si>
  <si>
    <t>CIERRE PERIMETRAL</t>
  </si>
  <si>
    <t>PPTO fila 186</t>
  </si>
  <si>
    <t>D.2</t>
  </si>
  <si>
    <t>PUERTA DE ACCESO</t>
  </si>
  <si>
    <t>PPTO fila 187</t>
  </si>
  <si>
    <t>D.3</t>
  </si>
  <si>
    <t>DEFENSAS DE MURO</t>
  </si>
  <si>
    <t>PPTO fila 188</t>
  </si>
  <si>
    <t>D.4</t>
  </si>
  <si>
    <t>TERRAZA ACCESO</t>
  </si>
  <si>
    <t>PPTO fila 189</t>
  </si>
  <si>
    <t>E.1</t>
  </si>
  <si>
    <t>ESCAÑO INCLUSIVO</t>
  </si>
  <si>
    <t>PPTO fila 192</t>
  </si>
  <si>
    <t>F.1</t>
  </si>
  <si>
    <t>PREPARACIÓN DE SUELO</t>
  </si>
  <si>
    <t>PPTO fila 195</t>
  </si>
  <si>
    <t>F.2</t>
  </si>
  <si>
    <t>AGAVE ATTENUATA</t>
  </si>
  <si>
    <t>PPTO fila 196</t>
  </si>
  <si>
    <t>F.3</t>
  </si>
  <si>
    <t>CARDENAL</t>
  </si>
  <si>
    <t>PPTO fila 197</t>
  </si>
  <si>
    <t>F.4</t>
  </si>
  <si>
    <t>ADELFA</t>
  </si>
  <si>
    <t>PPTO fila 198</t>
  </si>
  <si>
    <t>F.5</t>
  </si>
  <si>
    <t>VISCOTE</t>
  </si>
  <si>
    <t>PPTO fila 199</t>
  </si>
  <si>
    <t>F.6</t>
  </si>
  <si>
    <t>JACARANDÁ</t>
  </si>
  <si>
    <t>PPTO fila 200</t>
  </si>
  <si>
    <t>G.1</t>
  </si>
  <si>
    <t>INSTALACIÓN PLACA RECORDATORIA</t>
  </si>
  <si>
    <t>PPTO fila 203</t>
  </si>
  <si>
    <t>G.2</t>
  </si>
  <si>
    <t>ASEO GENERAL</t>
  </si>
  <si>
    <t>PPTO fila 204</t>
  </si>
  <si>
    <t>COMPENSACIÓN DE LA OFERTA Y COMPARACIÓN</t>
  </si>
  <si>
    <t>Gastos generales 15%</t>
  </si>
  <si>
    <t>Utilidad propuesta 10%</t>
  </si>
  <si>
    <t>IVA 19%</t>
  </si>
  <si>
    <t>Oferta total redondeada</t>
  </si>
  <si>
    <t>Ahorro para el mandante</t>
  </si>
  <si>
    <t>Descuento frente al techo</t>
  </si>
  <si>
    <t>Oferta con utilidad original 15%</t>
  </si>
  <si>
    <t>Ahorro por menor utilidad</t>
  </si>
  <si>
    <t>La rebaja proviene del margen ofertado y precios unitarios referenciales, sin retirar partidas. Revisar cotizaciones, cubicación de terreno, fletes, garantías y dotación antes de presentar una oferta real.</t>
  </si>
  <si>
    <t>GASTOS GENERALES: DISTRIBUCIÓN DEL 15%</t>
  </si>
  <si>
    <t>Concepto</t>
  </si>
  <si>
    <t>Proporción GG</t>
  </si>
  <si>
    <t>Monto neto</t>
  </si>
  <si>
    <t>Alcance</t>
  </si>
  <si>
    <t>Administración y oficina técnica</t>
  </si>
  <si>
    <t>Administración de obra, coordinación y estados de pago</t>
  </si>
  <si>
    <t>Calidad y prevención</t>
  </si>
  <si>
    <t>Inspecciones, control documental, prevención y ensayos</t>
  </si>
  <si>
    <t>Garantías, seguros y permisos</t>
  </si>
  <si>
    <t>Costos de gestión y contratación</t>
  </si>
  <si>
    <t>Comunicaciones y gastos de oficina</t>
  </si>
  <si>
    <t>Documentación, consumibles y conectividad</t>
  </si>
  <si>
    <t>Reserva operativa</t>
  </si>
  <si>
    <t>Imprevistos menores y coordinación de suministros</t>
  </si>
  <si>
    <t>CONCORDANCIA PRESUPUESTO - PROGRAMA</t>
  </si>
  <si>
    <t>N° partidas</t>
  </si>
  <si>
    <t>Alcance adicional</t>
  </si>
  <si>
    <t>Faenas, cierres provisorios y limpieza inicial</t>
  </si>
  <si>
    <t>Partidas detalladas identificadas por código</t>
  </si>
  <si>
    <t>Incluido en costos de instalaciones de faenas</t>
  </si>
  <si>
    <t>Pruebas incluidas en redes; no duplicar costo</t>
  </si>
  <si>
    <t>Incluye terraza y preparación de suelo exterior</t>
  </si>
  <si>
    <t>Incluye cierre definitivo, defensas y mobiliario</t>
  </si>
  <si>
    <t>Incluye paisajismo, placa y aseo final</t>
  </si>
  <si>
    <t>PASO 7 | CURVAS S FÍSICA Y FINANCIERA</t>
  </si>
  <si>
    <t>Avance físico ponderado por jornadas base de las 22 actividades (no suma unidades heterogéneas). Avance financiero: costo directo y venta neta distribuidos uniformemente en el intervalo de cada partida.</t>
  </si>
  <si>
    <t>Semana</t>
  </si>
  <si>
    <t>Desde</t>
  </si>
  <si>
    <t>Hasta</t>
  </si>
  <si>
    <t>Físico período</t>
  </si>
  <si>
    <t>Físico acumulado</t>
  </si>
  <si>
    <t>CD período</t>
  </si>
  <si>
    <t>Venta neta acum.</t>
  </si>
  <si>
    <t>Sem 1</t>
  </si>
  <si>
    <t>Sem 2</t>
  </si>
  <si>
    <t>Sem 3</t>
  </si>
  <si>
    <t>Sem 4</t>
  </si>
  <si>
    <t>Sem 5</t>
  </si>
  <si>
    <t>Sem 6</t>
  </si>
  <si>
    <t>Sem 7</t>
  </si>
  <si>
    <t>Sem 8</t>
  </si>
  <si>
    <t>Sem 9</t>
  </si>
  <si>
    <t>Sem 10</t>
  </si>
  <si>
    <t>Sem 11</t>
  </si>
  <si>
    <t>Sem 12</t>
  </si>
  <si>
    <t>Sem 13</t>
  </si>
  <si>
    <t>Sem 14</t>
  </si>
  <si>
    <t>Sem 15</t>
  </si>
  <si>
    <t>Sem 16</t>
  </si>
  <si>
    <t>Sem 17</t>
  </si>
  <si>
    <t>Sem 18</t>
  </si>
  <si>
    <t>Sem 19</t>
  </si>
  <si>
    <t>Sem 20</t>
  </si>
  <si>
    <t>Sem 21</t>
  </si>
  <si>
    <t>Sem 22</t>
  </si>
  <si>
    <t>PASO 10 · CARÁTULA Y RESUMEN DE ESTADOS DE PAGO · ES3 IND. 11</t>
  </si>
  <si>
    <t>Estado de pago N°</t>
  </si>
  <si>
    <t>Proyecto</t>
  </si>
  <si>
    <t>Sede Social El Bosque</t>
  </si>
  <si>
    <t>Ubicación</t>
  </si>
  <si>
    <t>Calle José Portales, Andacollo, Región de Coquimbo</t>
  </si>
  <si>
    <t>Constructora / RUT</t>
  </si>
  <si>
    <t>Por completar al adjudicar</t>
  </si>
  <si>
    <t>ID licitación / decreto</t>
  </si>
  <si>
    <t>Por completar con contrato</t>
  </si>
  <si>
    <t>Acta entrega de terreno</t>
  </si>
  <si>
    <t>Por completar; inicio del programa no acredita acta</t>
  </si>
  <si>
    <t>Financiamiento / domicilio / teléfono</t>
  </si>
  <si>
    <t>Por completar con documentación contractual</t>
  </si>
  <si>
    <t>Fin del programa</t>
  </si>
  <si>
    <t>Plazo corrido</t>
  </si>
  <si>
    <t>Oferta proyectada con IVA</t>
  </si>
  <si>
    <t>Corte de avance</t>
  </si>
  <si>
    <t>Venta neta acumulada producida</t>
  </si>
  <si>
    <t>Neto facturable del período</t>
  </si>
  <si>
    <t>Retención garantía (supuesto)</t>
  </si>
  <si>
    <t>Amortización anticipo</t>
  </si>
  <si>
    <t>Multas documentadas (entrada)</t>
  </si>
  <si>
    <t>Avance valorizado acumulado</t>
  </si>
  <si>
    <t>Proyección académica, no certificación. Multas base 0: supuesto, reemplazar con resolución. Retención 5% y plazo de revisión son supuestos del modelo. Firma y conformidad no emitidas.</t>
  </si>
  <si>
    <t>RESUMEN CONCORDANTE CON EL FLUJO GENERAL · SEIS EEPP</t>
  </si>
  <si>
    <t>N°</t>
  </si>
  <si>
    <t>Corte</t>
  </si>
  <si>
    <t>Conformidad</t>
  </si>
  <si>
    <t>Cobro</t>
  </si>
  <si>
    <t>Neto facturable</t>
  </si>
  <si>
    <t>Líquido previsto</t>
  </si>
  <si>
    <t>Neto acum. facturado</t>
  </si>
  <si>
    <t>Avance facturado %</t>
  </si>
  <si>
    <t>Condición</t>
  </si>
  <si>
    <t>Detalle de obra gruesa: hoja 11_EEPP_Obra_Gruesa. Resumen general: todas las 140 partidas incluidas en el flujo. Los pagos sectoriales son parte del general y no se vuelven a sumar.</t>
  </si>
  <si>
    <t>Documentos de respaldo: cubicaciones aprobadas, registro fotográfico, ensayos, certificados laborales F30-1, factura y aprobación ITO.</t>
  </si>
  <si>
    <t>Contratista: firma pendiente</t>
  </si>
  <si>
    <t>ITO: aprobación pendiente</t>
  </si>
  <si>
    <t>Municipalidad: firma pendiente</t>
  </si>
  <si>
    <t>CPM DE OBRA GRUESA - ES3 IND. 3</t>
  </si>
  <si>
    <t>Rúbrica: CPM de todas las partidas de obra gruesa. 8 paquetes de programación vinculan 26 partidas presupuestarias; desglose íntegro desde la fila 103.</t>
  </si>
  <si>
    <t>Red sectorial autónoma: día 0 local, 70.00 días. Entradas externas D depende de B se conservan en la red total, no en esta subred. No sumar su duración al plazo total.</t>
  </si>
  <si>
    <t>Lectura: arriba IT (inicio temprano) / FT (término temprano); abajo ITa (inicio tardío) / FTa (término tardío). Rojo: ruta crítica. Azul: actividades con holgura.</t>
  </si>
  <si>
    <t>TABLA SECTORIAL - RUTA CRÍTICA D → E → F → G → I → J</t>
  </si>
  <si>
    <t>Nodo</t>
  </si>
  <si>
    <t>Partida / paquete</t>
  </si>
  <si>
    <t>Predecesoras locales</t>
  </si>
  <si>
    <t>HL</t>
  </si>
  <si>
    <t>FT = IT + duración. IT = máximo FT de las predecesoras. FTa = mínimo ITa de las sucesoras. ITa = FTa − duración. HT = ITa − IT. PERT usa te = (to + 4 tm + tp) / 6 sin redondear los cálculos. Las capturas son estáticas: regenerarlas después de cambiar entradas.</t>
  </si>
  <si>
    <t>CPM DEL PROYECTO COMPLETO - COMPLEMENTO DE COORDINACIÓN</t>
  </si>
  <si>
    <t>Plazo 150.00 días. Ruta crítica: A → B → D → E → F → G → I → J → L → Q → R → T → V. Se mantienen todas las entradas externas y frentes del proyecto.</t>
  </si>
  <si>
    <t>DESGLOSE DE COBERTURA Y TRAZABILIDAD POR PARTIDA</t>
  </si>
  <si>
    <t>Cada subpartida se ejecuta dentro de su paquete. No tiene duración individual calculada en el Paso 2. Los tiempos siguientes son del paquete, no un rendimiento propio.</t>
  </si>
  <si>
    <t>Código presupuesto</t>
  </si>
  <si>
    <t>Partida presupuestaria</t>
  </si>
  <si>
    <t>Duración paquete</t>
  </si>
  <si>
    <t>IT paquete</t>
  </si>
  <si>
    <t>FT paquete</t>
  </si>
  <si>
    <t>ITa paquete</t>
  </si>
  <si>
    <t>FTa paquete</t>
  </si>
  <si>
    <t>HT paquete</t>
  </si>
  <si>
    <t>Crítica paquete</t>
  </si>
  <si>
    <t>Cálculo hacia adelante y atrás. IT: inicio temprano; FT: término temprano; ITa: inicio tardío; FTa: término tardío. Vista específica de la rúbrica y desglose: 04A_CPM_Mallas.</t>
  </si>
  <si>
    <t>PERT DE TERMINACIONES - ES3 IND. 4</t>
  </si>
  <si>
    <t>Rúbrica: PERT de todas las partidas de terminaciones. 6 paquetes de programación vinculan 38 partidas presupuestarias; desglose íntegro desde la fila 103.</t>
  </si>
  <si>
    <t>Red sectorial autónoma: día 0 local, 57.50 días. Entradas externas Q depende de L, K; U depende de J, K; V depende de P se conservan en la red total, no en esta subred. No sumar su duración al plazo total.</t>
  </si>
  <si>
    <t>TABLA SECTORIAL - RUTA CRÍTICA Q → R → T → V</t>
  </si>
  <si>
    <t>T, U</t>
  </si>
  <si>
    <t>PERT DEL PROYECTO COMPLETO - COMPLEMENTO DE COORDINACIÓN</t>
  </si>
  <si>
    <t>Plazo 155.17 días. Ruta crítica: A → B → D → E → F → G → I → J → L → Q → R → T → V. Se mantienen todas las entradas externas y frentes del proyecto.</t>
  </si>
  <si>
    <t>te = (to + 4 tm + tp) / 6; varianza = ((tp − to) / 6)². IT/FT: inicio/término temprano; ITa/FTa: inicio/término tardío. Malla exigida de terminaciones y desglose: 06A_PERT_Mallas.</t>
  </si>
  <si>
    <t>MATRIZ DE ROLES Y RESPONSABILIDADES Â· ES3 IND. 1</t>
  </si>
  <si>
    <t>PARÃMETROS Y SUPUESTOS DE CÃLCULO Â· ANEXO DEL PASO 2</t>
  </si>
  <si>
    <t>RED CPM DEL PROYECTO COMPLETO Â· ANÃLISIS COMPLEMENTARIO</t>
  </si>
  <si>
    <t>RED PERT DEL PROYECTO COMPLETO Â· ANÃLISIS COMPLEMENTARIO</t>
  </si>
  <si>
    <t>DESGLOSE BASE Y SUPUESTOS Â· ANEXO DEL PRESUPUESTO COMPENSADO</t>
  </si>
  <si>
    <t>CURVA S FINANCIERA Â· ES3 IND. 8</t>
  </si>
  <si>
    <t>RESUMEN COMPARATIVO DE CURVAS S Â· IND. 7 Y 8</t>
  </si>
  <si>
    <t>PLANILLA DETALLADA DE ESTADOS DE PAGO Â· OBRA GRUESA</t>
  </si>
  <si>
    <t>Vista base del presupuesto, incorporada en esta misma hoja.</t>
  </si>
  <si>
    <t>Desarrollo fÃ­sico y financiero anterior en esta misma hoja.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</si>
</sst>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64" formatCode="0.0%"/>
    <numFmt numFmtId="165" formatCode="0.0"/>
    <numFmt numFmtId="166" formatCode="0.000"/>
    <numFmt numFmtId="167" formatCode="dd\-mmm"/>
    <numFmt numFmtId="168" formatCode="dd\-mm\-yyyy"/>
    <numFmt numFmtId="169" formatCode="#,##0;[Red]\(#,##0\);&quot;-&quot;"/>
    <numFmt numFmtId="170" formatCode="0.###"/>
    <numFmt numFmtId="171" formatCode="mmm\-yyyy"/>
    <numFmt numFmtId="172" formatCode="ddd\ dd\-mm"/>
    <numFmt numFmtId="173" formatCode="0.0000"/>
    <numFmt numFmtId="174" formatCode="#,##0.00;[Red]\(#,##0.00\);0.00"/>
  </numFmts>
  <fonts count="47">
    <font>
      <sz val="11"/>
      <name val="Carlito"/>
    </font>
    <font>
      <sz val="10"/>
      <color rgb="FF243447"/>
      <name val="Aptos"/>
    </font>
    <font>
      <b/>
      <sz val="16"/>
      <color rgb="FFFFFFFF"/>
      <name val="Aptos"/>
    </font>
    <font>
      <b/>
      <sz val="16"/>
      <color rgb="FF163A5F"/>
      <name val="Aptos"/>
    </font>
    <font>
      <sz val="16"/>
      <color rgb="FF243447"/>
      <name val="Aptos"/>
    </font>
    <font>
      <i/>
      <sz val="18"/>
      <color rgb="FF475569"/>
      <name val="Aptos"/>
    </font>
    <font>
      <b/>
      <sz val="22"/>
      <color rgb="FF163A5F"/>
      <name val="Aptos"/>
    </font>
    <font>
      <i/>
      <sz val="22"/>
      <color rgb="FF7A5B00"/>
      <name val="Aptos"/>
    </font>
    <font>
      <b/>
      <sz val="22"/>
      <color rgb="FFFFFFFF"/>
      <name val="Aptos Display"/>
    </font>
    <font>
      <b/>
      <sz val="10"/>
      <color rgb="FFFFFFFF"/>
      <name val="Carlito"/>
    </font>
    <font>
      <i/>
      <sz val="9"/>
      <color rgb="FF64748B"/>
      <name val="Carlito"/>
    </font>
    <font>
      <i/>
      <sz val="10"/>
      <color rgb="FF7A5B00"/>
      <name val="Carlito"/>
    </font>
    <font>
      <b/>
      <sz val="9"/>
      <color rgb="FFFFFFFF"/>
      <name val="Carlito"/>
    </font>
    <font>
      <b/>
      <sz val="16"/>
      <color rgb="FFFFFFFF"/>
      <name val="Carlito"/>
    </font>
    <font>
      <b/>
      <sz val="11"/>
      <color rgb="FF17365D"/>
      <name val="Carlito"/>
    </font>
    <font>
      <sz val="9"/>
      <color rgb="FF1F2937"/>
      <name val="Arial"/>
    </font>
    <font>
      <b/>
      <sz val="12"/>
      <color rgb="FFFFFFFF"/>
      <name val="Carlito"/>
    </font>
    <font>
      <sz val="10"/>
      <color rgb="FF1F2937"/>
      <name val="Carlito"/>
    </font>
    <font>
      <b/>
      <sz val="9"/>
      <color rgb="FFC00000"/>
      <name val="Carlito"/>
    </font>
    <font>
      <sz val="9"/>
      <color rgb="FF1F2937"/>
      <name val="Carlito"/>
    </font>
    <font>
      <b/>
      <sz val="10"/>
      <color rgb="FF17365D"/>
      <name val="Carlito"/>
    </font>
    <font>
      <b/>
      <sz val="13"/>
      <color rgb="FFC00000"/>
      <name val="Carlito"/>
    </font>
    <font>
      <b/>
      <sz val="15"/>
      <color rgb="FFFFFFFF"/>
      <name val="Arial"/>
    </font>
    <font>
      <b/>
      <sz val="10"/>
      <color rgb="FFFFFFFF"/>
      <name val="Arial"/>
    </font>
    <font>
      <sz val="10"/>
      <color rgb="FF243447"/>
      <name val="Arial"/>
    </font>
    <font>
      <b/>
      <sz val="11"/>
      <color rgb="FFFFFFFF"/>
      <name val="Arial"/>
    </font>
    <font>
      <b/>
      <sz val="11"/>
      <color rgb="FF243447"/>
      <name val="Carlito"/>
    </font>
    <font>
      <b/>
      <sz val="11"/>
      <color rgb="FFFFFFFF"/>
      <name val="Carlito"/>
    </font>
    <font>
      <b/>
      <sz val="16"/>
      <color rgb="FF193653"/>
      <name val="Arial"/>
    </font>
    <font>
      <i/>
      <sz val="10"/>
      <color rgb="FF5B7187"/>
      <name val="Arial"/>
    </font>
    <font>
      <b/>
      <sz val="11"/>
      <color rgb="FF193653"/>
      <name val="Arial"/>
    </font>
    <font>
      <b/>
      <sz val="12"/>
      <color rgb="FFFFFFFF"/>
      <name val="Arial"/>
    </font>
    <font>
      <sz val="10"/>
      <color rgb="FF5B7187"/>
      <name val="Arial"/>
    </font>
    <font>
      <sz val="10"/>
      <color rgb="FF22364B"/>
      <name val="Arial"/>
    </font>
    <font>
      <b/>
      <sz val="11"/>
      <color rgb="FF16804A"/>
      <name val="Arial"/>
    </font>
    <font>
      <b/>
      <sz val="14"/>
      <color rgb="FF183451"/>
      <name val="Arial"/>
    </font>
    <font>
      <b/>
      <sz val="10"/>
      <color rgb="FF5F7184"/>
      <name val="Arial"/>
    </font>
    <font>
      <b/>
      <sz val="11"/>
      <color rgb="FF183451"/>
      <name val="Arial"/>
    </font>
    <font>
      <b/>
      <sz val="10"/>
      <color rgb="FF23384D"/>
      <name val="Arial"/>
    </font>
    <font>
      <b/>
      <sz val="9"/>
      <color rgb="FFFFFFFF"/>
      <name val="Arial"/>
    </font>
    <font>
      <b/>
      <sz val="9"/>
      <color rgb="FF183451"/>
      <name val="Arial"/>
    </font>
    <font>
      <b/>
      <sz val="10"/>
      <color rgb="FF183451"/>
      <name val="Arial"/>
    </font>
    <font>
      <sz val="10"/>
      <color rgb="FF23384D"/>
      <name val="Arial"/>
    </font>
    <font>
      <sz val="10"/>
      <color rgb="FF5F7184"/>
      <name val="Arial"/>
    </font>
    <font>
      <b/>
      <sz val="14"/>
      <color rgb="FFFFFFFF"/>
      <name val="Arial"/>
    </font>
    <font>
      <sz val="11"/>
      <color rgb="FF23384D"/>
      <name val="Arial"/>
    </font>
    <font>
      <b/>
      <sz val="13"/>
      <color rgb="FFFFFFFF"/>
      <name val="Carlito"/>
    </font>
  </fonts>
  <fills count="45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163A5F"/>
      </patternFill>
    </fill>
    <fill>
      <patternFill patternType="solid">
        <fgColor rgb="FFDDEBF7"/>
      </patternFill>
    </fill>
    <fill>
      <patternFill patternType="solid">
        <fgColor rgb="FFFFF8E7"/>
      </patternFill>
    </fill>
    <fill>
      <patternFill patternType="solid">
        <fgColor rgb="FFEEF4F8"/>
      </patternFill>
    </fill>
    <fill>
      <patternFill patternType="solid">
        <fgColor rgb="FFF7FAFC"/>
      </patternFill>
    </fill>
    <fill>
      <patternFill patternType="solid">
        <fgColor rgb="FFF7F9FB"/>
      </patternFill>
    </fill>
    <fill>
      <patternFill patternType="solid">
        <fgColor rgb="FF17365D"/>
      </patternFill>
    </fill>
    <fill>
      <patternFill patternType="solid">
        <fgColor rgb="FFEAF3F8"/>
      </patternFill>
    </fill>
    <fill>
      <patternFill patternType="solid">
        <fgColor rgb="FFFFF4CC"/>
      </patternFill>
    </fill>
    <fill>
      <patternFill patternType="solid">
        <fgColor rgb="FF2563EB"/>
      </patternFill>
    </fill>
    <fill>
      <patternFill patternType="solid">
        <fgColor rgb="FFF4F8FB"/>
      </patternFill>
    </fill>
    <fill>
      <patternFill patternType="solid">
        <fgColor rgb="FFF7F5EE"/>
      </patternFill>
    </fill>
    <fill>
      <patternFill patternType="solid">
        <fgColor rgb="FFC00000"/>
      </patternFill>
    </fill>
    <fill>
      <patternFill patternType="solid">
        <fgColor rgb="FFEAF5E2"/>
      </patternFill>
    </fill>
    <fill>
      <patternFill patternType="solid">
        <fgColor rgb="FFFCE4E4"/>
      </patternFill>
    </fill>
    <fill>
      <patternFill patternType="solid">
        <fgColor rgb="FFFFFFFF"/>
      </patternFill>
    </fill>
    <fill>
      <patternFill patternType="solid">
        <fgColor rgb="FFF3F6F8"/>
      </patternFill>
    </fill>
    <fill>
      <patternFill patternType="solid">
        <fgColor rgb="FF17365D"/>
      </patternFill>
    </fill>
    <fill>
      <patternFill patternType="solid">
        <fgColor rgb="FF2563EB"/>
      </patternFill>
    </fill>
    <fill>
      <patternFill patternType="solid">
        <fgColor rgb="FFF3F6F8"/>
      </patternFill>
    </fill>
    <fill>
      <patternFill patternType="solid">
        <fgColor rgb="FFFFF4CC"/>
      </patternFill>
    </fill>
    <fill>
      <patternFill patternType="solid">
        <fgColor rgb="FFEAF3F8"/>
      </patternFill>
    </fill>
    <fill>
      <patternFill patternType="solid">
        <fgColor rgb="FFEAF2FC"/>
      </patternFill>
    </fill>
    <fill>
      <patternFill patternType="solid">
        <fgColor rgb="FFD9662A"/>
      </patternFill>
    </fill>
    <fill>
      <patternFill patternType="solid">
        <fgColor rgb="FF193653"/>
      </patternFill>
    </fill>
    <fill>
      <patternFill patternType="solid">
        <fgColor rgb="FF275EAE"/>
      </patternFill>
    </fill>
    <fill>
      <patternFill patternType="solid">
        <fgColor rgb="FFF4F8FC"/>
      </patternFill>
    </fill>
    <fill>
      <patternFill patternType="solid">
        <fgColor rgb="FFE8F6EE"/>
      </patternFill>
    </fill>
    <fill>
      <patternFill patternType="solid">
        <fgColor rgb="FFF3F7FB"/>
      </patternFill>
    </fill>
    <fill>
      <patternFill patternType="solid">
        <fgColor rgb="FFC8C8C8"/>
      </patternFill>
    </fill>
    <fill>
      <patternFill patternType="solid">
        <fgColor rgb="FF315D9C"/>
      </patternFill>
    </fill>
    <fill>
      <patternFill patternType="solid">
        <fgColor rgb="FFE8EFF9"/>
      </patternFill>
    </fill>
    <fill>
      <patternFill patternType="solid">
        <fgColor rgb="FF8EAADB"/>
      </patternFill>
    </fill>
    <fill>
      <patternFill patternType="solid">
        <fgColor rgb="FFF5F8FC"/>
      </patternFill>
    </fill>
    <fill>
      <patternFill patternType="solid">
        <fgColor rgb="FF183451"/>
      </patternFill>
    </fill>
    <fill>
      <patternFill patternType="solid">
        <fgColor rgb="FF183451"/>
      </patternFill>
    </fill>
    <fill>
      <patternFill patternType="solid">
        <fgColor rgb="FFF2F5F8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183451"/>
      </patternFill>
    </fill>
    <fill>
      <patternFill patternType="solid">
        <fgColor rgb="FF2563EB"/>
      </patternFill>
    </fill>
    <fill>
      <patternFill patternType="solid">
        <fgColor rgb="FF733452"/>
        <bgColor indexed="64"/>
      </patternFill>
    </fill>
  </fills>
  <borders count="19">
    <border>
      <left/>
      <right/>
      <top/>
      <bottom/>
      <diagonal/>
    </border>
    <border>
      <left style="thin">
        <color rgb="FFB7C5D3"/>
      </left>
      <right/>
      <top style="thin">
        <color rgb="FFB7C5D3"/>
      </top>
      <bottom/>
      <diagonal/>
    </border>
    <border>
      <left/>
      <right/>
      <top style="thin">
        <color rgb="FFB7C5D3"/>
      </top>
      <bottom/>
      <diagonal/>
    </border>
    <border>
      <left/>
      <right style="thin">
        <color rgb="FFB7C5D3"/>
      </right>
      <top style="thin">
        <color rgb="FFB7C5D3"/>
      </top>
      <bottom/>
      <diagonal/>
    </border>
    <border>
      <left style="thin">
        <color rgb="FFB7C5D3"/>
      </left>
      <right/>
      <top/>
      <bottom style="thin">
        <color rgb="FFB7C5D3"/>
      </bottom>
      <diagonal/>
    </border>
    <border>
      <left/>
      <right/>
      <top/>
      <bottom style="thin">
        <color rgb="FFB7C5D3"/>
      </bottom>
      <diagonal/>
    </border>
    <border>
      <left/>
      <right style="thin">
        <color rgb="FFB7C5D3"/>
      </right>
      <top/>
      <bottom style="thin">
        <color rgb="FFB7C5D3"/>
      </bottom>
      <diagonal/>
    </border>
    <border>
      <left style="thin">
        <color rgb="FFB7C5D3"/>
      </left>
      <right/>
      <top style="thin">
        <color rgb="FFB7C5D3"/>
      </top>
      <bottom style="medium">
        <color rgb="FF163A5F"/>
      </bottom>
      <diagonal/>
    </border>
    <border>
      <left/>
      <right/>
      <top style="thin">
        <color rgb="FFB7C5D3"/>
      </top>
      <bottom style="medium">
        <color rgb="FF163A5F"/>
      </bottom>
      <diagonal/>
    </border>
    <border>
      <left/>
      <right style="thin">
        <color rgb="FFB7C5D3"/>
      </right>
      <top style="thin">
        <color rgb="FFB7C5D3"/>
      </top>
      <bottom style="medium">
        <color rgb="FF163A5F"/>
      </bottom>
      <diagonal/>
    </border>
    <border>
      <left style="thin">
        <color rgb="FFC9D4DF"/>
      </left>
      <right style="thin">
        <color rgb="FFC9D4DF"/>
      </right>
      <top style="thin">
        <color rgb="FFC9D4DF"/>
      </top>
      <bottom style="thin">
        <color rgb="FFC9D4DF"/>
      </bottom>
      <diagonal/>
    </border>
    <border>
      <left style="thin">
        <color rgb="FFC9D4DF"/>
      </left>
      <right/>
      <top style="thin">
        <color rgb="FFC9D4DF"/>
      </top>
      <bottom/>
      <diagonal/>
    </border>
    <border>
      <left/>
      <right/>
      <top style="thin">
        <color rgb="FFC9D4DF"/>
      </top>
      <bottom/>
      <diagonal/>
    </border>
    <border>
      <left/>
      <right style="thin">
        <color rgb="FFC9D4DF"/>
      </right>
      <top style="thin">
        <color rgb="FFC9D4DF"/>
      </top>
      <bottom/>
      <diagonal/>
    </border>
    <border>
      <left style="thin">
        <color rgb="FFC9D4DF"/>
      </left>
      <right/>
      <top/>
      <bottom/>
      <diagonal/>
    </border>
    <border>
      <left/>
      <right style="thin">
        <color rgb="FFC9D4DF"/>
      </right>
      <top/>
      <bottom/>
      <diagonal/>
    </border>
    <border>
      <left style="thin">
        <color rgb="FFC9D4DF"/>
      </left>
      <right/>
      <top/>
      <bottom style="thin">
        <color rgb="FFC9D4DF"/>
      </bottom>
      <diagonal/>
    </border>
    <border>
      <left/>
      <right/>
      <top/>
      <bottom style="thin">
        <color rgb="FFC9D4DF"/>
      </bottom>
      <diagonal/>
    </border>
    <border>
      <left/>
      <right style="thin">
        <color rgb="FFC9D4DF"/>
      </right>
      <top/>
      <bottom style="thin">
        <color rgb="FFC9D4DF"/>
      </bottom>
      <diagonal/>
    </border>
  </borders>
  <cellStyleXfs count="1">
    <xf numFmtId="0" fontId="0" fillId="0" borderId="0"/>
  </cellStyleXfs>
  <cellXfs count="190">
    <xf numFmtId="0" fontId="0" fillId="0" borderId="0" xfId="0"/>
    <xf numFmtId="0" fontId="1" fillId="2" borderId="0" xfId="0" applyFont="1" applyFill="1" applyAlignment="1">
      <alignment vertical="center" wrapText="1"/>
    </xf>
    <xf numFmtId="0" fontId="2" fillId="3" borderId="7" xfId="0" applyFont="1" applyFill="1" applyBorder="1" applyAlignment="1">
      <alignment horizontal="center" vertical="center" wrapText="1"/>
    </xf>
    <xf numFmtId="0" fontId="2" fillId="3" borderId="8" xfId="0" applyFont="1" applyFill="1" applyBorder="1" applyAlignment="1">
      <alignment horizontal="center" vertical="center" wrapText="1"/>
    </xf>
    <xf numFmtId="0" fontId="2" fillId="3" borderId="9" xfId="0" applyFont="1" applyFill="1" applyBorder="1" applyAlignment="1">
      <alignment horizontal="center" vertical="center" wrapText="1"/>
    </xf>
    <xf numFmtId="0" fontId="3" fillId="6" borderId="4" xfId="0" applyFont="1" applyFill="1" applyBorder="1" applyAlignment="1">
      <alignment vertical="center" wrapText="1"/>
    </xf>
    <xf numFmtId="0" fontId="3" fillId="6" borderId="5" xfId="0" applyFont="1" applyFill="1" applyBorder="1" applyAlignment="1">
      <alignment vertical="center" wrapText="1"/>
    </xf>
    <xf numFmtId="0" fontId="4" fillId="6" borderId="5" xfId="0" applyFont="1" applyFill="1" applyBorder="1" applyAlignment="1">
      <alignment vertical="center" wrapText="1"/>
    </xf>
    <xf numFmtId="0" fontId="4" fillId="6" borderId="6" xfId="0" applyFont="1" applyFill="1" applyBorder="1" applyAlignment="1">
      <alignment vertical="center" wrapText="1"/>
    </xf>
    <xf numFmtId="0" fontId="3" fillId="7" borderId="4" xfId="0" applyFont="1" applyFill="1" applyBorder="1" applyAlignment="1">
      <alignment vertical="center" wrapText="1"/>
    </xf>
    <xf numFmtId="0" fontId="3" fillId="7" borderId="5" xfId="0" applyFont="1" applyFill="1" applyBorder="1" applyAlignment="1">
      <alignment vertical="center" wrapText="1"/>
    </xf>
    <xf numFmtId="0" fontId="4" fillId="7" borderId="5" xfId="0" applyFont="1" applyFill="1" applyBorder="1" applyAlignment="1">
      <alignment vertical="center" wrapText="1"/>
    </xf>
    <xf numFmtId="0" fontId="4" fillId="7" borderId="6" xfId="0" applyFont="1" applyFill="1" applyBorder="1" applyAlignment="1">
      <alignment vertical="center" wrapText="1"/>
    </xf>
    <xf numFmtId="0" fontId="4" fillId="2" borderId="0" xfId="0" applyFont="1" applyFill="1" applyAlignment="1">
      <alignment vertical="center" wrapText="1"/>
    </xf>
    <xf numFmtId="0" fontId="9" fillId="12" borderId="10" xfId="0" applyFont="1" applyFill="1" applyBorder="1" applyAlignment="1">
      <alignment horizontal="center" vertical="center" wrapText="1"/>
    </xf>
    <xf numFmtId="0" fontId="15" fillId="10" borderId="10" xfId="0" applyFont="1" applyFill="1" applyBorder="1" applyAlignment="1">
      <alignment vertical="center" wrapText="1"/>
    </xf>
    <xf numFmtId="2" fontId="15" fillId="10" borderId="10" xfId="0" applyNumberFormat="1" applyFont="1" applyFill="1" applyBorder="1" applyAlignment="1">
      <alignment vertical="center" wrapText="1"/>
    </xf>
    <xf numFmtId="9" fontId="15" fillId="10" borderId="10" xfId="0" applyNumberFormat="1" applyFont="1" applyFill="1" applyBorder="1" applyAlignment="1">
      <alignment vertical="center" wrapText="1"/>
    </xf>
    <xf numFmtId="0" fontId="15" fillId="13" borderId="10" xfId="0" applyFont="1" applyFill="1" applyBorder="1" applyAlignment="1">
      <alignment vertical="center" wrapText="1"/>
    </xf>
    <xf numFmtId="2" fontId="15" fillId="13" borderId="10" xfId="0" applyNumberFormat="1" applyFont="1" applyFill="1" applyBorder="1" applyAlignment="1">
      <alignment vertical="center" wrapText="1"/>
    </xf>
    <xf numFmtId="9" fontId="15" fillId="13" borderId="10" xfId="0" applyNumberFormat="1" applyFont="1" applyFill="1" applyBorder="1" applyAlignment="1">
      <alignment vertical="center" wrapText="1"/>
    </xf>
    <xf numFmtId="0" fontId="15" fillId="14" borderId="10" xfId="0" applyFont="1" applyFill="1" applyBorder="1" applyAlignment="1">
      <alignment vertical="center" wrapText="1"/>
    </xf>
    <xf numFmtId="2" fontId="15" fillId="14" borderId="10" xfId="0" applyNumberFormat="1" applyFont="1" applyFill="1" applyBorder="1" applyAlignment="1">
      <alignment vertical="center" wrapText="1"/>
    </xf>
    <xf numFmtId="9" fontId="15" fillId="14" borderId="10" xfId="0" applyNumberFormat="1" applyFont="1" applyFill="1" applyBorder="1" applyAlignment="1">
      <alignment vertical="center" wrapText="1"/>
    </xf>
    <xf numFmtId="0" fontId="9" fillId="12" borderId="10" xfId="0" applyFont="1" applyFill="1" applyBorder="1" applyAlignment="1">
      <alignment horizontal="center"/>
    </xf>
    <xf numFmtId="0" fontId="0" fillId="0" borderId="10" xfId="0" applyBorder="1"/>
    <xf numFmtId="0" fontId="17" fillId="16" borderId="0" xfId="0" applyFont="1" applyFill="1" applyAlignment="1">
      <alignment vertical="center" wrapText="1"/>
    </xf>
    <xf numFmtId="0" fontId="17" fillId="16" borderId="11" xfId="0" applyFont="1" applyFill="1" applyBorder="1" applyAlignment="1">
      <alignment vertical="center" wrapText="1"/>
    </xf>
    <xf numFmtId="0" fontId="17" fillId="16" borderId="12" xfId="0" applyFont="1" applyFill="1" applyBorder="1" applyAlignment="1">
      <alignment vertical="center" wrapText="1"/>
    </xf>
    <xf numFmtId="0" fontId="17" fillId="16" borderId="13" xfId="0" applyFont="1" applyFill="1" applyBorder="1" applyAlignment="1">
      <alignment vertical="center" wrapText="1"/>
    </xf>
    <xf numFmtId="0" fontId="17" fillId="16" borderId="14" xfId="0" applyFont="1" applyFill="1" applyBorder="1" applyAlignment="1">
      <alignment vertical="center" wrapText="1"/>
    </xf>
    <xf numFmtId="0" fontId="17" fillId="16" borderId="15" xfId="0" applyFont="1" applyFill="1" applyBorder="1" applyAlignment="1">
      <alignment vertical="center" wrapText="1"/>
    </xf>
    <xf numFmtId="0" fontId="17" fillId="16" borderId="16" xfId="0" applyFont="1" applyFill="1" applyBorder="1" applyAlignment="1">
      <alignment vertical="center" wrapText="1"/>
    </xf>
    <xf numFmtId="0" fontId="17" fillId="16" borderId="17" xfId="0" applyFont="1" applyFill="1" applyBorder="1" applyAlignment="1">
      <alignment vertical="center" wrapText="1"/>
    </xf>
    <xf numFmtId="0" fontId="17" fillId="16" borderId="18" xfId="0" applyFont="1" applyFill="1" applyBorder="1" applyAlignment="1">
      <alignment vertical="center" wrapText="1"/>
    </xf>
    <xf numFmtId="0" fontId="18" fillId="17" borderId="10" xfId="0" applyFont="1" applyFill="1" applyBorder="1" applyAlignment="1">
      <alignment vertical="center" wrapText="1"/>
    </xf>
    <xf numFmtId="0" fontId="19" fillId="18" borderId="10" xfId="0" applyFont="1" applyFill="1" applyBorder="1" applyAlignment="1">
      <alignment vertical="center" wrapText="1"/>
    </xf>
    <xf numFmtId="0" fontId="19" fillId="19" borderId="10" xfId="0" applyFont="1" applyFill="1" applyBorder="1" applyAlignment="1">
      <alignment vertical="center" wrapText="1"/>
    </xf>
    <xf numFmtId="166" fontId="18" fillId="17" borderId="10" xfId="0" applyNumberFormat="1" applyFont="1" applyFill="1" applyBorder="1" applyAlignment="1">
      <alignment vertical="center" wrapText="1"/>
    </xf>
    <xf numFmtId="166" fontId="19" fillId="18" borderId="10" xfId="0" applyNumberFormat="1" applyFont="1" applyFill="1" applyBorder="1" applyAlignment="1">
      <alignment vertical="center" wrapText="1"/>
    </xf>
    <xf numFmtId="166" fontId="19" fillId="19" borderId="10" xfId="0" applyNumberFormat="1" applyFont="1" applyFill="1" applyBorder="1" applyAlignment="1">
      <alignment vertical="center" wrapText="1"/>
    </xf>
    <xf numFmtId="0" fontId="12" fillId="12" borderId="10" xfId="0" applyFont="1" applyFill="1" applyBorder="1" applyAlignment="1">
      <alignment horizontal="center" vertical="center" wrapText="1"/>
    </xf>
    <xf numFmtId="0" fontId="18" fillId="0" borderId="10" xfId="0" applyFont="1" applyBorder="1" applyAlignment="1">
      <alignment vertical="center"/>
    </xf>
    <xf numFmtId="0" fontId="19" fillId="0" borderId="10" xfId="0" applyFont="1" applyBorder="1" applyAlignment="1">
      <alignment vertical="center"/>
    </xf>
    <xf numFmtId="165" fontId="18" fillId="0" borderId="10" xfId="0" applyNumberFormat="1" applyFont="1" applyBorder="1" applyAlignment="1">
      <alignment vertical="center"/>
    </xf>
    <xf numFmtId="165" fontId="19" fillId="0" borderId="10" xfId="0" applyNumberFormat="1" applyFont="1" applyBorder="1" applyAlignment="1">
      <alignment vertical="center"/>
    </xf>
    <xf numFmtId="168" fontId="18" fillId="0" borderId="10" xfId="0" applyNumberFormat="1" applyFont="1" applyBorder="1" applyAlignment="1">
      <alignment vertical="center"/>
    </xf>
    <xf numFmtId="168" fontId="19" fillId="0" borderId="10" xfId="0" applyNumberFormat="1" applyFont="1" applyBorder="1" applyAlignment="1">
      <alignment vertical="center"/>
    </xf>
    <xf numFmtId="0" fontId="0" fillId="18" borderId="0" xfId="0" applyFill="1" applyAlignment="1">
      <alignment vertical="center"/>
    </xf>
    <xf numFmtId="164" fontId="0" fillId="0" borderId="10" xfId="0" applyNumberFormat="1" applyBorder="1"/>
    <xf numFmtId="0" fontId="23" fillId="21" borderId="0" xfId="0" applyFont="1" applyFill="1" applyAlignment="1">
      <alignment horizontal="center" vertical="center" wrapText="1"/>
    </xf>
    <xf numFmtId="0" fontId="24" fillId="0" borderId="0" xfId="0" applyFont="1" applyAlignment="1">
      <alignment vertical="center" wrapText="1"/>
    </xf>
    <xf numFmtId="0" fontId="24" fillId="22" borderId="0" xfId="0" applyFont="1" applyFill="1" applyAlignment="1">
      <alignment vertical="center" wrapText="1"/>
    </xf>
    <xf numFmtId="0" fontId="24" fillId="23" borderId="0" xfId="0" applyFont="1" applyFill="1" applyAlignment="1">
      <alignment vertical="center" wrapText="1"/>
    </xf>
    <xf numFmtId="168" fontId="24" fillId="23" borderId="0" xfId="0" applyNumberFormat="1" applyFont="1" applyFill="1" applyAlignment="1">
      <alignment vertical="center" wrapText="1"/>
    </xf>
    <xf numFmtId="164" fontId="24" fillId="23" borderId="0" xfId="0" applyNumberFormat="1" applyFont="1" applyFill="1" applyAlignment="1">
      <alignment vertical="center" wrapText="1"/>
    </xf>
    <xf numFmtId="168" fontId="24" fillId="22" borderId="0" xfId="0" applyNumberFormat="1" applyFont="1" applyFill="1" applyAlignment="1">
      <alignment vertical="center" wrapText="1"/>
    </xf>
    <xf numFmtId="168" fontId="24" fillId="0" borderId="0" xfId="0" applyNumberFormat="1" applyFont="1" applyAlignment="1">
      <alignment vertical="center" wrapText="1"/>
    </xf>
    <xf numFmtId="168" fontId="0" fillId="0" borderId="0" xfId="0" applyNumberFormat="1"/>
    <xf numFmtId="167" fontId="9" fillId="21" borderId="0" xfId="0" applyNumberFormat="1" applyFont="1" applyFill="1"/>
    <xf numFmtId="9" fontId="24" fillId="0" borderId="0" xfId="0" applyNumberFormat="1" applyFont="1" applyAlignment="1">
      <alignment vertical="center" wrapText="1"/>
    </xf>
    <xf numFmtId="9" fontId="24" fillId="22" borderId="0" xfId="0" applyNumberFormat="1" applyFont="1" applyFill="1" applyAlignment="1">
      <alignment vertical="center" wrapText="1"/>
    </xf>
    <xf numFmtId="169" fontId="24" fillId="23" borderId="0" xfId="0" applyNumberFormat="1" applyFont="1" applyFill="1" applyAlignment="1">
      <alignment vertical="center" wrapText="1"/>
    </xf>
    <xf numFmtId="169" fontId="24" fillId="22" borderId="0" xfId="0" applyNumberFormat="1" applyFont="1" applyFill="1" applyAlignment="1">
      <alignment vertical="center" wrapText="1"/>
    </xf>
    <xf numFmtId="169" fontId="24" fillId="0" borderId="0" xfId="0" applyNumberFormat="1" applyFont="1" applyAlignment="1">
      <alignment vertical="center" wrapText="1"/>
    </xf>
    <xf numFmtId="170" fontId="24" fillId="22" borderId="0" xfId="0" applyNumberFormat="1" applyFont="1" applyFill="1" applyAlignment="1">
      <alignment vertical="center" wrapText="1"/>
    </xf>
    <xf numFmtId="170" fontId="24" fillId="0" borderId="0" xfId="0" applyNumberFormat="1" applyFont="1" applyAlignment="1">
      <alignment vertical="center" wrapText="1"/>
    </xf>
    <xf numFmtId="169" fontId="0" fillId="0" borderId="0" xfId="0" applyNumberFormat="1"/>
    <xf numFmtId="10" fontId="24" fillId="0" borderId="0" xfId="0" applyNumberFormat="1" applyFont="1" applyAlignment="1">
      <alignment vertical="center" wrapText="1"/>
    </xf>
    <xf numFmtId="164" fontId="24" fillId="22" borderId="0" xfId="0" applyNumberFormat="1" applyFont="1" applyFill="1" applyAlignment="1">
      <alignment vertical="center" wrapText="1"/>
    </xf>
    <xf numFmtId="164" fontId="24" fillId="0" borderId="0" xfId="0" applyNumberFormat="1" applyFont="1" applyAlignment="1">
      <alignment vertical="center" wrapText="1"/>
    </xf>
    <xf numFmtId="171" fontId="24" fillId="22" borderId="0" xfId="0" applyNumberFormat="1" applyFont="1" applyFill="1" applyAlignment="1">
      <alignment vertical="center" wrapText="1"/>
    </xf>
    <xf numFmtId="171" fontId="24" fillId="0" borderId="0" xfId="0" applyNumberFormat="1" applyFont="1" applyAlignment="1">
      <alignment vertical="center" wrapText="1"/>
    </xf>
    <xf numFmtId="172" fontId="24" fillId="22" borderId="0" xfId="0" applyNumberFormat="1" applyFont="1" applyFill="1" applyAlignment="1">
      <alignment vertical="center" wrapText="1"/>
    </xf>
    <xf numFmtId="172" fontId="24" fillId="0" borderId="0" xfId="0" applyNumberFormat="1" applyFont="1" applyAlignment="1">
      <alignment vertical="center" wrapText="1"/>
    </xf>
    <xf numFmtId="164" fontId="0" fillId="0" borderId="0" xfId="0" applyNumberFormat="1"/>
    <xf numFmtId="166" fontId="24" fillId="0" borderId="0" xfId="0" applyNumberFormat="1" applyFont="1" applyAlignment="1">
      <alignment vertical="center" wrapText="1"/>
    </xf>
    <xf numFmtId="166" fontId="24" fillId="22" borderId="0" xfId="0" applyNumberFormat="1" applyFont="1" applyFill="1" applyAlignment="1">
      <alignment vertical="center" wrapText="1"/>
    </xf>
    <xf numFmtId="2" fontId="24" fillId="22" borderId="0" xfId="0" applyNumberFormat="1" applyFont="1" applyFill="1" applyAlignment="1">
      <alignment vertical="center" wrapText="1"/>
    </xf>
    <xf numFmtId="2" fontId="24" fillId="0" borderId="0" xfId="0" applyNumberFormat="1" applyFont="1" applyAlignment="1">
      <alignment vertical="center" wrapText="1"/>
    </xf>
    <xf numFmtId="2" fontId="0" fillId="0" borderId="0" xfId="0" applyNumberFormat="1"/>
    <xf numFmtId="0" fontId="27" fillId="21" borderId="0" xfId="0" applyFont="1" applyFill="1" applyAlignment="1">
      <alignment wrapText="1"/>
    </xf>
    <xf numFmtId="0" fontId="28" fillId="0" borderId="0" xfId="0" applyFont="1"/>
    <xf numFmtId="0" fontId="29" fillId="0" borderId="0" xfId="0" applyFont="1"/>
    <xf numFmtId="0" fontId="30" fillId="25" borderId="0" xfId="0" applyFont="1" applyFill="1" applyAlignment="1">
      <alignment vertical="center"/>
    </xf>
    <xf numFmtId="173" fontId="31" fillId="26" borderId="0" xfId="0" applyNumberFormat="1" applyFont="1" applyFill="1" applyAlignment="1">
      <alignment vertical="center"/>
    </xf>
    <xf numFmtId="0" fontId="32" fillId="0" borderId="0" xfId="0" applyFont="1"/>
    <xf numFmtId="0" fontId="25" fillId="27" borderId="0" xfId="0" applyFont="1" applyFill="1" applyAlignment="1">
      <alignment vertical="center"/>
    </xf>
    <xf numFmtId="0" fontId="23" fillId="28" borderId="0" xfId="0" applyFont="1" applyFill="1" applyAlignment="1">
      <alignment horizontal="center" vertical="center" wrapText="1"/>
    </xf>
    <xf numFmtId="0" fontId="33" fillId="29" borderId="0" xfId="0" applyFont="1" applyFill="1" applyAlignment="1">
      <alignment vertical="center"/>
    </xf>
    <xf numFmtId="4" fontId="0" fillId="0" borderId="0" xfId="0" applyNumberFormat="1"/>
    <xf numFmtId="4" fontId="33" fillId="29" borderId="0" xfId="0" applyNumberFormat="1" applyFont="1" applyFill="1" applyAlignment="1">
      <alignment vertical="center"/>
    </xf>
    <xf numFmtId="0" fontId="34" fillId="30" borderId="0" xfId="0" applyFont="1" applyFill="1" applyAlignment="1">
      <alignment vertical="center"/>
    </xf>
    <xf numFmtId="0" fontId="33" fillId="31" borderId="0" xfId="0" applyFont="1" applyFill="1" applyAlignment="1">
      <alignment vertical="center"/>
    </xf>
    <xf numFmtId="4" fontId="30" fillId="25" borderId="0" xfId="0" applyNumberFormat="1" applyFont="1" applyFill="1" applyAlignment="1">
      <alignment vertical="center"/>
    </xf>
    <xf numFmtId="4" fontId="34" fillId="30" borderId="0" xfId="0" applyNumberFormat="1" applyFont="1" applyFill="1" applyAlignment="1">
      <alignment vertical="center"/>
    </xf>
    <xf numFmtId="4" fontId="33" fillId="31" borderId="0" xfId="0" applyNumberFormat="1" applyFont="1" applyFill="1" applyAlignment="1">
      <alignment vertical="center"/>
    </xf>
    <xf numFmtId="173" fontId="0" fillId="0" borderId="0" xfId="0" applyNumberFormat="1"/>
    <xf numFmtId="10" fontId="0" fillId="0" borderId="0" xfId="0" applyNumberFormat="1"/>
    <xf numFmtId="0" fontId="35" fillId="32" borderId="0" xfId="0" applyFont="1" applyFill="1" applyAlignment="1">
      <alignment vertical="center"/>
    </xf>
    <xf numFmtId="0" fontId="36" fillId="0" borderId="0" xfId="0" applyFont="1"/>
    <xf numFmtId="0" fontId="37" fillId="0" borderId="0" xfId="0" applyFont="1"/>
    <xf numFmtId="0" fontId="38" fillId="0" borderId="0" xfId="0" applyFont="1"/>
    <xf numFmtId="0" fontId="39" fillId="33" borderId="0" xfId="0" applyFont="1" applyFill="1" applyAlignment="1">
      <alignment horizontal="center" vertical="center"/>
    </xf>
    <xf numFmtId="0" fontId="40" fillId="34" borderId="0" xfId="0" applyFont="1" applyFill="1" applyAlignment="1">
      <alignment horizontal="center" vertical="center"/>
    </xf>
    <xf numFmtId="0" fontId="23" fillId="35" borderId="0" xfId="0" applyFont="1" applyFill="1" applyAlignment="1">
      <alignment horizontal="center" vertical="center"/>
    </xf>
    <xf numFmtId="0" fontId="23" fillId="35" borderId="0" xfId="0" applyFont="1" applyFill="1" applyAlignment="1">
      <alignment vertical="center" wrapText="1"/>
    </xf>
    <xf numFmtId="0" fontId="41" fillId="34" borderId="0" xfId="0" applyFont="1" applyFill="1" applyAlignment="1">
      <alignment vertical="center"/>
    </xf>
    <xf numFmtId="1" fontId="0" fillId="0" borderId="0" xfId="0" applyNumberFormat="1"/>
    <xf numFmtId="0" fontId="42" fillId="36" borderId="0" xfId="0" applyFont="1" applyFill="1" applyAlignment="1">
      <alignment vertical="center"/>
    </xf>
    <xf numFmtId="4" fontId="42" fillId="36" borderId="0" xfId="0" applyNumberFormat="1" applyFont="1" applyFill="1" applyAlignment="1">
      <alignment vertical="center"/>
    </xf>
    <xf numFmtId="1" fontId="42" fillId="36" borderId="0" xfId="0" applyNumberFormat="1" applyFont="1" applyFill="1" applyAlignment="1">
      <alignment vertical="center"/>
    </xf>
    <xf numFmtId="1" fontId="41" fillId="34" borderId="0" xfId="0" applyNumberFormat="1" applyFont="1" applyFill="1" applyAlignment="1">
      <alignment vertical="center"/>
    </xf>
    <xf numFmtId="4" fontId="41" fillId="34" borderId="0" xfId="0" applyNumberFormat="1" applyFont="1" applyFill="1" applyAlignment="1">
      <alignment vertical="center"/>
    </xf>
    <xf numFmtId="10" fontId="41" fillId="34" borderId="0" xfId="0" applyNumberFormat="1" applyFont="1" applyFill="1" applyAlignment="1">
      <alignment vertical="center"/>
    </xf>
    <xf numFmtId="0" fontId="23" fillId="33" borderId="0" xfId="0" applyFont="1" applyFill="1" applyAlignment="1">
      <alignment vertical="center"/>
    </xf>
    <xf numFmtId="10" fontId="42" fillId="36" borderId="0" xfId="0" applyNumberFormat="1" applyFont="1" applyFill="1" applyAlignment="1">
      <alignment vertical="center"/>
    </xf>
    <xf numFmtId="0" fontId="43" fillId="0" borderId="0" xfId="0" applyFont="1"/>
    <xf numFmtId="0" fontId="44" fillId="37" borderId="0" xfId="0" applyFont="1" applyFill="1" applyAlignment="1">
      <alignment vertical="center"/>
    </xf>
    <xf numFmtId="0" fontId="31" fillId="37" borderId="0" xfId="0" applyFont="1" applyFill="1" applyAlignment="1">
      <alignment vertical="center"/>
    </xf>
    <xf numFmtId="0" fontId="25" fillId="38" borderId="0" xfId="0" applyFont="1" applyFill="1" applyAlignment="1">
      <alignment vertical="center" wrapText="1"/>
    </xf>
    <xf numFmtId="174" fontId="24" fillId="19" borderId="0" xfId="0" applyNumberFormat="1" applyFont="1" applyFill="1" applyAlignment="1">
      <alignment vertical="center" wrapText="1"/>
    </xf>
    <xf numFmtId="174" fontId="24" fillId="11" borderId="0" xfId="0" applyNumberFormat="1" applyFont="1" applyFill="1" applyAlignment="1">
      <alignment vertical="center" wrapText="1"/>
    </xf>
    <xf numFmtId="174" fontId="0" fillId="0" borderId="0" xfId="0" applyNumberFormat="1"/>
    <xf numFmtId="174" fontId="24" fillId="0" borderId="0" xfId="0" applyNumberFormat="1" applyFont="1" applyAlignment="1">
      <alignment vertical="center" wrapText="1"/>
    </xf>
    <xf numFmtId="10" fontId="24" fillId="19" borderId="0" xfId="0" applyNumberFormat="1" applyFont="1" applyFill="1" applyAlignment="1">
      <alignment vertical="center" wrapText="1"/>
    </xf>
    <xf numFmtId="10" fontId="24" fillId="11" borderId="0" xfId="0" applyNumberFormat="1" applyFont="1" applyFill="1" applyAlignment="1">
      <alignment vertical="center" wrapText="1"/>
    </xf>
    <xf numFmtId="174" fontId="42" fillId="0" borderId="0" xfId="0" applyNumberFormat="1" applyFont="1" applyAlignment="1">
      <alignment vertical="center"/>
    </xf>
    <xf numFmtId="174" fontId="42" fillId="39" borderId="0" xfId="0" applyNumberFormat="1" applyFont="1" applyFill="1" applyAlignment="1">
      <alignment vertical="center"/>
    </xf>
    <xf numFmtId="174" fontId="42" fillId="40" borderId="0" xfId="0" applyNumberFormat="1" applyFont="1" applyFill="1" applyAlignment="1">
      <alignment vertical="center"/>
    </xf>
    <xf numFmtId="0" fontId="42" fillId="0" borderId="0" xfId="0" applyFont="1" applyAlignment="1">
      <alignment vertical="center" wrapText="1"/>
    </xf>
    <xf numFmtId="0" fontId="38" fillId="0" borderId="0" xfId="0" applyFont="1" applyAlignment="1">
      <alignment vertical="center" wrapText="1"/>
    </xf>
    <xf numFmtId="10" fontId="0" fillId="0" borderId="10" xfId="0" applyNumberFormat="1" applyBorder="1"/>
    <xf numFmtId="2" fontId="0" fillId="0" borderId="10" xfId="0" applyNumberFormat="1" applyBorder="1"/>
    <xf numFmtId="174" fontId="42" fillId="0" borderId="0" xfId="0" applyNumberFormat="1" applyFont="1" applyAlignment="1">
      <alignment vertical="center" wrapText="1"/>
    </xf>
    <xf numFmtId="10" fontId="42" fillId="0" borderId="0" xfId="0" applyNumberFormat="1" applyFont="1" applyAlignment="1">
      <alignment vertical="center" wrapText="1"/>
    </xf>
    <xf numFmtId="168" fontId="42" fillId="0" borderId="0" xfId="0" applyNumberFormat="1" applyFont="1" applyAlignment="1">
      <alignment vertical="center" wrapText="1"/>
    </xf>
    <xf numFmtId="0" fontId="0" fillId="41" borderId="0" xfId="0" applyFill="1"/>
    <xf numFmtId="174" fontId="42" fillId="41" borderId="0" xfId="0" applyNumberFormat="1" applyFont="1" applyFill="1" applyAlignment="1">
      <alignment vertical="center" wrapText="1"/>
    </xf>
    <xf numFmtId="0" fontId="45" fillId="0" borderId="0" xfId="0" applyFont="1" applyAlignment="1">
      <alignment vertical="center" wrapText="1"/>
    </xf>
    <xf numFmtId="0" fontId="23" fillId="43" borderId="0" xfId="0" applyFont="1" applyFill="1" applyAlignment="1">
      <alignment wrapText="1"/>
    </xf>
    <xf numFmtId="0" fontId="45" fillId="0" borderId="0" xfId="0" applyFont="1" applyAlignment="1">
      <alignment horizontal="center" vertical="center" wrapText="1"/>
    </xf>
    <xf numFmtId="2" fontId="45" fillId="0" borderId="0" xfId="0" applyNumberFormat="1" applyFont="1" applyAlignment="1">
      <alignment vertical="center" wrapText="1"/>
    </xf>
    <xf numFmtId="0" fontId="0" fillId="0" borderId="10" xfId="0" applyBorder="1" applyAlignment="1">
      <alignment wrapText="1"/>
    </xf>
    <xf numFmtId="0" fontId="9" fillId="12" borderId="10" xfId="0" applyFont="1" applyFill="1" applyBorder="1" applyAlignment="1">
      <alignment horizontal="center" wrapText="1"/>
    </xf>
    <xf numFmtId="0" fontId="0" fillId="0" borderId="0" xfId="0" applyAlignment="1">
      <alignment wrapText="1"/>
    </xf>
    <xf numFmtId="0" fontId="25" fillId="38" borderId="0" xfId="0" applyFont="1" applyFill="1" applyAlignment="1">
      <alignment vertical="center" wrapText="1"/>
    </xf>
    <xf numFmtId="0" fontId="42" fillId="0" borderId="0" xfId="0" applyFont="1" applyAlignment="1">
      <alignment vertical="center" wrapText="1"/>
    </xf>
    <xf numFmtId="0" fontId="8" fillId="3" borderId="0" xfId="0" applyFont="1" applyFill="1" applyAlignment="1">
      <alignment horizontal="center" vertical="center" wrapText="1"/>
    </xf>
    <xf numFmtId="0" fontId="6" fillId="4" borderId="0" xfId="0" applyFont="1" applyFill="1" applyAlignment="1">
      <alignment horizontal="center" vertical="center" wrapText="1"/>
    </xf>
    <xf numFmtId="0" fontId="7" fillId="5" borderId="0" xfId="0" applyFont="1" applyFill="1" applyAlignment="1">
      <alignment horizontal="left" vertical="center" wrapText="1"/>
    </xf>
    <xf numFmtId="0" fontId="5" fillId="8" borderId="1" xfId="0" applyFont="1" applyFill="1" applyBorder="1" applyAlignment="1">
      <alignment horizontal="left" vertical="center" wrapText="1"/>
    </xf>
    <xf numFmtId="0" fontId="5" fillId="8" borderId="2" xfId="0" applyFont="1" applyFill="1" applyBorder="1" applyAlignment="1">
      <alignment horizontal="left" vertical="center" wrapText="1"/>
    </xf>
    <xf numFmtId="0" fontId="5" fillId="8" borderId="3" xfId="0" applyFont="1" applyFill="1" applyBorder="1" applyAlignment="1">
      <alignment horizontal="left" vertical="center" wrapText="1"/>
    </xf>
    <xf numFmtId="0" fontId="5" fillId="8" borderId="4" xfId="0" applyFont="1" applyFill="1" applyBorder="1" applyAlignment="1">
      <alignment horizontal="left" vertical="center" wrapText="1"/>
    </xf>
    <xf numFmtId="0" fontId="5" fillId="8" borderId="5" xfId="0" applyFont="1" applyFill="1" applyBorder="1" applyAlignment="1">
      <alignment horizontal="left" vertical="center" wrapText="1"/>
    </xf>
    <xf numFmtId="0" fontId="5" fillId="8" borderId="6" xfId="0" applyFont="1" applyFill="1" applyBorder="1" applyAlignment="1">
      <alignment horizontal="left" vertical="center" wrapText="1"/>
    </xf>
    <xf numFmtId="0" fontId="24" fillId="23" borderId="0" xfId="0" applyFont="1" applyFill="1" applyAlignment="1">
      <alignment vertical="center" wrapText="1"/>
    </xf>
    <xf numFmtId="0" fontId="0" fillId="0" borderId="0" xfId="0"/>
    <xf numFmtId="0" fontId="16" fillId="15" borderId="0" xfId="0" applyFont="1" applyFill="1" applyAlignment="1">
      <alignment horizontal="center"/>
    </xf>
    <xf numFmtId="0" fontId="13" fillId="9" borderId="0" xfId="0" applyFont="1" applyFill="1" applyAlignment="1">
      <alignment horizontal="center" vertical="center"/>
    </xf>
    <xf numFmtId="0" fontId="14" fillId="10" borderId="0" xfId="0" applyFont="1" applyFill="1" applyAlignment="1">
      <alignment horizontal="center" vertical="center"/>
    </xf>
    <xf numFmtId="0" fontId="11" fillId="11" borderId="0" xfId="0" applyFont="1" applyFill="1" applyAlignment="1">
      <alignment wrapText="1"/>
    </xf>
    <xf numFmtId="0" fontId="31" fillId="42" borderId="0" xfId="0" applyFont="1" applyFill="1" applyAlignment="1">
      <alignment wrapText="1"/>
    </xf>
    <xf numFmtId="0" fontId="45" fillId="0" borderId="0" xfId="0" applyFont="1" applyAlignment="1">
      <alignment vertical="center" wrapText="1"/>
    </xf>
    <xf numFmtId="0" fontId="26" fillId="24" borderId="0" xfId="0" applyFont="1" applyFill="1" applyAlignment="1">
      <alignment horizontal="center"/>
    </xf>
    <xf numFmtId="0" fontId="25" fillId="20" borderId="0" xfId="0" applyFont="1" applyFill="1" applyAlignment="1">
      <alignment vertical="center" wrapText="1"/>
    </xf>
    <xf numFmtId="0" fontId="17" fillId="16" borderId="11" xfId="0" applyFont="1" applyFill="1" applyBorder="1" applyAlignment="1">
      <alignment vertical="center" wrapText="1"/>
    </xf>
    <xf numFmtId="0" fontId="17" fillId="16" borderId="12" xfId="0" applyFont="1" applyFill="1" applyBorder="1" applyAlignment="1">
      <alignment vertical="center" wrapText="1"/>
    </xf>
    <xf numFmtId="0" fontId="17" fillId="16" borderId="13" xfId="0" applyFont="1" applyFill="1" applyBorder="1" applyAlignment="1">
      <alignment vertical="center" wrapText="1"/>
    </xf>
    <xf numFmtId="0" fontId="17" fillId="16" borderId="16" xfId="0" applyFont="1" applyFill="1" applyBorder="1" applyAlignment="1">
      <alignment vertical="center" wrapText="1"/>
    </xf>
    <xf numFmtId="0" fontId="17" fillId="16" borderId="17" xfId="0" applyFont="1" applyFill="1" applyBorder="1" applyAlignment="1">
      <alignment vertical="center" wrapText="1"/>
    </xf>
    <xf numFmtId="0" fontId="17" fillId="16" borderId="18" xfId="0" applyFont="1" applyFill="1" applyBorder="1" applyAlignment="1">
      <alignment vertical="center" wrapText="1"/>
    </xf>
    <xf numFmtId="0" fontId="10" fillId="19" borderId="11" xfId="0" applyFont="1" applyFill="1" applyBorder="1" applyAlignment="1">
      <alignment wrapText="1"/>
    </xf>
    <xf numFmtId="0" fontId="10" fillId="19" borderId="12" xfId="0" applyFont="1" applyFill="1" applyBorder="1" applyAlignment="1">
      <alignment wrapText="1"/>
    </xf>
    <xf numFmtId="0" fontId="10" fillId="19" borderId="13" xfId="0" applyFont="1" applyFill="1" applyBorder="1" applyAlignment="1">
      <alignment wrapText="1"/>
    </xf>
    <xf numFmtId="0" fontId="10" fillId="19" borderId="16" xfId="0" applyFont="1" applyFill="1" applyBorder="1" applyAlignment="1">
      <alignment wrapText="1"/>
    </xf>
    <xf numFmtId="0" fontId="10" fillId="19" borderId="17" xfId="0" applyFont="1" applyFill="1" applyBorder="1" applyAlignment="1">
      <alignment wrapText="1"/>
    </xf>
    <xf numFmtId="0" fontId="10" fillId="19" borderId="18" xfId="0" applyFont="1" applyFill="1" applyBorder="1" applyAlignment="1">
      <alignment wrapText="1"/>
    </xf>
    <xf numFmtId="0" fontId="13" fillId="9" borderId="0" xfId="0" applyFont="1" applyFill="1" applyAlignment="1">
      <alignment horizontal="center"/>
    </xf>
    <xf numFmtId="0" fontId="14" fillId="10" borderId="0" xfId="0" applyFont="1" applyFill="1" applyAlignment="1">
      <alignment horizontal="center"/>
    </xf>
    <xf numFmtId="0" fontId="21" fillId="17" borderId="10" xfId="0" applyFont="1" applyFill="1" applyBorder="1" applyAlignment="1">
      <alignment horizontal="center" vertical="center" wrapText="1"/>
    </xf>
    <xf numFmtId="0" fontId="17" fillId="16" borderId="14" xfId="0" applyFont="1" applyFill="1" applyBorder="1" applyAlignment="1">
      <alignment vertical="center" wrapText="1"/>
    </xf>
    <xf numFmtId="0" fontId="17" fillId="16" borderId="0" xfId="0" applyFont="1" applyFill="1" applyAlignment="1">
      <alignment vertical="center" wrapText="1"/>
    </xf>
    <xf numFmtId="0" fontId="17" fillId="16" borderId="15" xfId="0" applyFont="1" applyFill="1" applyBorder="1" applyAlignment="1">
      <alignment vertical="center" wrapText="1"/>
    </xf>
    <xf numFmtId="0" fontId="20" fillId="10" borderId="10" xfId="0" applyFont="1" applyFill="1" applyBorder="1" applyAlignment="1">
      <alignment horizontal="center"/>
    </xf>
    <xf numFmtId="0" fontId="22" fillId="20" borderId="0" xfId="0" applyFont="1" applyFill="1" applyAlignment="1">
      <alignment vertical="center" wrapText="1"/>
    </xf>
    <xf numFmtId="0" fontId="24" fillId="22" borderId="0" xfId="0" applyFont="1" applyFill="1" applyAlignment="1">
      <alignment vertical="center" wrapText="1"/>
    </xf>
    <xf numFmtId="0" fontId="24" fillId="0" borderId="0" xfId="0" applyFont="1" applyAlignment="1">
      <alignment vertical="center" wrapText="1"/>
    </xf>
    <xf numFmtId="0" fontId="46" fillId="44" borderId="0" xfId="0" applyFont="1" applyFill="1"/>
  </cellXfs>
  <cellStyles count="1">
    <cellStyle name="Normal" xfId="0" builtinId="0"/>
  </cellStyles>
  <dxfs count="34">
    <dxf>
      <font>
        <color rgb="FFC00000"/>
      </font>
      <fill>
        <patternFill>
          <bgColor rgb="FFFCE4E4"/>
        </patternFill>
      </fill>
    </dxf>
    <dxf>
      <font>
        <color rgb="FF663717"/>
      </font>
      <fill>
        <patternFill>
          <bgColor rgb="FFF9D7B5"/>
        </patternFill>
      </fill>
    </dxf>
    <dxf>
      <font>
        <b/>
        <color rgb="FF183451"/>
      </font>
      <fill>
        <patternFill>
          <bgColor rgb="FFA8C8EB"/>
        </patternFill>
      </fill>
    </dxf>
    <dxf>
      <font>
        <b/>
        <color rgb="FFFFFFFF"/>
      </font>
      <fill>
        <patternFill>
          <bgColor rgb="FFC00000"/>
        </patternFill>
      </fill>
    </dxf>
    <dxf>
      <font>
        <b/>
        <color rgb="FFFFFFFF"/>
      </font>
      <fill>
        <patternFill>
          <bgColor rgb="FFED9A50"/>
        </patternFill>
      </fill>
    </dxf>
    <dxf>
      <font>
        <b/>
        <color rgb="FFFFFFFF"/>
      </font>
      <fill>
        <patternFill>
          <bgColor rgb="FF70AD7A"/>
        </patternFill>
      </fill>
    </dxf>
    <dxf>
      <font>
        <b/>
        <color rgb="FFFFFFFF"/>
      </font>
      <fill>
        <patternFill>
          <bgColor rgb="FF7F8C9A"/>
        </patternFill>
      </fill>
    </dxf>
    <dxf>
      <font>
        <b/>
        <color rgb="FFFFFFFF"/>
      </font>
      <fill>
        <patternFill>
          <bgColor rgb="FF5B9BD5"/>
        </patternFill>
      </fill>
    </dxf>
    <dxf>
      <fill>
        <patternFill>
          <bgColor rgb="FF60A5FA"/>
        </patternFill>
      </fill>
    </dxf>
    <dxf>
      <fill>
        <patternFill>
          <bgColor rgb="FFDC2626"/>
        </patternFill>
      </fill>
    </dxf>
    <dxf>
      <font>
        <color rgb="FF243447"/>
      </font>
      <fill>
        <patternFill>
          <bgColor rgb="FFEEF6E5"/>
        </patternFill>
      </fill>
    </dxf>
    <dxf>
      <font>
        <b/>
        <color rgb="FFFFFFFF"/>
      </font>
      <fill>
        <patternFill>
          <bgColor rgb="FFC00000"/>
        </patternFill>
      </fill>
    </dxf>
    <dxf>
      <font>
        <color rgb="FFC00000"/>
      </font>
      <fill>
        <patternFill>
          <bgColor rgb="FFFCE4E4"/>
        </patternFill>
      </fill>
    </dxf>
    <dxf>
      <font>
        <color rgb="FFC00000"/>
      </font>
      <fill>
        <patternFill>
          <bgColor rgb="FFFCE4E4"/>
        </patternFill>
      </fill>
    </dxf>
    <dxf>
      <font>
        <color rgb="FFC00000"/>
      </font>
      <fill>
        <patternFill>
          <bgColor rgb="FFFCE4E4"/>
        </patternFill>
      </fill>
    </dxf>
    <dxf>
      <font>
        <color rgb="FFC00000"/>
      </font>
      <fill>
        <patternFill>
          <bgColor rgb="FFFCE4E4"/>
        </patternFill>
      </fill>
    </dxf>
    <dxf>
      <font>
        <color rgb="FFC00000"/>
      </font>
      <fill>
        <patternFill>
          <bgColor rgb="FFFCE4E4"/>
        </patternFill>
      </fill>
    </dxf>
    <dxf>
      <font>
        <color rgb="FFC00000"/>
      </font>
      <fill>
        <patternFill>
          <bgColor rgb="FFFCE4E4"/>
        </patternFill>
      </fill>
    </dxf>
    <dxf>
      <font>
        <color rgb="FFC00000"/>
      </font>
      <fill>
        <patternFill>
          <bgColor rgb="FFFCE4E4"/>
        </patternFill>
      </fill>
    </dxf>
    <dxf>
      <font>
        <color rgb="FFB91C1C"/>
      </font>
      <fill>
        <patternFill>
          <bgColor rgb="FFFEF2F2"/>
        </patternFill>
      </fill>
    </dxf>
    <dxf>
      <font>
        <color rgb="FFB91C1C"/>
      </font>
      <fill>
        <patternFill>
          <bgColor rgb="FFFEF2F2"/>
        </patternFill>
      </fill>
    </dxf>
    <dxf>
      <font>
        <color rgb="FFC00000"/>
      </font>
      <fill>
        <patternFill>
          <bgColor rgb="FFFCE4E4"/>
        </patternFill>
      </fill>
    </dxf>
    <dxf>
      <font>
        <color rgb="FF64748B"/>
      </font>
      <fill>
        <patternFill>
          <bgColor rgb="FFF8FAFC"/>
        </patternFill>
      </fill>
    </dxf>
    <dxf>
      <font>
        <b/>
        <color rgb="FFFFFFFF"/>
      </font>
      <fill>
        <patternFill>
          <bgColor rgb="FFDC2626"/>
        </patternFill>
      </fill>
    </dxf>
    <dxf>
      <font>
        <color rgb="FFC00000"/>
      </font>
      <fill>
        <patternFill>
          <bgColor rgb="FFFCE4E4"/>
        </patternFill>
      </fill>
    </dxf>
    <dxf>
      <font>
        <color rgb="FFC00000"/>
      </font>
      <fill>
        <patternFill>
          <bgColor rgb="FFFCE4E4"/>
        </patternFill>
      </fill>
    </dxf>
    <dxf>
      <font>
        <color rgb="FFC00000"/>
      </font>
      <fill>
        <patternFill>
          <bgColor rgb="FFFCE4E4"/>
        </patternFill>
      </fill>
    </dxf>
    <dxf>
      <font>
        <color rgb="FFC00000"/>
      </font>
      <fill>
        <patternFill>
          <bgColor rgb="FFFCE4E4"/>
        </patternFill>
      </fill>
    </dxf>
    <dxf>
      <font>
        <color rgb="FFC00000"/>
      </font>
      <fill>
        <patternFill>
          <bgColor rgb="FFFCE4E4"/>
        </patternFill>
      </fill>
    </dxf>
    <dxf>
      <font>
        <color rgb="FFC00000"/>
      </font>
      <fill>
        <patternFill>
          <bgColor rgb="FFFCE4E4"/>
        </patternFill>
      </fill>
    </dxf>
    <dxf>
      <font>
        <color rgb="FFC00000"/>
      </font>
      <fill>
        <patternFill>
          <bgColor rgb="FFFCE4E4"/>
        </patternFill>
      </fill>
    </dxf>
    <dxf>
      <font>
        <color rgb="FFC00000"/>
      </font>
      <fill>
        <patternFill>
          <bgColor rgb="FFFCE4E4"/>
        </patternFill>
      </fill>
    </dxf>
    <dxf>
      <font>
        <color rgb="FFB91C1C"/>
      </font>
      <fill>
        <patternFill>
          <bgColor rgb="FFFEF2F2"/>
        </patternFill>
      </fill>
    </dxf>
    <dxf>
      <font>
        <color rgb="FFB91C1C"/>
      </font>
      <fill>
        <patternFill>
          <bgColor rgb="FFFEF2F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/>
          <a:lstStyle/>
          <a:p>
            <a:r>
              <a:rPr sz="900">
                <a:latin typeface="Arial"/>
                <a:ea typeface="Arial"/>
                <a:cs typeface="Arial"/>
              </a:rPr>
              <a:t>CURVA S FÍSICA ACUMULADA (%)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ACUM. (%)</c:v>
          </c:tx>
          <c:spPr>
            <a:ln w="23813">
              <a:solidFill>
                <a:srgbClr val="315D9C"/>
              </a:solidFill>
              <a:prstDash val="solid"/>
            </a:ln>
          </c:spPr>
          <c:marker>
            <c:symbol val="none"/>
          </c:marker>
          <c:cat>
            <c:numRef>
              <c:f>'07_Curvas_S'!$B$43:$B$64</c:f>
              <c:numCache>
                <c:formatCode>General</c:formatCode>
                <c:ptCount val="2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</c:numCache>
            </c:numRef>
          </c:cat>
          <c:val>
            <c:numRef>
              <c:f>'07_Curvas_S'!$D$43:$D$64</c:f>
              <c:numCache>
                <c:formatCode>0.00%</c:formatCode>
                <c:ptCount val="22"/>
                <c:pt idx="0">
                  <c:v>1.5545137297754592E-2</c:v>
                </c:pt>
                <c:pt idx="1">
                  <c:v>4.905803069291384E-2</c:v>
                </c:pt>
                <c:pt idx="2">
                  <c:v>7.4697412989210371E-2</c:v>
                </c:pt>
                <c:pt idx="3">
                  <c:v>9.9316154957876518E-2</c:v>
                </c:pt>
                <c:pt idx="4">
                  <c:v>0.14818111318692934</c:v>
                </c:pt>
                <c:pt idx="5">
                  <c:v>0.19532900213396517</c:v>
                </c:pt>
                <c:pt idx="6">
                  <c:v>0.22781028587542726</c:v>
                </c:pt>
                <c:pt idx="7">
                  <c:v>0.29814894779512824</c:v>
                </c:pt>
                <c:pt idx="8">
                  <c:v>0.36220874898656946</c:v>
                </c:pt>
                <c:pt idx="9">
                  <c:v>0.41373800039949671</c:v>
                </c:pt>
                <c:pt idx="10">
                  <c:v>0.46699448928995224</c:v>
                </c:pt>
                <c:pt idx="11">
                  <c:v>0.5259129683809789</c:v>
                </c:pt>
                <c:pt idx="12">
                  <c:v>0.58559519193485821</c:v>
                </c:pt>
                <c:pt idx="13">
                  <c:v>0.65345645775318106</c:v>
                </c:pt>
                <c:pt idx="14">
                  <c:v>0.71834352638443322</c:v>
                </c:pt>
                <c:pt idx="15">
                  <c:v>0.77374951531601321</c:v>
                </c:pt>
                <c:pt idx="16">
                  <c:v>0.85554654728753132</c:v>
                </c:pt>
                <c:pt idx="17">
                  <c:v>0.90228770841411332</c:v>
                </c:pt>
                <c:pt idx="18">
                  <c:v>0.93337798300962282</c:v>
                </c:pt>
                <c:pt idx="19">
                  <c:v>0.96446825760513233</c:v>
                </c:pt>
                <c:pt idx="20">
                  <c:v>0.99048256900137466</c:v>
                </c:pt>
                <c:pt idx="21">
                  <c:v>0.99999999999999978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314-4FDE-999D-7BC78C48B9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675">
                <a:latin typeface="Arial"/>
                <a:ea typeface="Arial"/>
                <a:cs typeface="Arial"/>
              </a:defRPr>
            </a:pPr>
            <a:endParaRPr lang="es-CL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%" sourceLinked="0"/>
        <c:majorTickMark val="none"/>
        <c:minorTickMark val="none"/>
        <c:tickLblPos val="nextTo"/>
        <c:txPr>
          <a:bodyPr anchorCtr="1"/>
          <a:lstStyle/>
          <a:p>
            <a:pPr>
              <a:defRPr sz="675">
                <a:latin typeface="Arial"/>
                <a:ea typeface="Arial"/>
                <a:cs typeface="Arial"/>
              </a:defRPr>
            </a:pPr>
            <a:endParaRPr lang="es-CL"/>
          </a:p>
        </c:txPr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r>
              <a:rPr lang="es-CL" sz="900">
                <a:latin typeface="Arial"/>
                <a:ea typeface="Arial"/>
                <a:cs typeface="Arial"/>
              </a:rPr>
              <a:t>CURVA S FINANCIERA (MILLONES DE $)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MILLONES ($)</c:v>
          </c:tx>
          <c:spPr>
            <a:ln w="23813">
              <a:solidFill>
                <a:srgbClr val="C65F29"/>
              </a:solidFill>
              <a:prstDash val="solid"/>
            </a:ln>
          </c:spPr>
          <c:marker>
            <c:symbol val="none"/>
          </c:marker>
          <c:cat>
            <c:numRef>
              <c:f>'07_Curvas_S'!$B$240:$B$261</c:f>
              <c:numCache>
                <c:formatCode>General</c:formatCode>
                <c:ptCount val="2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</c:numCache>
            </c:numRef>
          </c:cat>
          <c:val>
            <c:numRef>
              <c:f>'07_Curvas_S'!$G$240:$G$261</c:f>
              <c:numCache>
                <c:formatCode>0.00</c:formatCode>
                <c:ptCount val="22"/>
                <c:pt idx="0">
                  <c:v>10.778270249999998</c:v>
                </c:pt>
                <c:pt idx="1">
                  <c:v>11.926513977272723</c:v>
                </c:pt>
                <c:pt idx="2">
                  <c:v>12.42765034090908</c:v>
                </c:pt>
                <c:pt idx="3">
                  <c:v>14.322227916666661</c:v>
                </c:pt>
                <c:pt idx="4">
                  <c:v>16.818638749999995</c:v>
                </c:pt>
                <c:pt idx="5">
                  <c:v>20.736802067307693</c:v>
                </c:pt>
                <c:pt idx="6">
                  <c:v>23.709307500000005</c:v>
                </c:pt>
                <c:pt idx="7">
                  <c:v>36.434550138888888</c:v>
                </c:pt>
                <c:pt idx="8">
                  <c:v>47.953712777777753</c:v>
                </c:pt>
                <c:pt idx="9">
                  <c:v>54.530115520833299</c:v>
                </c:pt>
                <c:pt idx="10">
                  <c:v>59.666325416666652</c:v>
                </c:pt>
                <c:pt idx="11">
                  <c:v>68.226899330357128</c:v>
                </c:pt>
                <c:pt idx="12">
                  <c:v>80.640391517857154</c:v>
                </c:pt>
                <c:pt idx="13">
                  <c:v>90.623800000000017</c:v>
                </c:pt>
                <c:pt idx="14">
                  <c:v>92.643081250000009</c:v>
                </c:pt>
                <c:pt idx="15">
                  <c:v>95.204808229166687</c:v>
                </c:pt>
                <c:pt idx="16">
                  <c:v>101.02120958333339</c:v>
                </c:pt>
                <c:pt idx="17">
                  <c:v>103.65146125000007</c:v>
                </c:pt>
                <c:pt idx="18">
                  <c:v>104.68068000000008</c:v>
                </c:pt>
                <c:pt idx="19">
                  <c:v>105.70989875000008</c:v>
                </c:pt>
                <c:pt idx="20">
                  <c:v>107.33936250000008</c:v>
                </c:pt>
                <c:pt idx="21">
                  <c:v>108.23064000000008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49E-40AF-81BC-BA4B9BEBBE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675">
                <a:latin typeface="Arial"/>
                <a:ea typeface="Arial"/>
                <a:cs typeface="Arial"/>
              </a:defRPr>
            </a:pPr>
            <a:endParaRPr lang="es-CL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.00" sourceLinked="0"/>
        <c:majorTickMark val="none"/>
        <c:minorTickMark val="none"/>
        <c:tickLblPos val="nextTo"/>
        <c:txPr>
          <a:bodyPr anchorCtr="1"/>
          <a:lstStyle/>
          <a:p>
            <a:pPr>
              <a:defRPr sz="675">
                <a:latin typeface="Arial"/>
                <a:ea typeface="Arial"/>
                <a:cs typeface="Arial"/>
              </a:defRPr>
            </a:pPr>
            <a:endParaRPr lang="es-CL"/>
          </a:p>
        </c:txPr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r>
              <a:rPr sz="1050">
                <a:latin typeface="Arial"/>
                <a:ea typeface="Arial"/>
                <a:cs typeface="Arial"/>
              </a:rPr>
              <a:t>Avance físico acumulado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Físico acumulado</c:v>
          </c:tx>
          <c:spPr>
            <a:ln w="19050">
              <a:solidFill>
                <a:srgbClr val="2563EB"/>
              </a:solidFill>
              <a:prstDash val="solid"/>
            </a:ln>
          </c:spPr>
          <c:marker>
            <c:symbol val="none"/>
          </c:marker>
          <c:cat>
            <c:numRef>
              <c:f>'07_Curvas_S'!$A$285:$A$306</c:f>
              <c:numCache>
                <c:formatCode>General</c:formatCode>
                <c:ptCount val="2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</c:numCache>
            </c:numRef>
          </c:cat>
          <c:val>
            <c:numRef>
              <c:f>'07_Curvas_S'!$E$285:$E$306</c:f>
              <c:numCache>
                <c:formatCode>0.0%</c:formatCode>
                <c:ptCount val="22"/>
                <c:pt idx="0">
                  <c:v>1.5545137297754592E-2</c:v>
                </c:pt>
                <c:pt idx="1">
                  <c:v>4.905803069291384E-2</c:v>
                </c:pt>
                <c:pt idx="2">
                  <c:v>7.4697412989210371E-2</c:v>
                </c:pt>
                <c:pt idx="3">
                  <c:v>9.9316154957876546E-2</c:v>
                </c:pt>
                <c:pt idx="4">
                  <c:v>0.14818111318692939</c:v>
                </c:pt>
                <c:pt idx="5">
                  <c:v>0.19532900213396531</c:v>
                </c:pt>
                <c:pt idx="6">
                  <c:v>0.2278102858754274</c:v>
                </c:pt>
                <c:pt idx="7">
                  <c:v>0.29814894779512846</c:v>
                </c:pt>
                <c:pt idx="8">
                  <c:v>0.36220874898656985</c:v>
                </c:pt>
                <c:pt idx="9">
                  <c:v>0.4137380003994971</c:v>
                </c:pt>
                <c:pt idx="10">
                  <c:v>0.46699448928995263</c:v>
                </c:pt>
                <c:pt idx="11">
                  <c:v>0.52591296838097923</c:v>
                </c:pt>
                <c:pt idx="12">
                  <c:v>0.58559519193485843</c:v>
                </c:pt>
                <c:pt idx="13">
                  <c:v>0.65345645775318129</c:v>
                </c:pt>
                <c:pt idx="14">
                  <c:v>0.71834352638443366</c:v>
                </c:pt>
                <c:pt idx="15">
                  <c:v>0.77374951531601388</c:v>
                </c:pt>
                <c:pt idx="16">
                  <c:v>0.8555465472875321</c:v>
                </c:pt>
                <c:pt idx="17">
                  <c:v>0.90228770841411388</c:v>
                </c:pt>
                <c:pt idx="18">
                  <c:v>0.93337798300962305</c:v>
                </c:pt>
                <c:pt idx="19">
                  <c:v>0.96446825760513222</c:v>
                </c:pt>
                <c:pt idx="20">
                  <c:v>0.99048256900137455</c:v>
                </c:pt>
                <c:pt idx="21">
                  <c:v>0.99999999999999978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3BC-40A9-97E6-45EE4F5617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%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r>
              <a:rPr sz="1050">
                <a:latin typeface="Arial"/>
                <a:ea typeface="Arial"/>
                <a:cs typeface="Arial"/>
              </a:rPr>
              <a:t>Curva financiera acumulada (CLP netos)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CD acumulado</c:v>
          </c:tx>
          <c:spPr>
            <a:ln w="19050">
              <a:solidFill>
                <a:srgbClr val="2563EB"/>
              </a:solidFill>
              <a:prstDash val="solid"/>
            </a:ln>
          </c:spPr>
          <c:marker>
            <c:symbol val="none"/>
          </c:marker>
          <c:cat>
            <c:numRef>
              <c:f>'07_Curvas_S'!$A$285:$A$306</c:f>
              <c:numCache>
                <c:formatCode>General</c:formatCode>
                <c:ptCount val="2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</c:numCache>
            </c:numRef>
          </c:cat>
          <c:val>
            <c:numRef>
              <c:f>'07_Curvas_S'!$G$285:$G$306</c:f>
              <c:numCache>
                <c:formatCode>#,##0;[Red]\(#,##0\);"-"</c:formatCode>
                <c:ptCount val="22"/>
                <c:pt idx="0">
                  <c:v>7245895.9663865538</c:v>
                </c:pt>
                <c:pt idx="1">
                  <c:v>8017824.5225362862</c:v>
                </c:pt>
                <c:pt idx="2">
                  <c:v>8354722.9182582116</c:v>
                </c:pt>
                <c:pt idx="3">
                  <c:v>9628388.5154061615</c:v>
                </c:pt>
                <c:pt idx="4">
                  <c:v>11306647.899159662</c:v>
                </c:pt>
                <c:pt idx="5">
                  <c:v>13940707.272139624</c:v>
                </c:pt>
                <c:pt idx="6">
                  <c:v>15939030.252100838</c:v>
                </c:pt>
                <c:pt idx="7">
                  <c:v>24493815.2194211</c:v>
                </c:pt>
                <c:pt idx="8">
                  <c:v>32237790.102707747</c:v>
                </c:pt>
                <c:pt idx="9">
                  <c:v>36658901.190476187</c:v>
                </c:pt>
                <c:pt idx="10">
                  <c:v>40111815.406162463</c:v>
                </c:pt>
                <c:pt idx="11">
                  <c:v>45866823.079231694</c:v>
                </c:pt>
                <c:pt idx="12">
                  <c:v>54212027.91116447</c:v>
                </c:pt>
                <c:pt idx="13">
                  <c:v>60923563.02521009</c:v>
                </c:pt>
                <c:pt idx="14">
                  <c:v>62281063.02521009</c:v>
                </c:pt>
                <c:pt idx="15">
                  <c:v>64003232.422969192</c:v>
                </c:pt>
                <c:pt idx="16">
                  <c:v>67913418.207282916</c:v>
                </c:pt>
                <c:pt idx="17">
                  <c:v>69681654.621848747</c:v>
                </c:pt>
                <c:pt idx="18">
                  <c:v>70373566.386554629</c:v>
                </c:pt>
                <c:pt idx="19">
                  <c:v>71065478.15126051</c:v>
                </c:pt>
                <c:pt idx="20">
                  <c:v>72160915.966386557</c:v>
                </c:pt>
                <c:pt idx="21">
                  <c:v>72760094.117647067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B77-4DDC-AB47-B151854808D4}"/>
            </c:ext>
          </c:extLst>
        </c:ser>
        <c:ser>
          <c:idx val="1"/>
          <c:order val="1"/>
          <c:tx>
            <c:v>Venta neta acum.</c:v>
          </c:tx>
          <c:spPr>
            <a:ln w="1905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numRef>
              <c:f>'07_Curvas_S'!$A$285:$A$306</c:f>
              <c:numCache>
                <c:formatCode>General</c:formatCode>
                <c:ptCount val="2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</c:numCache>
            </c:numRef>
          </c:cat>
          <c:val>
            <c:numRef>
              <c:f>'07_Curvas_S'!$I$285:$I$306</c:f>
              <c:numCache>
                <c:formatCode>#,##0;[Red]\(#,##0\);"-"</c:formatCode>
                <c:ptCount val="22"/>
                <c:pt idx="0">
                  <c:v>9057369.9579831921</c:v>
                </c:pt>
                <c:pt idx="1">
                  <c:v>10022280.653170358</c:v>
                </c:pt>
                <c:pt idx="2">
                  <c:v>10443403.647822766</c:v>
                </c:pt>
                <c:pt idx="3">
                  <c:v>12035485.644257704</c:v>
                </c:pt>
                <c:pt idx="4">
                  <c:v>14133309.87394958</c:v>
                </c:pt>
                <c:pt idx="5">
                  <c:v>17425884.090174533</c:v>
                </c:pt>
                <c:pt idx="6">
                  <c:v>19923787.815126054</c:v>
                </c:pt>
                <c:pt idx="7">
                  <c:v>30617269.024276379</c:v>
                </c:pt>
                <c:pt idx="8">
                  <c:v>40297237.628384687</c:v>
                </c:pt>
                <c:pt idx="9">
                  <c:v>45823626.488095239</c:v>
                </c:pt>
                <c:pt idx="10">
                  <c:v>50139769.257703081</c:v>
                </c:pt>
                <c:pt idx="11">
                  <c:v>57333528.849039614</c:v>
                </c:pt>
                <c:pt idx="12">
                  <c:v>67765034.888955578</c:v>
                </c:pt>
                <c:pt idx="13">
                  <c:v>76154453.781512603</c:v>
                </c:pt>
                <c:pt idx="14">
                  <c:v>77851328.781512603</c:v>
                </c:pt>
                <c:pt idx="15">
                  <c:v>80004040.528711483</c:v>
                </c:pt>
                <c:pt idx="16">
                  <c:v>84891772.759103641</c:v>
                </c:pt>
                <c:pt idx="17">
                  <c:v>87102068.277310923</c:v>
                </c:pt>
                <c:pt idx="18">
                  <c:v>87966957.983193278</c:v>
                </c:pt>
                <c:pt idx="19">
                  <c:v>88831847.689075634</c:v>
                </c:pt>
                <c:pt idx="20">
                  <c:v>90201144.957983196</c:v>
                </c:pt>
                <c:pt idx="21">
                  <c:v>90950117.64705883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B77-4DDC-AB47-B151854808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#,##0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506731</xdr:colOff>
      <xdr:row>1</xdr:row>
      <xdr:rowOff>429600</xdr:rowOff>
    </xdr:from>
    <xdr:to>
      <xdr:col>25</xdr:col>
      <xdr:colOff>194311</xdr:colOff>
      <xdr:row>94</xdr:row>
      <xdr:rowOff>40871</xdr:rowOff>
    </xdr:to>
    <xdr:pic>
      <xdr:nvPicPr>
        <xdr:cNvPr id="2" name="/xl/media/image.jpg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9</xdr:row>
      <xdr:rowOff>0</xdr:rowOff>
    </xdr:from>
    <xdr:ext cx="14192250" cy="7165019"/>
    <xdr:pic>
      <xdr:nvPicPr>
        <xdr:cNvPr id="2" name="/xl/media/image2.png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67</xdr:row>
      <xdr:rowOff>0</xdr:rowOff>
    </xdr:from>
    <xdr:ext cx="14192250" cy="3608787"/>
    <xdr:pic>
      <xdr:nvPicPr>
        <xdr:cNvPr id="3" name="/xl/media/image3.png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176</xdr:row>
      <xdr:rowOff>0</xdr:rowOff>
    </xdr:from>
    <xdr:ext cx="14001750" cy="3560347"/>
    <xdr:pic>
      <xdr:nvPicPr>
        <xdr:cNvPr id="4" name="/xl/media/image.png">
          <a:extLst>
            <a:ext uri="{FF2B5EF4-FFF2-40B4-BE49-F238E27FC236}">
              <a16:creationId xmlns:a16="http://schemas.microsoft.com/office/drawing/2014/main" id="{88679723-2864-4B00-AB4F-7C0A0CD248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14173200"/>
          <a:ext cx="14001750" cy="3560347"/>
        </a:xfrm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9</xdr:row>
      <xdr:rowOff>0</xdr:rowOff>
    </xdr:from>
    <xdr:ext cx="14192250" cy="9972932"/>
    <xdr:pic>
      <xdr:nvPicPr>
        <xdr:cNvPr id="2" name="/xl/media/image4.png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67</xdr:row>
      <xdr:rowOff>0</xdr:rowOff>
    </xdr:from>
    <xdr:ext cx="14192250" cy="3608787"/>
    <xdr:pic>
      <xdr:nvPicPr>
        <xdr:cNvPr id="3" name="/xl/media/image5.png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41</xdr:row>
      <xdr:rowOff>0</xdr:rowOff>
    </xdr:from>
    <xdr:to>
      <xdr:col>17</xdr:col>
      <xdr:colOff>0</xdr:colOff>
      <xdr:row>65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238</xdr:row>
      <xdr:rowOff>0</xdr:rowOff>
    </xdr:from>
    <xdr:to>
      <xdr:col>17</xdr:col>
      <xdr:colOff>0</xdr:colOff>
      <xdr:row>262</xdr:row>
      <xdr:rowOff>0</xdr:rowOff>
    </xdr:to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8431FA09-0BB9-45FB-98E8-AEEB2EF0A87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0</xdr:colOff>
      <xdr:row>283</xdr:row>
      <xdr:rowOff>0</xdr:rowOff>
    </xdr:from>
    <xdr:to>
      <xdr:col>21</xdr:col>
      <xdr:colOff>0</xdr:colOff>
      <xdr:row>295</xdr:row>
      <xdr:rowOff>0</xdr:rowOff>
    </xdr:to>
    <xdr:graphicFrame macro="">
      <xdr:nvGraphicFramePr>
        <xdr:cNvPr id="4" name="Chart">
          <a:extLst>
            <a:ext uri="{FF2B5EF4-FFF2-40B4-BE49-F238E27FC236}">
              <a16:creationId xmlns:a16="http://schemas.microsoft.com/office/drawing/2014/main" id="{3A42F9E9-1015-4220-9A51-D1D908B064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0</xdr:colOff>
      <xdr:row>296</xdr:row>
      <xdr:rowOff>0</xdr:rowOff>
    </xdr:from>
    <xdr:to>
      <xdr:col>21</xdr:col>
      <xdr:colOff>0</xdr:colOff>
      <xdr:row>309</xdr:row>
      <xdr:rowOff>0</xdr:rowOff>
    </xdr:to>
    <xdr:graphicFrame macro="">
      <xdr:nvGraphicFramePr>
        <xdr:cNvPr id="5" name="Chart">
          <a:extLst>
            <a:ext uri="{FF2B5EF4-FFF2-40B4-BE49-F238E27FC236}">
              <a16:creationId xmlns:a16="http://schemas.microsoft.com/office/drawing/2014/main" id="{FF0C7789-D330-4282-9F7F-3981CACA36F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E7490"/>
  </sheetPr>
  <dimension ref="A1:Z125"/>
  <sheetViews>
    <sheetView showGridLines="0" tabSelected="1" zoomScale="85" zoomScaleNormal="85" workbookViewId="0"/>
  </sheetViews>
  <sheetFormatPr baseColWidth="10" defaultColWidth="8.796875" defaultRowHeight="13.8"/>
  <cols>
    <col min="1" max="1" width="10.296875" customWidth="1"/>
    <col min="2" max="2" width="48.796875" customWidth="1"/>
    <col min="3" max="3" width="48" customWidth="1"/>
    <col min="4" max="4" width="67.796875" customWidth="1"/>
    <col min="5" max="5" width="68.5" customWidth="1"/>
    <col min="6" max="25" width="8" customWidth="1"/>
  </cols>
  <sheetData>
    <row r="1" spans="1:26" ht="34.950000000000003" customHeight="1">
      <c r="A1" s="118" t="s">
        <v>0</v>
      </c>
      <c r="B1" s="118"/>
      <c r="C1" s="118"/>
      <c r="D1" s="118"/>
      <c r="E1" s="118"/>
      <c r="F1" s="118"/>
      <c r="G1" s="118"/>
      <c r="H1" s="118"/>
      <c r="I1" s="118"/>
      <c r="J1" s="118"/>
      <c r="K1" s="118"/>
      <c r="L1" s="118"/>
      <c r="M1" s="118"/>
      <c r="N1" s="118"/>
      <c r="O1" s="118"/>
      <c r="P1" s="118"/>
      <c r="Q1" s="118"/>
      <c r="R1" s="118"/>
      <c r="S1" s="118"/>
      <c r="T1" s="118"/>
      <c r="U1" s="118"/>
      <c r="V1" s="118"/>
      <c r="W1" s="118"/>
      <c r="X1" s="118"/>
      <c r="Y1" s="118"/>
      <c r="Z1" s="118"/>
    </row>
    <row r="2" spans="1:26" ht="55.8" customHeight="1"/>
    <row r="3" spans="1:26" ht="78" customHeight="1"/>
    <row r="4" spans="1:26" ht="21" customHeight="1"/>
    <row r="5" spans="1:26" ht="21" customHeight="1"/>
    <row r="6" spans="1:26" ht="21" customHeight="1"/>
    <row r="7" spans="1:26" ht="21" customHeight="1"/>
    <row r="8" spans="1:26" ht="21" customHeight="1"/>
    <row r="9" spans="1:26" ht="21" customHeight="1"/>
    <row r="10" spans="1:26" ht="21" customHeight="1"/>
    <row r="11" spans="1:26" ht="21" customHeight="1"/>
    <row r="12" spans="1:26" ht="21" customHeight="1"/>
    <row r="13" spans="1:26" ht="21" customHeight="1"/>
    <row r="14" spans="1:26" ht="21" customHeight="1"/>
    <row r="15" spans="1:26" ht="21" customHeight="1"/>
    <row r="16" spans="1:26" ht="21" customHeight="1"/>
    <row r="17" ht="21" customHeight="1"/>
    <row r="18" ht="21" customHeight="1"/>
    <row r="19" ht="21" customHeight="1"/>
    <row r="20" ht="21" customHeight="1"/>
    <row r="21" ht="21" customHeight="1"/>
    <row r="22" ht="21" customHeight="1"/>
    <row r="23" ht="21" customHeight="1"/>
    <row r="24" ht="21" customHeight="1"/>
    <row r="25" ht="21" customHeight="1"/>
    <row r="26" ht="21" customHeight="1"/>
    <row r="27" ht="21" customHeight="1"/>
    <row r="28" ht="21" customHeight="1"/>
    <row r="29" ht="21" customHeight="1"/>
    <row r="30" ht="21" customHeight="1"/>
    <row r="31" ht="21" customHeight="1"/>
    <row r="32" ht="21" customHeight="1"/>
    <row r="33" ht="21" customHeight="1"/>
    <row r="34" ht="21" customHeight="1"/>
    <row r="35" ht="21" customHeight="1"/>
    <row r="36" ht="21" customHeight="1"/>
    <row r="37" ht="21" customHeight="1"/>
    <row r="38" ht="21" customHeight="1"/>
    <row r="39" ht="21" customHeight="1"/>
    <row r="40" ht="21" customHeight="1"/>
    <row r="102" spans="2:5" ht="28.05" customHeight="1">
      <c r="B102" s="189" t="s">
        <v>1391</v>
      </c>
      <c r="C102" s="158"/>
      <c r="D102" s="158"/>
      <c r="E102" s="158"/>
    </row>
    <row r="105" spans="2:5">
      <c r="B105" s="148" t="s">
        <v>1</v>
      </c>
      <c r="C105" s="148"/>
      <c r="D105" s="148"/>
      <c r="E105" s="148"/>
    </row>
    <row r="106" spans="2:5">
      <c r="B106" s="148"/>
      <c r="C106" s="148"/>
      <c r="D106" s="148"/>
      <c r="E106" s="148"/>
    </row>
    <row r="107" spans="2:5" ht="28.8">
      <c r="B107" s="149" t="s">
        <v>2</v>
      </c>
      <c r="C107" s="149"/>
      <c r="D107" s="149"/>
      <c r="E107" s="149"/>
    </row>
    <row r="108" spans="2:5" ht="28.8">
      <c r="B108" s="150" t="s">
        <v>3</v>
      </c>
      <c r="C108" s="150"/>
      <c r="D108" s="150"/>
      <c r="E108" s="150"/>
    </row>
    <row r="109" spans="2:5">
      <c r="B109" s="1"/>
      <c r="C109" s="1"/>
      <c r="D109" s="1"/>
      <c r="E109" s="1"/>
    </row>
    <row r="110" spans="2:5" ht="210.6" thickBot="1">
      <c r="B110" s="2" t="s">
        <v>4</v>
      </c>
      <c r="C110" s="3" t="s">
        <v>5</v>
      </c>
      <c r="D110" s="3" t="s">
        <v>6</v>
      </c>
      <c r="E110" s="4" t="s">
        <v>7</v>
      </c>
    </row>
    <row r="111" spans="2:5" ht="409.6">
      <c r="B111" s="5" t="s">
        <v>8</v>
      </c>
      <c r="C111" s="6" t="s">
        <v>9</v>
      </c>
      <c r="D111" s="7" t="s">
        <v>10</v>
      </c>
      <c r="E111" s="8" t="s">
        <v>11</v>
      </c>
    </row>
    <row r="112" spans="2:5" ht="409.6">
      <c r="B112" s="9" t="s">
        <v>12</v>
      </c>
      <c r="C112" s="10" t="s">
        <v>13</v>
      </c>
      <c r="D112" s="11" t="s">
        <v>14</v>
      </c>
      <c r="E112" s="12" t="s">
        <v>15</v>
      </c>
    </row>
    <row r="113" spans="2:5" ht="409.6">
      <c r="B113" s="5" t="s">
        <v>16</v>
      </c>
      <c r="C113" s="6" t="s">
        <v>17</v>
      </c>
      <c r="D113" s="7" t="s">
        <v>18</v>
      </c>
      <c r="E113" s="8" t="s">
        <v>19</v>
      </c>
    </row>
    <row r="114" spans="2:5" ht="409.6">
      <c r="B114" s="9" t="s">
        <v>20</v>
      </c>
      <c r="C114" s="10" t="s">
        <v>16</v>
      </c>
      <c r="D114" s="11" t="s">
        <v>21</v>
      </c>
      <c r="E114" s="12" t="s">
        <v>22</v>
      </c>
    </row>
    <row r="115" spans="2:5" ht="409.6">
      <c r="B115" s="5" t="s">
        <v>23</v>
      </c>
      <c r="C115" s="6" t="s">
        <v>20</v>
      </c>
      <c r="D115" s="7" t="s">
        <v>24</v>
      </c>
      <c r="E115" s="8" t="s">
        <v>25</v>
      </c>
    </row>
    <row r="116" spans="2:5" ht="409.6">
      <c r="B116" s="9" t="s">
        <v>26</v>
      </c>
      <c r="C116" s="10" t="s">
        <v>20</v>
      </c>
      <c r="D116" s="11" t="s">
        <v>27</v>
      </c>
      <c r="E116" s="12" t="s">
        <v>28</v>
      </c>
    </row>
    <row r="117" spans="2:5" ht="409.6">
      <c r="B117" s="5" t="s">
        <v>29</v>
      </c>
      <c r="C117" s="6" t="s">
        <v>30</v>
      </c>
      <c r="D117" s="7" t="s">
        <v>31</v>
      </c>
      <c r="E117" s="8" t="s">
        <v>32</v>
      </c>
    </row>
    <row r="118" spans="2:5" ht="409.6">
      <c r="B118" s="9" t="s">
        <v>33</v>
      </c>
      <c r="C118" s="10" t="s">
        <v>20</v>
      </c>
      <c r="D118" s="11" t="s">
        <v>34</v>
      </c>
      <c r="E118" s="12" t="s">
        <v>35</v>
      </c>
    </row>
    <row r="119" spans="2:5" ht="409.6">
      <c r="B119" s="5" t="s">
        <v>36</v>
      </c>
      <c r="C119" s="6" t="s">
        <v>37</v>
      </c>
      <c r="D119" s="7" t="s">
        <v>38</v>
      </c>
      <c r="E119" s="8" t="s">
        <v>39</v>
      </c>
    </row>
    <row r="120" spans="2:5" ht="409.6">
      <c r="B120" s="9" t="s">
        <v>40</v>
      </c>
      <c r="C120" s="10" t="s">
        <v>23</v>
      </c>
      <c r="D120" s="11" t="s">
        <v>41</v>
      </c>
      <c r="E120" s="12" t="s">
        <v>42</v>
      </c>
    </row>
    <row r="121" spans="2:5" ht="409.6">
      <c r="B121" s="5" t="s">
        <v>43</v>
      </c>
      <c r="C121" s="6" t="s">
        <v>23</v>
      </c>
      <c r="D121" s="7" t="s">
        <v>44</v>
      </c>
      <c r="E121" s="8" t="s">
        <v>45</v>
      </c>
    </row>
    <row r="122" spans="2:5" ht="409.6">
      <c r="B122" s="9" t="s">
        <v>46</v>
      </c>
      <c r="C122" s="10" t="s">
        <v>47</v>
      </c>
      <c r="D122" s="11" t="s">
        <v>48</v>
      </c>
      <c r="E122" s="12" t="s">
        <v>49</v>
      </c>
    </row>
    <row r="123" spans="2:5" ht="21">
      <c r="B123" s="13"/>
      <c r="C123" s="13"/>
      <c r="D123" s="13"/>
      <c r="E123" s="13"/>
    </row>
    <row r="124" spans="2:5">
      <c r="B124" s="151" t="s">
        <v>50</v>
      </c>
      <c r="C124" s="152"/>
      <c r="D124" s="152"/>
      <c r="E124" s="153"/>
    </row>
    <row r="125" spans="2:5">
      <c r="B125" s="154"/>
      <c r="C125" s="155"/>
      <c r="D125" s="155"/>
      <c r="E125" s="156"/>
    </row>
  </sheetData>
  <mergeCells count="5">
    <mergeCell ref="B105:E106"/>
    <mergeCell ref="B107:E107"/>
    <mergeCell ref="B108:E108"/>
    <mergeCell ref="B124:E125"/>
    <mergeCell ref="B102:E10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2563EB"/>
  </sheetPr>
  <dimension ref="A1:V140"/>
  <sheetViews>
    <sheetView showGridLines="0" zoomScale="85" zoomScaleNormal="85" workbookViewId="0">
      <selection sqref="A1:L1"/>
    </sheetView>
  </sheetViews>
  <sheetFormatPr baseColWidth="10" defaultColWidth="8.796875" defaultRowHeight="13.8"/>
  <cols>
    <col min="1" max="1" width="11.5" customWidth="1"/>
    <col min="2" max="2" width="22" customWidth="1"/>
    <col min="3" max="3" width="42" customWidth="1"/>
    <col min="4" max="4" width="15" customWidth="1"/>
    <col min="5" max="5" width="10" customWidth="1"/>
    <col min="6" max="6" width="27" customWidth="1"/>
    <col min="7" max="7" width="19" customWidth="1"/>
    <col min="8" max="8" width="13" customWidth="1"/>
    <col min="9" max="10" width="16" customWidth="1"/>
    <col min="11" max="11" width="18" customWidth="1"/>
    <col min="12" max="22" width="3" customWidth="1"/>
  </cols>
  <sheetData>
    <row r="1" spans="1:22" ht="28.05" customHeight="1">
      <c r="A1" s="160" t="s">
        <v>51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58"/>
    </row>
    <row r="2" spans="1:22" ht="27" customHeight="1">
      <c r="A2" s="161" t="s">
        <v>52</v>
      </c>
      <c r="B2" s="161"/>
      <c r="C2" s="161"/>
      <c r="D2" s="161"/>
      <c r="E2" s="161"/>
      <c r="F2" s="161"/>
      <c r="G2" s="161"/>
      <c r="H2" s="161"/>
      <c r="I2" s="161"/>
      <c r="J2" s="161"/>
      <c r="K2" s="161"/>
      <c r="L2" s="158"/>
      <c r="Q2" s="158"/>
      <c r="R2" s="158"/>
      <c r="S2" s="158"/>
      <c r="T2" s="158"/>
      <c r="U2" s="158"/>
      <c r="V2" s="158"/>
    </row>
    <row r="3" spans="1:22" ht="30" customHeight="1">
      <c r="A3" s="162" t="s">
        <v>53</v>
      </c>
      <c r="B3" s="162"/>
      <c r="C3" s="162"/>
      <c r="D3" s="162"/>
      <c r="E3" s="162"/>
      <c r="F3" s="162"/>
      <c r="G3" s="162"/>
      <c r="H3" s="162"/>
      <c r="I3" s="162"/>
      <c r="J3" s="162"/>
      <c r="K3" s="162"/>
      <c r="L3" s="158"/>
    </row>
    <row r="4" spans="1:22" ht="25.05" customHeight="1">
      <c r="A4" s="158"/>
      <c r="B4" s="158"/>
      <c r="C4" s="158"/>
      <c r="D4" s="158"/>
      <c r="E4" s="158"/>
      <c r="F4" s="158"/>
      <c r="G4" s="158"/>
      <c r="H4" s="158"/>
      <c r="I4" s="158"/>
      <c r="J4" s="158"/>
      <c r="K4" s="158"/>
      <c r="L4" s="158"/>
    </row>
    <row r="5" spans="1:22" ht="42" customHeight="1">
      <c r="A5" s="14" t="s">
        <v>54</v>
      </c>
      <c r="B5" s="14" t="s">
        <v>55</v>
      </c>
      <c r="C5" s="14" t="s">
        <v>56</v>
      </c>
      <c r="D5" s="14" t="s">
        <v>57</v>
      </c>
      <c r="E5" s="14" t="s">
        <v>58</v>
      </c>
      <c r="F5" s="14" t="s">
        <v>59</v>
      </c>
      <c r="G5" s="14" t="s">
        <v>60</v>
      </c>
      <c r="H5" s="14" t="s">
        <v>61</v>
      </c>
      <c r="I5" s="14" t="s">
        <v>62</v>
      </c>
      <c r="J5" s="14" t="s">
        <v>63</v>
      </c>
      <c r="K5" s="14" t="s">
        <v>64</v>
      </c>
    </row>
    <row r="6" spans="1:22" ht="34.049999999999997" customHeight="1">
      <c r="A6" s="15">
        <v>1</v>
      </c>
      <c r="B6" s="15" t="s">
        <v>65</v>
      </c>
      <c r="C6" s="15" t="s">
        <v>66</v>
      </c>
      <c r="D6" s="15">
        <v>1</v>
      </c>
      <c r="E6" s="15" t="s">
        <v>67</v>
      </c>
      <c r="F6" s="15" t="s">
        <v>68</v>
      </c>
      <c r="G6" s="15">
        <v>1</v>
      </c>
      <c r="H6" s="15">
        <v>1</v>
      </c>
      <c r="I6" s="16">
        <f t="shared" ref="I6:I27" si="0">D6/(G6*H6)</f>
        <v>1</v>
      </c>
      <c r="J6" s="17">
        <v>0.08</v>
      </c>
      <c r="K6" s="16">
        <v>6</v>
      </c>
    </row>
    <row r="7" spans="1:22" ht="34.049999999999997" customHeight="1">
      <c r="A7" s="15">
        <v>2</v>
      </c>
      <c r="B7" s="15" t="s">
        <v>65</v>
      </c>
      <c r="C7" s="15" t="s">
        <v>69</v>
      </c>
      <c r="D7" s="15">
        <v>180</v>
      </c>
      <c r="E7" s="15" t="s">
        <v>70</v>
      </c>
      <c r="F7" s="15" t="s">
        <v>71</v>
      </c>
      <c r="G7" s="15">
        <v>180</v>
      </c>
      <c r="H7" s="15">
        <v>1</v>
      </c>
      <c r="I7" s="16">
        <f t="shared" si="0"/>
        <v>1</v>
      </c>
      <c r="J7" s="17">
        <v>0.08</v>
      </c>
      <c r="K7" s="16">
        <v>5</v>
      </c>
    </row>
    <row r="8" spans="1:22" ht="34.049999999999997" customHeight="1">
      <c r="A8" s="15">
        <v>3</v>
      </c>
      <c r="B8" s="15" t="s">
        <v>65</v>
      </c>
      <c r="C8" s="15" t="s">
        <v>72</v>
      </c>
      <c r="D8" s="15">
        <v>1</v>
      </c>
      <c r="E8" s="15" t="s">
        <v>67</v>
      </c>
      <c r="F8" s="15" t="s">
        <v>73</v>
      </c>
      <c r="G8" s="15">
        <v>0.5</v>
      </c>
      <c r="H8" s="15">
        <v>1</v>
      </c>
      <c r="I8" s="16">
        <f t="shared" si="0"/>
        <v>2</v>
      </c>
      <c r="J8" s="17">
        <v>0.08</v>
      </c>
      <c r="K8" s="16">
        <v>10</v>
      </c>
    </row>
    <row r="9" spans="1:22" ht="34.049999999999997" customHeight="1">
      <c r="A9" s="18">
        <v>4</v>
      </c>
      <c r="B9" s="18" t="s">
        <v>74</v>
      </c>
      <c r="C9" s="18" t="s">
        <v>75</v>
      </c>
      <c r="D9" s="18">
        <v>45</v>
      </c>
      <c r="E9" s="18" t="s">
        <v>76</v>
      </c>
      <c r="F9" s="18" t="s">
        <v>77</v>
      </c>
      <c r="G9" s="18">
        <v>15</v>
      </c>
      <c r="H9" s="18">
        <v>1</v>
      </c>
      <c r="I9" s="19">
        <f t="shared" si="0"/>
        <v>3</v>
      </c>
      <c r="J9" s="20">
        <v>0.38</v>
      </c>
      <c r="K9" s="19">
        <v>11</v>
      </c>
    </row>
    <row r="10" spans="1:22" ht="34.049999999999997" customHeight="1">
      <c r="A10" s="18">
        <v>5</v>
      </c>
      <c r="B10" s="18" t="s">
        <v>74</v>
      </c>
      <c r="C10" s="18" t="s">
        <v>78</v>
      </c>
      <c r="D10" s="18">
        <v>35</v>
      </c>
      <c r="E10" s="18" t="s">
        <v>76</v>
      </c>
      <c r="F10" s="18" t="s">
        <v>68</v>
      </c>
      <c r="G10" s="18">
        <v>12</v>
      </c>
      <c r="H10" s="18">
        <v>1</v>
      </c>
      <c r="I10" s="19">
        <f t="shared" si="0"/>
        <v>2.9166666666666665</v>
      </c>
      <c r="J10" s="20">
        <v>0.38</v>
      </c>
      <c r="K10" s="19">
        <v>9</v>
      </c>
    </row>
    <row r="11" spans="1:22" ht="34.049999999999997" customHeight="1">
      <c r="A11" s="18">
        <v>6</v>
      </c>
      <c r="B11" s="18" t="s">
        <v>74</v>
      </c>
      <c r="C11" s="18" t="s">
        <v>79</v>
      </c>
      <c r="D11" s="18">
        <v>12</v>
      </c>
      <c r="E11" s="18" t="s">
        <v>76</v>
      </c>
      <c r="F11" s="18" t="s">
        <v>68</v>
      </c>
      <c r="G11" s="18">
        <v>4</v>
      </c>
      <c r="H11" s="18">
        <v>1</v>
      </c>
      <c r="I11" s="19">
        <f t="shared" si="0"/>
        <v>3</v>
      </c>
      <c r="J11" s="20">
        <v>0.38</v>
      </c>
      <c r="K11" s="19">
        <v>5</v>
      </c>
    </row>
    <row r="12" spans="1:22" ht="34.049999999999997" customHeight="1">
      <c r="A12" s="18">
        <v>7</v>
      </c>
      <c r="B12" s="18" t="s">
        <v>74</v>
      </c>
      <c r="C12" s="18" t="s">
        <v>80</v>
      </c>
      <c r="D12" s="18">
        <v>28</v>
      </c>
      <c r="E12" s="18" t="s">
        <v>76</v>
      </c>
      <c r="F12" s="18" t="s">
        <v>81</v>
      </c>
      <c r="G12" s="18">
        <v>7</v>
      </c>
      <c r="H12" s="18">
        <v>1</v>
      </c>
      <c r="I12" s="19">
        <f t="shared" si="0"/>
        <v>4</v>
      </c>
      <c r="J12" s="20">
        <v>0.38</v>
      </c>
      <c r="K12" s="19">
        <v>13</v>
      </c>
    </row>
    <row r="13" spans="1:22" ht="34.049999999999997" customHeight="1">
      <c r="A13" s="18">
        <v>8</v>
      </c>
      <c r="B13" s="18" t="s">
        <v>74</v>
      </c>
      <c r="C13" s="18" t="s">
        <v>82</v>
      </c>
      <c r="D13" s="18">
        <v>95</v>
      </c>
      <c r="E13" s="18" t="s">
        <v>70</v>
      </c>
      <c r="F13" s="18" t="s">
        <v>81</v>
      </c>
      <c r="G13" s="18">
        <v>28</v>
      </c>
      <c r="H13" s="18">
        <v>1</v>
      </c>
      <c r="I13" s="19">
        <f t="shared" si="0"/>
        <v>3.3928571428571428</v>
      </c>
      <c r="J13" s="20">
        <v>0.38</v>
      </c>
      <c r="K13" s="19">
        <v>12</v>
      </c>
    </row>
    <row r="14" spans="1:22" ht="34.049999999999997" customHeight="1">
      <c r="A14" s="18">
        <v>9</v>
      </c>
      <c r="B14" s="18" t="s">
        <v>74</v>
      </c>
      <c r="C14" s="18" t="s">
        <v>83</v>
      </c>
      <c r="D14" s="18">
        <v>2800</v>
      </c>
      <c r="E14" s="18" t="s">
        <v>84</v>
      </c>
      <c r="F14" s="18" t="s">
        <v>85</v>
      </c>
      <c r="G14" s="18">
        <v>350</v>
      </c>
      <c r="H14" s="18">
        <v>1</v>
      </c>
      <c r="I14" s="19">
        <f t="shared" si="0"/>
        <v>8</v>
      </c>
      <c r="J14" s="20">
        <v>0.38</v>
      </c>
      <c r="K14" s="19">
        <v>20</v>
      </c>
    </row>
    <row r="15" spans="1:22" ht="34.049999999999997" customHeight="1">
      <c r="A15" s="18">
        <v>10</v>
      </c>
      <c r="B15" s="18" t="s">
        <v>74</v>
      </c>
      <c r="C15" s="18" t="s">
        <v>86</v>
      </c>
      <c r="D15" s="18">
        <v>190</v>
      </c>
      <c r="E15" s="18" t="s">
        <v>70</v>
      </c>
      <c r="F15" s="18" t="s">
        <v>68</v>
      </c>
      <c r="G15" s="18">
        <v>45</v>
      </c>
      <c r="H15" s="18">
        <v>1</v>
      </c>
      <c r="I15" s="19">
        <f t="shared" si="0"/>
        <v>4.2222222222222223</v>
      </c>
      <c r="J15" s="20">
        <v>0.38</v>
      </c>
      <c r="K15" s="19">
        <v>12</v>
      </c>
    </row>
    <row r="16" spans="1:22" ht="34.049999999999997" customHeight="1">
      <c r="A16" s="18">
        <v>11</v>
      </c>
      <c r="B16" s="18" t="s">
        <v>74</v>
      </c>
      <c r="C16" s="18" t="s">
        <v>87</v>
      </c>
      <c r="D16" s="18">
        <v>360</v>
      </c>
      <c r="E16" s="18" t="s">
        <v>70</v>
      </c>
      <c r="F16" s="18" t="s">
        <v>68</v>
      </c>
      <c r="G16" s="18">
        <v>45</v>
      </c>
      <c r="H16" s="18">
        <v>2</v>
      </c>
      <c r="I16" s="19">
        <f t="shared" si="0"/>
        <v>4</v>
      </c>
      <c r="J16" s="20">
        <v>0.38</v>
      </c>
      <c r="K16" s="19">
        <v>18</v>
      </c>
    </row>
    <row r="17" spans="1:11" ht="34.049999999999997" customHeight="1">
      <c r="A17" s="21">
        <v>12</v>
      </c>
      <c r="B17" s="21" t="s">
        <v>88</v>
      </c>
      <c r="C17" s="21" t="s">
        <v>89</v>
      </c>
      <c r="D17" s="21">
        <v>1</v>
      </c>
      <c r="E17" s="21" t="s">
        <v>67</v>
      </c>
      <c r="F17" s="21" t="s">
        <v>90</v>
      </c>
      <c r="G17" s="21">
        <v>0.25</v>
      </c>
      <c r="H17" s="21">
        <v>1</v>
      </c>
      <c r="I17" s="22">
        <f t="shared" si="0"/>
        <v>4</v>
      </c>
      <c r="J17" s="23">
        <v>0.22</v>
      </c>
      <c r="K17" s="22">
        <v>14</v>
      </c>
    </row>
    <row r="18" spans="1:11" ht="34.049999999999997" customHeight="1">
      <c r="A18" s="21">
        <v>13</v>
      </c>
      <c r="B18" s="21" t="s">
        <v>88</v>
      </c>
      <c r="C18" s="21" t="s">
        <v>91</v>
      </c>
      <c r="D18" s="21">
        <v>120</v>
      </c>
      <c r="E18" s="21" t="s">
        <v>92</v>
      </c>
      <c r="F18" s="21" t="s">
        <v>93</v>
      </c>
      <c r="G18" s="21">
        <v>30</v>
      </c>
      <c r="H18" s="21">
        <v>1</v>
      </c>
      <c r="I18" s="22">
        <f t="shared" si="0"/>
        <v>4</v>
      </c>
      <c r="J18" s="23">
        <v>0.22</v>
      </c>
      <c r="K18" s="22">
        <v>12</v>
      </c>
    </row>
    <row r="19" spans="1:11" ht="34.049999999999997" customHeight="1">
      <c r="A19" s="21">
        <v>14</v>
      </c>
      <c r="B19" s="21" t="s">
        <v>88</v>
      </c>
      <c r="C19" s="21" t="s">
        <v>94</v>
      </c>
      <c r="D19" s="21">
        <v>90</v>
      </c>
      <c r="E19" s="21" t="s">
        <v>92</v>
      </c>
      <c r="F19" s="21" t="s">
        <v>93</v>
      </c>
      <c r="G19" s="21">
        <v>25</v>
      </c>
      <c r="H19" s="21">
        <v>1</v>
      </c>
      <c r="I19" s="22">
        <f t="shared" si="0"/>
        <v>3.6</v>
      </c>
      <c r="J19" s="23">
        <v>0.22</v>
      </c>
      <c r="K19" s="22">
        <v>14</v>
      </c>
    </row>
    <row r="20" spans="1:11" ht="34.049999999999997" customHeight="1">
      <c r="A20" s="21">
        <v>15</v>
      </c>
      <c r="B20" s="21" t="s">
        <v>88</v>
      </c>
      <c r="C20" s="21" t="s">
        <v>95</v>
      </c>
      <c r="D20" s="21">
        <v>8</v>
      </c>
      <c r="E20" s="21" t="s">
        <v>96</v>
      </c>
      <c r="F20" s="21" t="s">
        <v>93</v>
      </c>
      <c r="G20" s="21">
        <v>4</v>
      </c>
      <c r="H20" s="21">
        <v>1</v>
      </c>
      <c r="I20" s="22">
        <f t="shared" si="0"/>
        <v>2</v>
      </c>
      <c r="J20" s="23">
        <v>0.22</v>
      </c>
      <c r="K20" s="22">
        <v>8</v>
      </c>
    </row>
    <row r="21" spans="1:11" ht="34.049999999999997" customHeight="1">
      <c r="A21" s="21">
        <v>16</v>
      </c>
      <c r="B21" s="21" t="s">
        <v>88</v>
      </c>
      <c r="C21" s="21" t="s">
        <v>97</v>
      </c>
      <c r="D21" s="21">
        <v>1</v>
      </c>
      <c r="E21" s="21" t="s">
        <v>67</v>
      </c>
      <c r="F21" s="21" t="s">
        <v>98</v>
      </c>
      <c r="G21" s="21">
        <v>0.5</v>
      </c>
      <c r="H21" s="21">
        <v>1</v>
      </c>
      <c r="I21" s="22">
        <f t="shared" si="0"/>
        <v>2</v>
      </c>
      <c r="J21" s="23">
        <v>0.22</v>
      </c>
      <c r="K21" s="22">
        <v>8</v>
      </c>
    </row>
    <row r="22" spans="1:11" ht="34.049999999999997" customHeight="1">
      <c r="A22" s="21">
        <v>17</v>
      </c>
      <c r="B22" s="21" t="s">
        <v>99</v>
      </c>
      <c r="C22" s="21" t="s">
        <v>100</v>
      </c>
      <c r="D22" s="21">
        <v>420</v>
      </c>
      <c r="E22" s="21" t="s">
        <v>70</v>
      </c>
      <c r="F22" s="21" t="s">
        <v>73</v>
      </c>
      <c r="G22" s="21">
        <v>40</v>
      </c>
      <c r="H22" s="21">
        <v>1</v>
      </c>
      <c r="I22" s="22">
        <f t="shared" si="0"/>
        <v>10.5</v>
      </c>
      <c r="J22" s="23">
        <v>0.32</v>
      </c>
      <c r="K22" s="22">
        <v>16</v>
      </c>
    </row>
    <row r="23" spans="1:11" ht="34.049999999999997" customHeight="1">
      <c r="A23" s="21">
        <v>18</v>
      </c>
      <c r="B23" s="21" t="s">
        <v>99</v>
      </c>
      <c r="C23" s="21" t="s">
        <v>101</v>
      </c>
      <c r="D23" s="21">
        <v>190</v>
      </c>
      <c r="E23" s="21" t="s">
        <v>70</v>
      </c>
      <c r="F23" s="21" t="s">
        <v>73</v>
      </c>
      <c r="G23" s="21">
        <v>35</v>
      </c>
      <c r="H23" s="21">
        <v>1</v>
      </c>
      <c r="I23" s="22">
        <f t="shared" si="0"/>
        <v>5.4285714285714288</v>
      </c>
      <c r="J23" s="23">
        <v>0.32</v>
      </c>
      <c r="K23" s="22">
        <v>12</v>
      </c>
    </row>
    <row r="24" spans="1:11" ht="34.049999999999997" customHeight="1">
      <c r="A24" s="21">
        <v>19</v>
      </c>
      <c r="B24" s="21" t="s">
        <v>99</v>
      </c>
      <c r="C24" s="21" t="s">
        <v>102</v>
      </c>
      <c r="D24" s="21">
        <v>210</v>
      </c>
      <c r="E24" s="21" t="s">
        <v>70</v>
      </c>
      <c r="F24" s="21" t="s">
        <v>73</v>
      </c>
      <c r="G24" s="21">
        <v>35</v>
      </c>
      <c r="H24" s="21">
        <v>1</v>
      </c>
      <c r="I24" s="22">
        <f t="shared" si="0"/>
        <v>6</v>
      </c>
      <c r="J24" s="23">
        <v>0.32</v>
      </c>
      <c r="K24" s="22">
        <v>10</v>
      </c>
    </row>
    <row r="25" spans="1:11" ht="34.049999999999997" customHeight="1">
      <c r="A25" s="21">
        <v>20</v>
      </c>
      <c r="B25" s="21" t="s">
        <v>99</v>
      </c>
      <c r="C25" s="21" t="s">
        <v>103</v>
      </c>
      <c r="D25" s="21">
        <v>720</v>
      </c>
      <c r="E25" s="21" t="s">
        <v>70</v>
      </c>
      <c r="F25" s="21" t="s">
        <v>73</v>
      </c>
      <c r="G25" s="21">
        <v>90</v>
      </c>
      <c r="H25" s="21">
        <v>1</v>
      </c>
      <c r="I25" s="22">
        <f t="shared" si="0"/>
        <v>8</v>
      </c>
      <c r="J25" s="23">
        <v>0.32</v>
      </c>
      <c r="K25" s="22">
        <v>20</v>
      </c>
    </row>
    <row r="26" spans="1:11" ht="34.049999999999997" customHeight="1">
      <c r="A26" s="21">
        <v>21</v>
      </c>
      <c r="B26" s="21" t="s">
        <v>99</v>
      </c>
      <c r="C26" s="21" t="s">
        <v>104</v>
      </c>
      <c r="D26" s="21">
        <v>18</v>
      </c>
      <c r="E26" s="21" t="s">
        <v>96</v>
      </c>
      <c r="F26" s="21" t="s">
        <v>73</v>
      </c>
      <c r="G26" s="21">
        <v>3</v>
      </c>
      <c r="H26" s="21">
        <v>1</v>
      </c>
      <c r="I26" s="22">
        <f t="shared" si="0"/>
        <v>6</v>
      </c>
      <c r="J26" s="23">
        <v>0.32</v>
      </c>
      <c r="K26" s="22">
        <v>16</v>
      </c>
    </row>
    <row r="27" spans="1:11" ht="34.049999999999997" customHeight="1">
      <c r="A27" s="21">
        <v>22</v>
      </c>
      <c r="B27" s="21" t="s">
        <v>99</v>
      </c>
      <c r="C27" s="21" t="s">
        <v>105</v>
      </c>
      <c r="D27" s="21">
        <v>1</v>
      </c>
      <c r="E27" s="21" t="s">
        <v>67</v>
      </c>
      <c r="F27" s="21" t="s">
        <v>68</v>
      </c>
      <c r="G27" s="21">
        <v>0.5</v>
      </c>
      <c r="H27" s="21">
        <v>1</v>
      </c>
      <c r="I27" s="22">
        <f t="shared" si="0"/>
        <v>2</v>
      </c>
      <c r="J27" s="23">
        <v>0.32</v>
      </c>
      <c r="K27" s="22">
        <v>7</v>
      </c>
    </row>
    <row r="28" spans="1:11" ht="52.05" customHeight="1"/>
    <row r="29" spans="1:11" ht="52.05" customHeight="1"/>
    <row r="30" spans="1:11" ht="52.05" customHeight="1">
      <c r="A30" s="159" t="s">
        <v>106</v>
      </c>
      <c r="B30" s="159"/>
      <c r="C30" s="159"/>
      <c r="D30" s="159"/>
      <c r="E30" s="159"/>
      <c r="F30" s="159"/>
      <c r="G30" s="159"/>
      <c r="H30" s="159"/>
      <c r="I30" s="159"/>
      <c r="J30" s="159"/>
      <c r="K30" s="159"/>
    </row>
    <row r="31" spans="1:11" ht="158.4">
      <c r="A31" s="24" t="s">
        <v>55</v>
      </c>
      <c r="B31" s="24" t="s">
        <v>63</v>
      </c>
      <c r="C31" s="24" t="s">
        <v>107</v>
      </c>
      <c r="D31" s="144" t="s">
        <v>108</v>
      </c>
      <c r="F31" s="27" t="s">
        <v>109</v>
      </c>
      <c r="G31" s="28"/>
      <c r="H31" s="28"/>
      <c r="I31" s="28"/>
      <c r="J31" s="28"/>
      <c r="K31" s="29"/>
    </row>
    <row r="32" spans="1:11" ht="60" customHeight="1">
      <c r="A32" s="143" t="s">
        <v>65</v>
      </c>
      <c r="B32" s="132">
        <f>J6</f>
        <v>0.08</v>
      </c>
      <c r="C32" s="133">
        <f>B32*'02_Rendimientos'!$B$80</f>
        <v>12</v>
      </c>
      <c r="D32" s="143" t="s">
        <v>110</v>
      </c>
      <c r="F32" s="30"/>
      <c r="G32" s="26"/>
      <c r="H32" s="26"/>
      <c r="I32" s="26"/>
      <c r="J32" s="26"/>
      <c r="K32" s="31"/>
    </row>
    <row r="33" spans="1:11" ht="60" customHeight="1">
      <c r="A33" s="25" t="s">
        <v>74</v>
      </c>
      <c r="B33" s="132">
        <f>J9</f>
        <v>0.38</v>
      </c>
      <c r="C33" s="133">
        <f>B33*'02_Rendimientos'!$B$80</f>
        <v>57</v>
      </c>
      <c r="D33" s="143" t="s">
        <v>111</v>
      </c>
      <c r="F33" s="30"/>
      <c r="G33" s="26"/>
      <c r="H33" s="26"/>
      <c r="I33" s="26"/>
      <c r="J33" s="26"/>
      <c r="K33" s="31"/>
    </row>
    <row r="34" spans="1:11" ht="60" customHeight="1">
      <c r="A34" s="25" t="s">
        <v>88</v>
      </c>
      <c r="B34" s="132">
        <f>J17</f>
        <v>0.22</v>
      </c>
      <c r="C34" s="133">
        <f>B34*'02_Rendimientos'!$B$80</f>
        <v>33</v>
      </c>
      <c r="D34" s="143" t="s">
        <v>112</v>
      </c>
      <c r="F34" s="30"/>
      <c r="G34" s="26"/>
      <c r="H34" s="26"/>
      <c r="I34" s="26"/>
      <c r="J34" s="26"/>
      <c r="K34" s="31"/>
    </row>
    <row r="35" spans="1:11" ht="60" customHeight="1">
      <c r="A35" s="25" t="s">
        <v>99</v>
      </c>
      <c r="B35" s="132">
        <f>J22</f>
        <v>0.32</v>
      </c>
      <c r="C35" s="133">
        <f>B35*'02_Rendimientos'!$B$80</f>
        <v>48</v>
      </c>
      <c r="D35" s="143" t="s">
        <v>113</v>
      </c>
      <c r="F35" s="32"/>
      <c r="G35" s="33"/>
      <c r="H35" s="33"/>
      <c r="I35" s="33"/>
      <c r="J35" s="33"/>
      <c r="K35" s="34"/>
    </row>
    <row r="36" spans="1:11" ht="30" customHeight="1">
      <c r="A36" s="147" t="s">
        <v>114</v>
      </c>
      <c r="B36" s="147"/>
      <c r="C36" s="147"/>
      <c r="D36" s="147"/>
      <c r="E36" s="147"/>
      <c r="F36" s="147"/>
      <c r="G36" s="147"/>
      <c r="H36" s="147"/>
      <c r="I36" s="147"/>
      <c r="J36" s="147"/>
      <c r="K36" s="147"/>
    </row>
    <row r="37" spans="1:11" ht="30" customHeight="1">
      <c r="A37" s="147"/>
      <c r="B37" s="147"/>
      <c r="C37" s="147"/>
      <c r="D37" s="147"/>
      <c r="E37" s="147"/>
      <c r="F37" s="147"/>
      <c r="G37" s="147"/>
      <c r="H37" s="147"/>
      <c r="I37" s="147"/>
      <c r="J37" s="147"/>
      <c r="K37" s="147"/>
    </row>
    <row r="38" spans="1:11" ht="30" customHeight="1">
      <c r="A38" s="147"/>
      <c r="B38" s="147"/>
      <c r="C38" s="147"/>
      <c r="D38" s="147"/>
      <c r="E38" s="147"/>
      <c r="F38" s="147"/>
      <c r="G38" s="147"/>
      <c r="H38" s="147"/>
      <c r="I38" s="147"/>
      <c r="J38" s="147"/>
      <c r="K38" s="147"/>
    </row>
    <row r="39" spans="1:11" ht="37.950000000000003" customHeight="1">
      <c r="A39" s="157" t="s">
        <v>115</v>
      </c>
      <c r="B39" s="157"/>
      <c r="C39" s="157"/>
      <c r="D39" s="157"/>
      <c r="E39" s="157"/>
      <c r="F39" s="157"/>
      <c r="G39" s="157"/>
      <c r="H39" s="157"/>
      <c r="I39" s="157"/>
      <c r="J39" s="157"/>
      <c r="K39" s="157"/>
    </row>
    <row r="42" spans="1:11" ht="43.95" customHeight="1">
      <c r="A42" s="50" t="s">
        <v>116</v>
      </c>
      <c r="B42" s="50" t="s">
        <v>117</v>
      </c>
      <c r="C42" s="50" t="s">
        <v>118</v>
      </c>
      <c r="D42" s="50" t="s">
        <v>119</v>
      </c>
      <c r="E42" s="50" t="s">
        <v>120</v>
      </c>
      <c r="F42" s="50" t="s">
        <v>121</v>
      </c>
      <c r="G42" s="50" t="s">
        <v>122</v>
      </c>
    </row>
    <row r="43" spans="1:11" ht="70.05" customHeight="1">
      <c r="A43" s="51" t="s">
        <v>123</v>
      </c>
      <c r="B43" s="51" t="str">
        <f t="shared" ref="B43:B64" si="1">C6</f>
        <v>Instalación de faenas y cierre perimetral</v>
      </c>
      <c r="C43" s="79">
        <f t="shared" ref="C43:C64" si="2">I6</f>
        <v>1</v>
      </c>
      <c r="D43" s="79">
        <f t="shared" ref="D43:D64" si="3">K6</f>
        <v>6</v>
      </c>
      <c r="E43" s="79">
        <f t="shared" ref="E43:E64" si="4">D43*5/7</f>
        <v>4.2857142857142856</v>
      </c>
      <c r="F43" s="79">
        <f t="shared" ref="F43:F64" si="5">E43-C43</f>
        <v>3.2857142857142856</v>
      </c>
      <c r="G43" s="51" t="s">
        <v>124</v>
      </c>
    </row>
    <row r="44" spans="1:11" ht="70.05" customHeight="1">
      <c r="A44" s="52" t="s">
        <v>125</v>
      </c>
      <c r="B44" s="52" t="str">
        <f t="shared" si="1"/>
        <v>Replanteo y nivelación del área de trabajo</v>
      </c>
      <c r="C44" s="78">
        <f t="shared" si="2"/>
        <v>1</v>
      </c>
      <c r="D44" s="78">
        <f t="shared" si="3"/>
        <v>5</v>
      </c>
      <c r="E44" s="78">
        <f t="shared" si="4"/>
        <v>3.5714285714285716</v>
      </c>
      <c r="F44" s="78">
        <f t="shared" si="5"/>
        <v>2.5714285714285716</v>
      </c>
      <c r="G44" s="52" t="s">
        <v>124</v>
      </c>
    </row>
    <row r="45" spans="1:11" ht="70.05" customHeight="1">
      <c r="A45" s="51" t="s">
        <v>126</v>
      </c>
      <c r="B45" s="51" t="str">
        <f t="shared" si="1"/>
        <v>Servicios provisorios y habilitación de instalaciones</v>
      </c>
      <c r="C45" s="79">
        <f t="shared" si="2"/>
        <v>2</v>
      </c>
      <c r="D45" s="79">
        <f t="shared" si="3"/>
        <v>10</v>
      </c>
      <c r="E45" s="79">
        <f t="shared" si="4"/>
        <v>7.1428571428571432</v>
      </c>
      <c r="F45" s="79">
        <f t="shared" si="5"/>
        <v>5.1428571428571432</v>
      </c>
      <c r="G45" s="51" t="s">
        <v>124</v>
      </c>
    </row>
    <row r="46" spans="1:11" ht="70.05" customHeight="1">
      <c r="A46" s="52" t="s">
        <v>127</v>
      </c>
      <c r="B46" s="52" t="str">
        <f t="shared" si="1"/>
        <v>Excavación y retiro de material</v>
      </c>
      <c r="C46" s="78">
        <f t="shared" si="2"/>
        <v>3</v>
      </c>
      <c r="D46" s="78">
        <f t="shared" si="3"/>
        <v>11</v>
      </c>
      <c r="E46" s="78">
        <f t="shared" si="4"/>
        <v>7.8571428571428568</v>
      </c>
      <c r="F46" s="78">
        <f t="shared" si="5"/>
        <v>4.8571428571428568</v>
      </c>
      <c r="G46" s="52" t="s">
        <v>124</v>
      </c>
    </row>
    <row r="47" spans="1:11" ht="70.05" customHeight="1">
      <c r="A47" s="51" t="s">
        <v>128</v>
      </c>
      <c r="B47" s="51" t="str">
        <f t="shared" si="1"/>
        <v>Relleno, humectación y compactación</v>
      </c>
      <c r="C47" s="79">
        <f t="shared" si="2"/>
        <v>2.9166666666666665</v>
      </c>
      <c r="D47" s="79">
        <f t="shared" si="3"/>
        <v>9</v>
      </c>
      <c r="E47" s="79">
        <f t="shared" si="4"/>
        <v>6.4285714285714288</v>
      </c>
      <c r="F47" s="79">
        <f t="shared" si="5"/>
        <v>3.5119047619047623</v>
      </c>
      <c r="G47" s="51" t="s">
        <v>124</v>
      </c>
    </row>
    <row r="48" spans="1:11" ht="70.05" customHeight="1">
      <c r="A48" s="52" t="s">
        <v>129</v>
      </c>
      <c r="B48" s="52" t="str">
        <f t="shared" si="1"/>
        <v>Emplantillado de hormigón</v>
      </c>
      <c r="C48" s="78">
        <f t="shared" si="2"/>
        <v>3</v>
      </c>
      <c r="D48" s="78">
        <f t="shared" si="3"/>
        <v>5</v>
      </c>
      <c r="E48" s="78">
        <f t="shared" si="4"/>
        <v>3.5714285714285716</v>
      </c>
      <c r="F48" s="78">
        <f t="shared" si="5"/>
        <v>0.57142857142857162</v>
      </c>
      <c r="G48" s="52" t="s">
        <v>124</v>
      </c>
    </row>
    <row r="49" spans="1:7" ht="70.05" customHeight="1">
      <c r="A49" s="51" t="s">
        <v>130</v>
      </c>
      <c r="B49" s="51" t="str">
        <f t="shared" si="1"/>
        <v>Fundaciones de hormigón armado</v>
      </c>
      <c r="C49" s="79">
        <f t="shared" si="2"/>
        <v>4</v>
      </c>
      <c r="D49" s="79">
        <f t="shared" si="3"/>
        <v>13</v>
      </c>
      <c r="E49" s="79">
        <f t="shared" si="4"/>
        <v>9.2857142857142865</v>
      </c>
      <c r="F49" s="79">
        <f t="shared" si="5"/>
        <v>5.2857142857142865</v>
      </c>
      <c r="G49" s="51" t="s">
        <v>124</v>
      </c>
    </row>
    <row r="50" spans="1:7" ht="70.05" customHeight="1">
      <c r="A50" s="52" t="s">
        <v>131</v>
      </c>
      <c r="B50" s="52" t="str">
        <f t="shared" si="1"/>
        <v>Radier y losas de hormigón</v>
      </c>
      <c r="C50" s="78">
        <f t="shared" si="2"/>
        <v>3.3928571428571428</v>
      </c>
      <c r="D50" s="78">
        <f t="shared" si="3"/>
        <v>12</v>
      </c>
      <c r="E50" s="78">
        <f t="shared" si="4"/>
        <v>8.5714285714285712</v>
      </c>
      <c r="F50" s="78">
        <f t="shared" si="5"/>
        <v>5.1785714285714288</v>
      </c>
      <c r="G50" s="52" t="s">
        <v>124</v>
      </c>
    </row>
    <row r="51" spans="1:7" ht="70.05" customHeight="1">
      <c r="A51" s="51" t="s">
        <v>132</v>
      </c>
      <c r="B51" s="51" t="str">
        <f t="shared" si="1"/>
        <v>Estructura metálica y viga reticulada</v>
      </c>
      <c r="C51" s="79">
        <f t="shared" si="2"/>
        <v>8</v>
      </c>
      <c r="D51" s="79">
        <f t="shared" si="3"/>
        <v>20</v>
      </c>
      <c r="E51" s="79">
        <f t="shared" si="4"/>
        <v>14.285714285714286</v>
      </c>
      <c r="F51" s="79">
        <f t="shared" si="5"/>
        <v>6.2857142857142865</v>
      </c>
      <c r="G51" s="51" t="s">
        <v>124</v>
      </c>
    </row>
    <row r="52" spans="1:7" ht="70.05" customHeight="1">
      <c r="A52" s="52" t="s">
        <v>133</v>
      </c>
      <c r="B52" s="52" t="str">
        <f t="shared" si="1"/>
        <v>Cubierta y hojalatería</v>
      </c>
      <c r="C52" s="78">
        <f t="shared" si="2"/>
        <v>4.2222222222222223</v>
      </c>
      <c r="D52" s="78">
        <f t="shared" si="3"/>
        <v>12</v>
      </c>
      <c r="E52" s="78">
        <f t="shared" si="4"/>
        <v>8.5714285714285712</v>
      </c>
      <c r="F52" s="78">
        <f t="shared" si="5"/>
        <v>4.3492063492063489</v>
      </c>
      <c r="G52" s="52" t="s">
        <v>124</v>
      </c>
    </row>
    <row r="53" spans="1:7" ht="70.05" customHeight="1">
      <c r="A53" s="51" t="s">
        <v>134</v>
      </c>
      <c r="B53" s="51" t="str">
        <f t="shared" si="1"/>
        <v>Muros y tabiques Metalcon</v>
      </c>
      <c r="C53" s="79">
        <f t="shared" si="2"/>
        <v>4</v>
      </c>
      <c r="D53" s="79">
        <f t="shared" si="3"/>
        <v>18</v>
      </c>
      <c r="E53" s="79">
        <f t="shared" si="4"/>
        <v>12.857142857142858</v>
      </c>
      <c r="F53" s="79">
        <f t="shared" si="5"/>
        <v>8.8571428571428577</v>
      </c>
      <c r="G53" s="51" t="s">
        <v>124</v>
      </c>
    </row>
    <row r="54" spans="1:7" ht="70.05" customHeight="1">
      <c r="A54" s="52" t="s">
        <v>135</v>
      </c>
      <c r="B54" s="52" t="str">
        <f t="shared" si="1"/>
        <v>Instalación eléctrica interior</v>
      </c>
      <c r="C54" s="78">
        <f t="shared" si="2"/>
        <v>4</v>
      </c>
      <c r="D54" s="78">
        <f t="shared" si="3"/>
        <v>14</v>
      </c>
      <c r="E54" s="78">
        <f t="shared" si="4"/>
        <v>10</v>
      </c>
      <c r="F54" s="78">
        <f t="shared" si="5"/>
        <v>6</v>
      </c>
      <c r="G54" s="52" t="s">
        <v>124</v>
      </c>
    </row>
    <row r="55" spans="1:7" ht="70.05" customHeight="1">
      <c r="A55" s="51" t="s">
        <v>136</v>
      </c>
      <c r="B55" s="51" t="str">
        <f t="shared" si="1"/>
        <v>Red de agua potable</v>
      </c>
      <c r="C55" s="79">
        <f t="shared" si="2"/>
        <v>4</v>
      </c>
      <c r="D55" s="79">
        <f t="shared" si="3"/>
        <v>12</v>
      </c>
      <c r="E55" s="79">
        <f t="shared" si="4"/>
        <v>8.5714285714285712</v>
      </c>
      <c r="F55" s="79">
        <f t="shared" si="5"/>
        <v>4.5714285714285712</v>
      </c>
      <c r="G55" s="51" t="s">
        <v>124</v>
      </c>
    </row>
    <row r="56" spans="1:7" ht="70.05" customHeight="1">
      <c r="A56" s="52" t="s">
        <v>137</v>
      </c>
      <c r="B56" s="52" t="str">
        <f t="shared" si="1"/>
        <v>Red de alcantarillado</v>
      </c>
      <c r="C56" s="78">
        <f t="shared" si="2"/>
        <v>3.6</v>
      </c>
      <c r="D56" s="78">
        <f t="shared" si="3"/>
        <v>14</v>
      </c>
      <c r="E56" s="78">
        <f t="shared" si="4"/>
        <v>10</v>
      </c>
      <c r="F56" s="78">
        <f t="shared" si="5"/>
        <v>6.4</v>
      </c>
      <c r="G56" s="52" t="s">
        <v>124</v>
      </c>
    </row>
    <row r="57" spans="1:7" ht="70.05" customHeight="1">
      <c r="A57" s="51" t="s">
        <v>138</v>
      </c>
      <c r="B57" s="51" t="str">
        <f t="shared" si="1"/>
        <v>Instalación de artefactos sanitarios</v>
      </c>
      <c r="C57" s="79">
        <f t="shared" si="2"/>
        <v>2</v>
      </c>
      <c r="D57" s="79">
        <f t="shared" si="3"/>
        <v>8</v>
      </c>
      <c r="E57" s="79">
        <f t="shared" si="4"/>
        <v>5.7142857142857144</v>
      </c>
      <c r="F57" s="79">
        <f t="shared" si="5"/>
        <v>3.7142857142857144</v>
      </c>
      <c r="G57" s="51" t="s">
        <v>124</v>
      </c>
    </row>
    <row r="58" spans="1:7" ht="70.05" customHeight="1">
      <c r="A58" s="52" t="s">
        <v>139</v>
      </c>
      <c r="B58" s="52" t="str">
        <f t="shared" si="1"/>
        <v>Pruebas, conexiones y certificaciones</v>
      </c>
      <c r="C58" s="78">
        <f t="shared" si="2"/>
        <v>2</v>
      </c>
      <c r="D58" s="78">
        <f t="shared" si="3"/>
        <v>8</v>
      </c>
      <c r="E58" s="78">
        <f t="shared" si="4"/>
        <v>5.7142857142857144</v>
      </c>
      <c r="F58" s="78">
        <f t="shared" si="5"/>
        <v>3.7142857142857144</v>
      </c>
      <c r="G58" s="52" t="s">
        <v>124</v>
      </c>
    </row>
    <row r="59" spans="1:7" ht="70.05" customHeight="1">
      <c r="A59" s="51" t="s">
        <v>140</v>
      </c>
      <c r="B59" s="51" t="str">
        <f t="shared" si="1"/>
        <v>Revestimientos interiores</v>
      </c>
      <c r="C59" s="79">
        <f t="shared" si="2"/>
        <v>10.5</v>
      </c>
      <c r="D59" s="79">
        <f t="shared" si="3"/>
        <v>16</v>
      </c>
      <c r="E59" s="79">
        <f t="shared" si="4"/>
        <v>11.428571428571429</v>
      </c>
      <c r="F59" s="79">
        <f t="shared" si="5"/>
        <v>0.92857142857142883</v>
      </c>
      <c r="G59" s="51" t="s">
        <v>124</v>
      </c>
    </row>
    <row r="60" spans="1:7" ht="70.05" customHeight="1">
      <c r="A60" s="52" t="s">
        <v>141</v>
      </c>
      <c r="B60" s="52" t="str">
        <f t="shared" si="1"/>
        <v>Cielos y elementos complementarios</v>
      </c>
      <c r="C60" s="78">
        <f t="shared" si="2"/>
        <v>5.4285714285714288</v>
      </c>
      <c r="D60" s="78">
        <f t="shared" si="3"/>
        <v>12</v>
      </c>
      <c r="E60" s="78">
        <f t="shared" si="4"/>
        <v>8.5714285714285712</v>
      </c>
      <c r="F60" s="78">
        <f t="shared" si="5"/>
        <v>3.1428571428571423</v>
      </c>
      <c r="G60" s="52" t="s">
        <v>124</v>
      </c>
    </row>
    <row r="61" spans="1:7" ht="70.05" customHeight="1">
      <c r="A61" s="51" t="s">
        <v>142</v>
      </c>
      <c r="B61" s="51" t="str">
        <f t="shared" si="1"/>
        <v>Pavimentos</v>
      </c>
      <c r="C61" s="79">
        <f t="shared" si="2"/>
        <v>6</v>
      </c>
      <c r="D61" s="79">
        <f t="shared" si="3"/>
        <v>10</v>
      </c>
      <c r="E61" s="79">
        <f t="shared" si="4"/>
        <v>7.1428571428571432</v>
      </c>
      <c r="F61" s="79">
        <f t="shared" si="5"/>
        <v>1.1428571428571432</v>
      </c>
      <c r="G61" s="51" t="s">
        <v>124</v>
      </c>
    </row>
    <row r="62" spans="1:7" ht="70.05" customHeight="1">
      <c r="A62" s="52" t="s">
        <v>143</v>
      </c>
      <c r="B62" s="52" t="str">
        <f t="shared" si="1"/>
        <v>Pinturas interiores y exteriores</v>
      </c>
      <c r="C62" s="78">
        <f t="shared" si="2"/>
        <v>8</v>
      </c>
      <c r="D62" s="78">
        <f t="shared" si="3"/>
        <v>20</v>
      </c>
      <c r="E62" s="78">
        <f t="shared" si="4"/>
        <v>14.285714285714286</v>
      </c>
      <c r="F62" s="78">
        <f t="shared" si="5"/>
        <v>6.2857142857142865</v>
      </c>
      <c r="G62" s="52" t="s">
        <v>124</v>
      </c>
    </row>
    <row r="63" spans="1:7" ht="70.05" customHeight="1">
      <c r="A63" s="51" t="s">
        <v>144</v>
      </c>
      <c r="B63" s="51" t="str">
        <f t="shared" si="1"/>
        <v>Puertas, ventanas y quincallería</v>
      </c>
      <c r="C63" s="79">
        <f t="shared" si="2"/>
        <v>6</v>
      </c>
      <c r="D63" s="79">
        <f t="shared" si="3"/>
        <v>16</v>
      </c>
      <c r="E63" s="79">
        <f t="shared" si="4"/>
        <v>11.428571428571429</v>
      </c>
      <c r="F63" s="79">
        <f t="shared" si="5"/>
        <v>5.4285714285714288</v>
      </c>
      <c r="G63" s="51" t="s">
        <v>124</v>
      </c>
    </row>
    <row r="64" spans="1:7" ht="70.05" customHeight="1">
      <c r="A64" s="52" t="s">
        <v>145</v>
      </c>
      <c r="B64" s="52" t="str">
        <f t="shared" si="1"/>
        <v>Limpieza, remates y entrega</v>
      </c>
      <c r="C64" s="78">
        <f t="shared" si="2"/>
        <v>2</v>
      </c>
      <c r="D64" s="78">
        <f t="shared" si="3"/>
        <v>7</v>
      </c>
      <c r="E64" s="78">
        <f t="shared" si="4"/>
        <v>5</v>
      </c>
      <c r="F64" s="78">
        <f t="shared" si="5"/>
        <v>3</v>
      </c>
      <c r="G64" s="52" t="s">
        <v>124</v>
      </c>
    </row>
    <row r="72" spans="1:8" ht="28.05" customHeight="1">
      <c r="A72" s="189" t="s">
        <v>1392</v>
      </c>
      <c r="B72" s="158"/>
      <c r="C72" s="158"/>
      <c r="D72" s="158"/>
      <c r="E72" s="158"/>
      <c r="F72" s="158"/>
      <c r="G72" s="158"/>
      <c r="H72" s="158"/>
    </row>
    <row r="75" spans="1:8" ht="19.2">
      <c r="A75" s="186" t="s">
        <v>656</v>
      </c>
      <c r="B75" s="186"/>
      <c r="C75" s="186"/>
      <c r="D75" s="186"/>
      <c r="E75" s="186"/>
      <c r="F75" s="186"/>
    </row>
    <row r="78" spans="1:8">
      <c r="A78" s="50" t="s">
        <v>657</v>
      </c>
      <c r="B78" s="50" t="s">
        <v>658</v>
      </c>
      <c r="C78" s="50" t="s">
        <v>58</v>
      </c>
      <c r="D78" s="50" t="s">
        <v>659</v>
      </c>
      <c r="E78" s="50" t="s">
        <v>625</v>
      </c>
      <c r="F78" s="50" t="s">
        <v>660</v>
      </c>
    </row>
    <row r="79" spans="1:8" ht="26.4">
      <c r="A79" s="51" t="s">
        <v>661</v>
      </c>
      <c r="B79" s="54">
        <v>46328</v>
      </c>
      <c r="C79" s="51" t="s">
        <v>662</v>
      </c>
      <c r="D79" s="51" t="s">
        <v>663</v>
      </c>
      <c r="E79" s="51" t="s">
        <v>664</v>
      </c>
      <c r="F79" s="51" t="s">
        <v>665</v>
      </c>
    </row>
    <row r="80" spans="1:8" ht="26.4">
      <c r="A80" s="52" t="s">
        <v>666</v>
      </c>
      <c r="B80" s="53">
        <v>150</v>
      </c>
      <c r="C80" s="52" t="s">
        <v>667</v>
      </c>
      <c r="D80" s="52" t="s">
        <v>668</v>
      </c>
      <c r="E80" s="52" t="s">
        <v>669</v>
      </c>
      <c r="F80" s="52" t="s">
        <v>670</v>
      </c>
    </row>
    <row r="81" spans="1:6" ht="26.4">
      <c r="A81" s="51" t="s">
        <v>316</v>
      </c>
      <c r="B81" s="62">
        <v>114446607</v>
      </c>
      <c r="C81" s="51" t="s">
        <v>671</v>
      </c>
      <c r="D81" s="51" t="s">
        <v>672</v>
      </c>
      <c r="E81" s="51" t="s">
        <v>669</v>
      </c>
      <c r="F81" s="51" t="s">
        <v>673</v>
      </c>
    </row>
    <row r="82" spans="1:6" ht="26.4">
      <c r="A82" s="52" t="s">
        <v>674</v>
      </c>
      <c r="B82" s="55">
        <v>0.19</v>
      </c>
      <c r="C82" s="52" t="s">
        <v>675</v>
      </c>
      <c r="D82" s="52" t="s">
        <v>676</v>
      </c>
      <c r="E82" s="52" t="s">
        <v>669</v>
      </c>
      <c r="F82" s="52" t="s">
        <v>677</v>
      </c>
    </row>
    <row r="83" spans="1:6" ht="26.4">
      <c r="A83" s="51" t="s">
        <v>678</v>
      </c>
      <c r="B83" s="55">
        <v>0.15</v>
      </c>
      <c r="C83" s="51" t="s">
        <v>679</v>
      </c>
      <c r="D83" s="51" t="s">
        <v>680</v>
      </c>
      <c r="E83" s="51" t="s">
        <v>681</v>
      </c>
      <c r="F83" s="51" t="s">
        <v>682</v>
      </c>
    </row>
    <row r="84" spans="1:6" ht="26.4">
      <c r="A84" s="52" t="s">
        <v>683</v>
      </c>
      <c r="B84" s="55">
        <v>0.1</v>
      </c>
      <c r="C84" s="52" t="s">
        <v>679</v>
      </c>
      <c r="D84" s="52" t="s">
        <v>684</v>
      </c>
      <c r="E84" s="52" t="s">
        <v>685</v>
      </c>
      <c r="F84" s="52" t="s">
        <v>686</v>
      </c>
    </row>
    <row r="85" spans="1:6" ht="39.6">
      <c r="A85" s="51" t="s">
        <v>687</v>
      </c>
      <c r="B85" s="55">
        <v>0.15</v>
      </c>
      <c r="C85" s="51" t="s">
        <v>679</v>
      </c>
      <c r="D85" s="51" t="s">
        <v>688</v>
      </c>
      <c r="E85" s="51" t="s">
        <v>681</v>
      </c>
      <c r="F85" s="51" t="s">
        <v>689</v>
      </c>
    </row>
    <row r="86" spans="1:6" ht="39.6">
      <c r="A86" s="52" t="s">
        <v>690</v>
      </c>
      <c r="B86" s="55">
        <v>0.05</v>
      </c>
      <c r="C86" s="52" t="s">
        <v>691</v>
      </c>
      <c r="D86" s="52" t="s">
        <v>692</v>
      </c>
      <c r="E86" s="52" t="s">
        <v>693</v>
      </c>
      <c r="F86" s="52" t="s">
        <v>694</v>
      </c>
    </row>
    <row r="87" spans="1:6" ht="26.4">
      <c r="A87" s="51" t="s">
        <v>695</v>
      </c>
      <c r="B87" s="55">
        <v>0</v>
      </c>
      <c r="C87" s="51" t="s">
        <v>696</v>
      </c>
      <c r="D87" s="51" t="s">
        <v>697</v>
      </c>
      <c r="E87" s="51" t="s">
        <v>698</v>
      </c>
      <c r="F87" s="51" t="s">
        <v>699</v>
      </c>
    </row>
    <row r="88" spans="1:6" ht="39.6">
      <c r="A88" s="52" t="s">
        <v>700</v>
      </c>
      <c r="B88" s="53">
        <v>30</v>
      </c>
      <c r="C88" s="52" t="s">
        <v>701</v>
      </c>
      <c r="D88" s="52" t="s">
        <v>702</v>
      </c>
      <c r="E88" s="52" t="s">
        <v>669</v>
      </c>
      <c r="F88" s="52" t="s">
        <v>703</v>
      </c>
    </row>
    <row r="89" spans="1:6" ht="39.6">
      <c r="A89" s="51" t="s">
        <v>704</v>
      </c>
      <c r="B89" s="53">
        <v>5</v>
      </c>
      <c r="C89" s="51" t="s">
        <v>701</v>
      </c>
      <c r="D89" s="51" t="s">
        <v>705</v>
      </c>
      <c r="E89" s="51" t="s">
        <v>685</v>
      </c>
      <c r="F89" s="51" t="s">
        <v>706</v>
      </c>
    </row>
    <row r="90" spans="1:6" ht="39.6">
      <c r="A90" s="52" t="s">
        <v>707</v>
      </c>
      <c r="B90" s="55">
        <v>0.1</v>
      </c>
      <c r="C90" s="52" t="s">
        <v>708</v>
      </c>
      <c r="D90" s="52" t="s">
        <v>709</v>
      </c>
      <c r="E90" s="52" t="s">
        <v>669</v>
      </c>
      <c r="F90" s="52" t="s">
        <v>710</v>
      </c>
    </row>
    <row r="91" spans="1:6" ht="26.4">
      <c r="A91" s="51" t="s">
        <v>711</v>
      </c>
      <c r="B91" s="53">
        <v>0</v>
      </c>
      <c r="C91" s="51" t="s">
        <v>712</v>
      </c>
      <c r="D91" s="51" t="s">
        <v>713</v>
      </c>
      <c r="E91" s="51" t="s">
        <v>698</v>
      </c>
      <c r="F91" s="51" t="s">
        <v>714</v>
      </c>
    </row>
    <row r="92" spans="1:6" ht="26.4">
      <c r="A92" s="52" t="s">
        <v>715</v>
      </c>
      <c r="B92" s="55">
        <v>0.5</v>
      </c>
      <c r="C92" s="52" t="s">
        <v>716</v>
      </c>
      <c r="D92" s="52" t="s">
        <v>717</v>
      </c>
      <c r="E92" s="52" t="s">
        <v>685</v>
      </c>
      <c r="F92" s="52" t="s">
        <v>718</v>
      </c>
    </row>
    <row r="93" spans="1:6" ht="39.6">
      <c r="A93" s="51" t="s">
        <v>463</v>
      </c>
      <c r="B93" s="55">
        <v>0.55000000000000004</v>
      </c>
      <c r="C93" s="51" t="s">
        <v>679</v>
      </c>
      <c r="D93" s="51" t="s">
        <v>719</v>
      </c>
      <c r="E93" s="51" t="s">
        <v>685</v>
      </c>
      <c r="F93" s="51" t="s">
        <v>720</v>
      </c>
    </row>
    <row r="94" spans="1:6" ht="39.6">
      <c r="A94" s="52" t="s">
        <v>721</v>
      </c>
      <c r="B94" s="55">
        <v>0.3</v>
      </c>
      <c r="C94" s="52" t="s">
        <v>679</v>
      </c>
      <c r="D94" s="52" t="s">
        <v>719</v>
      </c>
      <c r="E94" s="52" t="s">
        <v>685</v>
      </c>
      <c r="F94" s="52" t="s">
        <v>722</v>
      </c>
    </row>
    <row r="95" spans="1:6" ht="39.6">
      <c r="A95" s="51" t="s">
        <v>723</v>
      </c>
      <c r="B95" s="55">
        <v>0.1</v>
      </c>
      <c r="C95" s="51" t="s">
        <v>679</v>
      </c>
      <c r="D95" s="51" t="s">
        <v>719</v>
      </c>
      <c r="E95" s="51" t="s">
        <v>685</v>
      </c>
      <c r="F95" s="51" t="s">
        <v>724</v>
      </c>
    </row>
    <row r="96" spans="1:6" ht="39.6">
      <c r="A96" s="52" t="s">
        <v>725</v>
      </c>
      <c r="B96" s="55">
        <v>0.05</v>
      </c>
      <c r="C96" s="52" t="s">
        <v>679</v>
      </c>
      <c r="D96" s="52" t="s">
        <v>719</v>
      </c>
      <c r="E96" s="52" t="s">
        <v>685</v>
      </c>
      <c r="F96" s="52" t="s">
        <v>726</v>
      </c>
    </row>
    <row r="97" spans="1:6" ht="26.4">
      <c r="A97" s="51" t="s">
        <v>727</v>
      </c>
      <c r="B97" s="55">
        <v>0.5</v>
      </c>
      <c r="C97" s="51" t="s">
        <v>728</v>
      </c>
      <c r="D97" s="51" t="s">
        <v>729</v>
      </c>
      <c r="E97" s="51" t="s">
        <v>685</v>
      </c>
      <c r="F97" s="51" t="s">
        <v>730</v>
      </c>
    </row>
    <row r="98" spans="1:6" ht="39.6">
      <c r="A98" s="52" t="s">
        <v>731</v>
      </c>
      <c r="B98" s="54">
        <v>46456</v>
      </c>
      <c r="C98" s="52" t="s">
        <v>662</v>
      </c>
      <c r="D98" s="52" t="s">
        <v>732</v>
      </c>
      <c r="E98" s="52" t="s">
        <v>733</v>
      </c>
      <c r="F98" s="52" t="s">
        <v>734</v>
      </c>
    </row>
    <row r="99" spans="1:6" ht="26.4">
      <c r="A99" s="51" t="s">
        <v>735</v>
      </c>
      <c r="B99" s="55">
        <v>0.05</v>
      </c>
      <c r="C99" s="51" t="s">
        <v>736</v>
      </c>
      <c r="D99" s="51" t="s">
        <v>737</v>
      </c>
      <c r="E99" s="51" t="s">
        <v>738</v>
      </c>
      <c r="F99" s="51" t="s">
        <v>739</v>
      </c>
    </row>
    <row r="100" spans="1:6" ht="39.6">
      <c r="A100" s="52" t="s">
        <v>740</v>
      </c>
      <c r="B100" s="53">
        <v>180</v>
      </c>
      <c r="C100" s="52" t="s">
        <v>667</v>
      </c>
      <c r="D100" s="52" t="s">
        <v>741</v>
      </c>
      <c r="E100" s="52" t="s">
        <v>693</v>
      </c>
      <c r="F100" s="52" t="s">
        <v>742</v>
      </c>
    </row>
    <row r="102" spans="1:6">
      <c r="A102" s="157" t="s">
        <v>743</v>
      </c>
      <c r="B102" s="157"/>
      <c r="C102" s="157"/>
      <c r="D102" s="157"/>
      <c r="E102" s="157"/>
      <c r="F102" s="157"/>
    </row>
    <row r="104" spans="1:6" ht="26.4">
      <c r="A104" s="50" t="s">
        <v>744</v>
      </c>
      <c r="B104" s="50" t="s">
        <v>745</v>
      </c>
      <c r="C104" s="50" t="s">
        <v>58</v>
      </c>
      <c r="D104" s="50" t="s">
        <v>746</v>
      </c>
      <c r="E104" s="50" t="s">
        <v>747</v>
      </c>
      <c r="F104" s="50" t="s">
        <v>748</v>
      </c>
    </row>
    <row r="105" spans="1:6" ht="39.6">
      <c r="A105" s="51" t="s">
        <v>749</v>
      </c>
      <c r="B105" s="51">
        <v>3290</v>
      </c>
      <c r="C105" s="51" t="s">
        <v>750</v>
      </c>
      <c r="D105" s="51" t="s">
        <v>751</v>
      </c>
      <c r="E105" s="51" t="s">
        <v>752</v>
      </c>
      <c r="F105" s="51" t="s">
        <v>753</v>
      </c>
    </row>
    <row r="106" spans="1:6" ht="39.6">
      <c r="A106" s="52" t="s">
        <v>754</v>
      </c>
      <c r="B106" s="52">
        <v>14964</v>
      </c>
      <c r="C106" s="52" t="s">
        <v>755</v>
      </c>
      <c r="D106" s="52" t="s">
        <v>756</v>
      </c>
      <c r="E106" s="52" t="s">
        <v>752</v>
      </c>
      <c r="F106" s="52" t="s">
        <v>757</v>
      </c>
    </row>
    <row r="107" spans="1:6" ht="52.8">
      <c r="A107" s="51" t="s">
        <v>758</v>
      </c>
      <c r="B107" s="51"/>
      <c r="C107" s="51" t="s">
        <v>755</v>
      </c>
      <c r="D107" s="51" t="s">
        <v>759</v>
      </c>
      <c r="E107" s="51" t="s">
        <v>752</v>
      </c>
      <c r="F107" s="51" t="s">
        <v>760</v>
      </c>
    </row>
    <row r="109" spans="1:6">
      <c r="A109" s="157" t="s">
        <v>761</v>
      </c>
      <c r="B109" s="157"/>
      <c r="C109" s="157"/>
      <c r="D109" s="157"/>
      <c r="E109" s="157"/>
      <c r="F109" s="157"/>
    </row>
    <row r="111" spans="1:6" ht="39.6">
      <c r="A111" s="50" t="s">
        <v>762</v>
      </c>
      <c r="B111" s="50" t="s">
        <v>459</v>
      </c>
      <c r="C111" s="50" t="s">
        <v>763</v>
      </c>
      <c r="D111" s="50" t="s">
        <v>764</v>
      </c>
      <c r="E111" s="50" t="s">
        <v>625</v>
      </c>
      <c r="F111" s="50" t="s">
        <v>765</v>
      </c>
    </row>
    <row r="112" spans="1:6" ht="26.4">
      <c r="A112" s="52" t="s">
        <v>766</v>
      </c>
      <c r="B112" s="56">
        <v>46364</v>
      </c>
      <c r="C112" s="52" t="s">
        <v>767</v>
      </c>
      <c r="D112" s="52" t="s">
        <v>768</v>
      </c>
      <c r="E112" s="52" t="s">
        <v>769</v>
      </c>
      <c r="F112" s="52" t="s">
        <v>770</v>
      </c>
    </row>
    <row r="113" spans="1:6" ht="26.4">
      <c r="A113" s="51" t="s">
        <v>766</v>
      </c>
      <c r="B113" s="57">
        <v>46381</v>
      </c>
      <c r="C113" s="51" t="s">
        <v>767</v>
      </c>
      <c r="D113" s="51" t="s">
        <v>768</v>
      </c>
      <c r="E113" s="51" t="s">
        <v>769</v>
      </c>
      <c r="F113" s="51" t="s">
        <v>770</v>
      </c>
    </row>
    <row r="114" spans="1:6" ht="26.4">
      <c r="A114" s="52" t="s">
        <v>766</v>
      </c>
      <c r="B114" s="56">
        <v>46388</v>
      </c>
      <c r="C114" s="52" t="s">
        <v>767</v>
      </c>
      <c r="D114" s="52" t="s">
        <v>768</v>
      </c>
      <c r="E114" s="52" t="s">
        <v>769</v>
      </c>
      <c r="F114" s="52" t="s">
        <v>770</v>
      </c>
    </row>
    <row r="115" spans="1:6" ht="26.4">
      <c r="A115" s="51" t="s">
        <v>766</v>
      </c>
      <c r="B115" s="57">
        <v>46472</v>
      </c>
      <c r="C115" s="51" t="s">
        <v>767</v>
      </c>
      <c r="D115" s="51" t="s">
        <v>768</v>
      </c>
      <c r="E115" s="51" t="s">
        <v>769</v>
      </c>
      <c r="F115" s="51" t="s">
        <v>770</v>
      </c>
    </row>
    <row r="116" spans="1:6" ht="26.4">
      <c r="A116" s="52" t="s">
        <v>766</v>
      </c>
      <c r="B116" s="56">
        <v>46473</v>
      </c>
      <c r="C116" s="52" t="s">
        <v>767</v>
      </c>
      <c r="D116" s="52" t="s">
        <v>768</v>
      </c>
      <c r="E116" s="52" t="s">
        <v>769</v>
      </c>
      <c r="F116" s="52" t="s">
        <v>770</v>
      </c>
    </row>
    <row r="117" spans="1:6" ht="26.4">
      <c r="A117" s="51" t="s">
        <v>766</v>
      </c>
      <c r="B117" s="57">
        <v>46508</v>
      </c>
      <c r="C117" s="51" t="s">
        <v>767</v>
      </c>
      <c r="D117" s="51" t="s">
        <v>768</v>
      </c>
      <c r="E117" s="51" t="s">
        <v>769</v>
      </c>
      <c r="F117" s="51" t="s">
        <v>770</v>
      </c>
    </row>
    <row r="118" spans="1:6" ht="26.4">
      <c r="A118" s="52" t="s">
        <v>766</v>
      </c>
      <c r="B118" s="56">
        <v>46528</v>
      </c>
      <c r="C118" s="52" t="s">
        <v>767</v>
      </c>
      <c r="D118" s="52" t="s">
        <v>768</v>
      </c>
      <c r="E118" s="52" t="s">
        <v>769</v>
      </c>
      <c r="F118" s="52" t="s">
        <v>770</v>
      </c>
    </row>
    <row r="119" spans="1:6" ht="26.4">
      <c r="A119" s="51" t="s">
        <v>766</v>
      </c>
      <c r="B119" s="57">
        <v>46559</v>
      </c>
      <c r="C119" s="51" t="s">
        <v>767</v>
      </c>
      <c r="D119" s="51" t="s">
        <v>768</v>
      </c>
      <c r="E119" s="51" t="s">
        <v>769</v>
      </c>
      <c r="F119" s="51" t="s">
        <v>770</v>
      </c>
    </row>
    <row r="120" spans="1:6" ht="26.4">
      <c r="A120" s="52" t="s">
        <v>766</v>
      </c>
      <c r="B120" s="56">
        <v>46566</v>
      </c>
      <c r="C120" s="52" t="s">
        <v>767</v>
      </c>
      <c r="D120" s="52" t="s">
        <v>768</v>
      </c>
      <c r="E120" s="52" t="s">
        <v>769</v>
      </c>
      <c r="F120" s="52" t="s">
        <v>770</v>
      </c>
    </row>
    <row r="121" spans="1:6" ht="26.4">
      <c r="A121" s="51" t="s">
        <v>766</v>
      </c>
      <c r="B121" s="57">
        <v>46584</v>
      </c>
      <c r="C121" s="51" t="s">
        <v>767</v>
      </c>
      <c r="D121" s="51" t="s">
        <v>768</v>
      </c>
      <c r="E121" s="51" t="s">
        <v>769</v>
      </c>
      <c r="F121" s="51" t="s">
        <v>770</v>
      </c>
    </row>
    <row r="122" spans="1:6" ht="26.4">
      <c r="A122" s="52" t="s">
        <v>766</v>
      </c>
      <c r="B122" s="56">
        <v>46614</v>
      </c>
      <c r="C122" s="52" t="s">
        <v>767</v>
      </c>
      <c r="D122" s="52" t="s">
        <v>768</v>
      </c>
      <c r="E122" s="52" t="s">
        <v>769</v>
      </c>
      <c r="F122" s="52" t="s">
        <v>770</v>
      </c>
    </row>
    <row r="123" spans="1:6" ht="26.4">
      <c r="A123" s="51" t="s">
        <v>766</v>
      </c>
      <c r="B123" s="57">
        <v>46648</v>
      </c>
      <c r="C123" s="51" t="s">
        <v>767</v>
      </c>
      <c r="D123" s="51" t="s">
        <v>768</v>
      </c>
      <c r="E123" s="51" t="s">
        <v>769</v>
      </c>
      <c r="F123" s="51" t="s">
        <v>770</v>
      </c>
    </row>
    <row r="124" spans="1:6" ht="26.4">
      <c r="A124" s="52" t="s">
        <v>766</v>
      </c>
      <c r="B124" s="56">
        <v>46649</v>
      </c>
      <c r="C124" s="52" t="s">
        <v>767</v>
      </c>
      <c r="D124" s="52" t="s">
        <v>768</v>
      </c>
      <c r="E124" s="52" t="s">
        <v>769</v>
      </c>
      <c r="F124" s="52" t="s">
        <v>770</v>
      </c>
    </row>
    <row r="127" spans="1:6">
      <c r="A127" s="166" t="s">
        <v>771</v>
      </c>
      <c r="B127" s="166"/>
      <c r="C127" s="166"/>
      <c r="D127" s="166"/>
      <c r="E127" s="166"/>
      <c r="F127" s="166"/>
    </row>
    <row r="128" spans="1:6" ht="26.4">
      <c r="A128" s="50" t="s">
        <v>772</v>
      </c>
      <c r="B128" s="50" t="s">
        <v>773</v>
      </c>
      <c r="C128" s="50" t="s">
        <v>774</v>
      </c>
      <c r="D128" s="50" t="s">
        <v>775</v>
      </c>
      <c r="E128" s="50" t="s">
        <v>625</v>
      </c>
      <c r="F128" s="50" t="s">
        <v>776</v>
      </c>
    </row>
    <row r="129" spans="1:6" ht="26.4">
      <c r="A129" s="51" t="s">
        <v>777</v>
      </c>
      <c r="B129" s="51" t="s">
        <v>777</v>
      </c>
      <c r="C129" s="51" t="s">
        <v>778</v>
      </c>
      <c r="D129" s="51" t="s">
        <v>779</v>
      </c>
      <c r="E129" s="51" t="s">
        <v>780</v>
      </c>
      <c r="F129" s="51"/>
    </row>
    <row r="130" spans="1:6" ht="39.6">
      <c r="A130" s="52" t="s">
        <v>781</v>
      </c>
      <c r="B130" s="52" t="s">
        <v>781</v>
      </c>
      <c r="C130" s="52" t="s">
        <v>782</v>
      </c>
      <c r="D130" s="52" t="s">
        <v>783</v>
      </c>
      <c r="E130" s="52" t="s">
        <v>784</v>
      </c>
      <c r="F130" s="52" t="s">
        <v>785</v>
      </c>
    </row>
    <row r="131" spans="1:6" ht="39.6">
      <c r="A131" s="51" t="s">
        <v>786</v>
      </c>
      <c r="B131" s="51" t="s">
        <v>786</v>
      </c>
      <c r="C131" s="51" t="s">
        <v>787</v>
      </c>
      <c r="D131" s="51" t="s">
        <v>788</v>
      </c>
      <c r="E131" s="51" t="s">
        <v>784</v>
      </c>
      <c r="F131" s="51" t="s">
        <v>789</v>
      </c>
    </row>
    <row r="132" spans="1:6" ht="39.6">
      <c r="A132" s="52" t="s">
        <v>790</v>
      </c>
      <c r="B132" s="52" t="s">
        <v>790</v>
      </c>
      <c r="C132" s="52" t="s">
        <v>791</v>
      </c>
      <c r="D132" s="52" t="s">
        <v>792</v>
      </c>
      <c r="E132" s="52" t="s">
        <v>784</v>
      </c>
      <c r="F132" s="52" t="s">
        <v>793</v>
      </c>
    </row>
    <row r="133" spans="1:6" ht="39.6">
      <c r="A133" s="51" t="s">
        <v>794</v>
      </c>
      <c r="B133" s="51" t="s">
        <v>794</v>
      </c>
      <c r="C133" s="51" t="s">
        <v>795</v>
      </c>
      <c r="D133" s="51" t="s">
        <v>796</v>
      </c>
      <c r="E133" s="51" t="s">
        <v>784</v>
      </c>
      <c r="F133" s="51" t="s">
        <v>797</v>
      </c>
    </row>
    <row r="134" spans="1:6" ht="39.6">
      <c r="A134" s="52" t="s">
        <v>798</v>
      </c>
      <c r="B134" s="52" t="s">
        <v>798</v>
      </c>
      <c r="C134" s="52" t="s">
        <v>799</v>
      </c>
      <c r="D134" s="52" t="s">
        <v>800</v>
      </c>
      <c r="E134" s="52" t="s">
        <v>784</v>
      </c>
      <c r="F134" s="52" t="s">
        <v>801</v>
      </c>
    </row>
    <row r="135" spans="1:6" ht="39.6">
      <c r="A135" s="51" t="s">
        <v>802</v>
      </c>
      <c r="B135" s="51" t="s">
        <v>803</v>
      </c>
      <c r="C135" s="51" t="s">
        <v>804</v>
      </c>
      <c r="D135" s="51" t="s">
        <v>805</v>
      </c>
      <c r="E135" s="51" t="s">
        <v>784</v>
      </c>
      <c r="F135" s="51" t="s">
        <v>806</v>
      </c>
    </row>
    <row r="136" spans="1:6" ht="39.6">
      <c r="A136" s="52" t="s">
        <v>807</v>
      </c>
      <c r="B136" s="52" t="s">
        <v>808</v>
      </c>
      <c r="C136" s="52" t="s">
        <v>809</v>
      </c>
      <c r="D136" s="52" t="s">
        <v>810</v>
      </c>
      <c r="E136" s="52" t="s">
        <v>784</v>
      </c>
      <c r="F136" s="52" t="s">
        <v>811</v>
      </c>
    </row>
    <row r="137" spans="1:6" ht="39.6">
      <c r="A137" s="51" t="s">
        <v>808</v>
      </c>
      <c r="B137" s="51" t="s">
        <v>812</v>
      </c>
      <c r="C137" s="51" t="s">
        <v>812</v>
      </c>
      <c r="D137" s="51" t="s">
        <v>813</v>
      </c>
      <c r="E137" s="51" t="s">
        <v>784</v>
      </c>
      <c r="F137" s="51" t="s">
        <v>814</v>
      </c>
    </row>
    <row r="138" spans="1:6" ht="52.8">
      <c r="A138" s="52" t="s">
        <v>812</v>
      </c>
      <c r="B138" s="52" t="s">
        <v>815</v>
      </c>
      <c r="C138" s="52" t="s">
        <v>815</v>
      </c>
      <c r="D138" s="52" t="s">
        <v>816</v>
      </c>
      <c r="E138" s="52" t="s">
        <v>817</v>
      </c>
      <c r="F138" s="52" t="s">
        <v>818</v>
      </c>
    </row>
    <row r="139" spans="1:6" ht="52.8">
      <c r="A139" s="51" t="s">
        <v>815</v>
      </c>
      <c r="B139" s="51" t="s">
        <v>819</v>
      </c>
      <c r="C139" s="51" t="s">
        <v>819</v>
      </c>
      <c r="D139" s="51" t="s">
        <v>820</v>
      </c>
      <c r="E139" s="51" t="s">
        <v>784</v>
      </c>
      <c r="F139" s="51" t="s">
        <v>821</v>
      </c>
    </row>
    <row r="140" spans="1:6" ht="26.4">
      <c r="A140" s="52" t="s">
        <v>819</v>
      </c>
      <c r="B140" s="52" t="s">
        <v>822</v>
      </c>
      <c r="C140" s="52" t="s">
        <v>822</v>
      </c>
      <c r="D140" s="52" t="s">
        <v>823</v>
      </c>
      <c r="E140" s="52" t="s">
        <v>824</v>
      </c>
      <c r="F140" s="52" t="s">
        <v>825</v>
      </c>
    </row>
  </sheetData>
  <mergeCells count="13">
    <mergeCell ref="A75:F75"/>
    <mergeCell ref="A102:F102"/>
    <mergeCell ref="A109:F109"/>
    <mergeCell ref="A127:F127"/>
    <mergeCell ref="A72:H72"/>
    <mergeCell ref="A39:K39"/>
    <mergeCell ref="A36:K38"/>
    <mergeCell ref="Q2:V2"/>
    <mergeCell ref="A30:K30"/>
    <mergeCell ref="A1:L1"/>
    <mergeCell ref="A2:L2"/>
    <mergeCell ref="A3:L3"/>
    <mergeCell ref="A4:L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2563EB"/>
  </sheetPr>
  <dimension ref="A2:S250"/>
  <sheetViews>
    <sheetView showGridLines="0" zoomScale="85" zoomScaleNormal="85" workbookViewId="0"/>
  </sheetViews>
  <sheetFormatPr baseColWidth="10" defaultColWidth="8.796875" defaultRowHeight="13.8"/>
  <cols>
    <col min="1" max="1" width="15" customWidth="1"/>
    <col min="2" max="2" width="10" customWidth="1"/>
    <col min="3" max="3" width="43" customWidth="1"/>
    <col min="4" max="4" width="19" customWidth="1"/>
    <col min="5" max="12" width="14" customWidth="1"/>
  </cols>
  <sheetData>
    <row r="2" spans="1:12" ht="31.95" customHeight="1">
      <c r="A2" s="163" t="s">
        <v>1359</v>
      </c>
      <c r="B2" s="163"/>
      <c r="C2" s="163"/>
      <c r="D2" s="163"/>
      <c r="E2" s="163"/>
      <c r="F2" s="163"/>
      <c r="G2" s="163"/>
      <c r="H2" s="163"/>
      <c r="I2" s="163"/>
      <c r="J2" s="163"/>
      <c r="K2" s="163"/>
      <c r="L2" s="163"/>
    </row>
    <row r="3" spans="1:12" ht="24" customHeight="1">
      <c r="A3" s="164" t="s">
        <v>1360</v>
      </c>
      <c r="B3" s="164"/>
      <c r="C3" s="164"/>
      <c r="D3" s="164"/>
      <c r="E3" s="164"/>
      <c r="F3" s="164"/>
      <c r="G3" s="164"/>
      <c r="H3" s="164"/>
      <c r="I3" s="164"/>
      <c r="J3" s="164"/>
      <c r="K3" s="164"/>
      <c r="L3" s="164"/>
    </row>
    <row r="4" spans="1:12" ht="24" customHeight="1">
      <c r="A4" s="164"/>
      <c r="B4" s="164"/>
      <c r="C4" s="164"/>
      <c r="D4" s="164"/>
      <c r="E4" s="164"/>
      <c r="F4" s="164"/>
      <c r="G4" s="164"/>
      <c r="H4" s="164"/>
      <c r="I4" s="164"/>
      <c r="J4" s="164"/>
      <c r="K4" s="164"/>
      <c r="L4" s="164"/>
    </row>
    <row r="5" spans="1:12" ht="24" customHeight="1">
      <c r="A5" s="164" t="s">
        <v>1361</v>
      </c>
      <c r="B5" s="164"/>
      <c r="C5" s="164"/>
      <c r="D5" s="164"/>
      <c r="E5" s="164"/>
      <c r="F5" s="164"/>
      <c r="G5" s="164"/>
      <c r="H5" s="164"/>
      <c r="I5" s="164"/>
      <c r="J5" s="164"/>
      <c r="K5" s="164"/>
      <c r="L5" s="164"/>
    </row>
    <row r="6" spans="1:12" ht="24" customHeight="1">
      <c r="A6" s="164"/>
      <c r="B6" s="164"/>
      <c r="C6" s="164"/>
      <c r="D6" s="164"/>
      <c r="E6" s="164"/>
      <c r="F6" s="164"/>
      <c r="G6" s="164"/>
      <c r="H6" s="164"/>
      <c r="I6" s="164"/>
      <c r="J6" s="164"/>
      <c r="K6" s="164"/>
      <c r="L6" s="164"/>
    </row>
    <row r="7" spans="1:12" ht="24" customHeight="1">
      <c r="A7" s="164" t="s">
        <v>1362</v>
      </c>
      <c r="B7" s="164"/>
      <c r="C7" s="164"/>
      <c r="D7" s="164"/>
      <c r="E7" s="164"/>
      <c r="F7" s="164"/>
      <c r="G7" s="164"/>
      <c r="H7" s="164"/>
      <c r="I7" s="164"/>
      <c r="J7" s="164"/>
      <c r="K7" s="164"/>
      <c r="L7" s="164"/>
    </row>
    <row r="8" spans="1:12" ht="24" customHeight="1">
      <c r="A8" s="164"/>
      <c r="B8" s="164"/>
      <c r="C8" s="164"/>
      <c r="D8" s="164"/>
      <c r="E8" s="164"/>
      <c r="F8" s="164"/>
      <c r="G8" s="164"/>
      <c r="H8" s="164"/>
      <c r="I8" s="164"/>
      <c r="J8" s="164"/>
      <c r="K8" s="164"/>
      <c r="L8" s="164"/>
    </row>
    <row r="10" spans="1:12" ht="24" customHeight="1"/>
    <row r="11" spans="1:12" ht="24" customHeight="1"/>
    <row r="12" spans="1:12" ht="24" customHeight="1"/>
    <row r="13" spans="1:12" ht="24" customHeight="1"/>
    <row r="14" spans="1:12" ht="24" customHeight="1"/>
    <row r="15" spans="1:12" ht="24" customHeight="1"/>
    <row r="16" spans="1:12" ht="24" customHeight="1"/>
    <row r="17" ht="24" customHeight="1"/>
    <row r="18" ht="24" customHeight="1"/>
    <row r="19" ht="24" customHeight="1"/>
    <row r="20" ht="24" customHeight="1"/>
    <row r="21" ht="24" customHeight="1"/>
    <row r="22" ht="24" customHeight="1"/>
    <row r="23" ht="24" customHeight="1"/>
    <row r="24" ht="24" customHeight="1"/>
    <row r="25" ht="24" customHeight="1"/>
    <row r="26" ht="24" customHeight="1"/>
    <row r="27" ht="24" customHeight="1"/>
    <row r="28" ht="24" customHeight="1"/>
    <row r="29" ht="24" customHeight="1"/>
    <row r="30" ht="24" customHeight="1"/>
    <row r="31" ht="24" customHeight="1"/>
    <row r="32" ht="24" customHeight="1"/>
    <row r="33" spans="1:12" ht="24" customHeight="1"/>
    <row r="34" spans="1:12" ht="24" customHeight="1"/>
    <row r="35" spans="1:12" ht="24" customHeight="1"/>
    <row r="36" spans="1:12" ht="24" customHeight="1"/>
    <row r="37" spans="1:12" ht="24" customHeight="1"/>
    <row r="38" spans="1:12" ht="24" customHeight="1"/>
    <row r="39" spans="1:12" ht="24" customHeight="1"/>
    <row r="40" spans="1:12" ht="31.95" customHeight="1">
      <c r="A40" s="163" t="s">
        <v>1363</v>
      </c>
      <c r="B40" s="163"/>
      <c r="C40" s="163"/>
      <c r="D40" s="163"/>
      <c r="E40" s="163"/>
      <c r="F40" s="163"/>
      <c r="G40" s="163"/>
      <c r="H40" s="163"/>
      <c r="I40" s="163"/>
      <c r="J40" s="163"/>
      <c r="K40" s="163"/>
      <c r="L40" s="163"/>
    </row>
    <row r="41" spans="1:12" ht="43.95" customHeight="1">
      <c r="A41" s="140" t="s">
        <v>1364</v>
      </c>
      <c r="B41" s="140" t="s">
        <v>148</v>
      </c>
      <c r="C41" s="140" t="s">
        <v>1365</v>
      </c>
      <c r="D41" s="140" t="s">
        <v>1366</v>
      </c>
      <c r="E41" s="140" t="s">
        <v>149</v>
      </c>
      <c r="F41" s="140" t="s">
        <v>151</v>
      </c>
      <c r="G41" s="140" t="s">
        <v>152</v>
      </c>
      <c r="H41" s="140" t="s">
        <v>153</v>
      </c>
      <c r="I41" s="140" t="s">
        <v>154</v>
      </c>
      <c r="J41" s="140" t="s">
        <v>211</v>
      </c>
      <c r="K41" s="140" t="s">
        <v>1367</v>
      </c>
      <c r="L41" s="140" t="s">
        <v>157</v>
      </c>
    </row>
    <row r="42" spans="1:12" ht="42" customHeight="1">
      <c r="A42" s="139" t="str">
        <f>'03_CPM_Obra_Gruesa'!A148</f>
        <v>D</v>
      </c>
      <c r="B42" s="139" t="str">
        <f>'03_CPM_Obra_Gruesa'!B148</f>
        <v>2.1</v>
      </c>
      <c r="C42" s="139" t="str">
        <f>'03_CPM_Obra_Gruesa'!D148</f>
        <v>Excavación y retiro de material</v>
      </c>
      <c r="D42" s="139" t="s">
        <v>160</v>
      </c>
      <c r="E42" s="142">
        <f>'03_CPM_Obra_Gruesa'!E148</f>
        <v>11</v>
      </c>
      <c r="F42" s="142">
        <f>0</f>
        <v>0</v>
      </c>
      <c r="G42" s="142">
        <f t="shared" ref="G42:G49" si="0">F42+E42</f>
        <v>11</v>
      </c>
      <c r="H42" s="142">
        <f t="shared" ref="H42:H49" si="1">I42-E42</f>
        <v>0</v>
      </c>
      <c r="I42" s="142">
        <f>MIN(H43)</f>
        <v>11</v>
      </c>
      <c r="J42" s="142">
        <f t="shared" ref="J42:J49" si="2">H42-F42</f>
        <v>0</v>
      </c>
      <c r="K42" s="142">
        <f>MIN(F43)-G42</f>
        <v>0</v>
      </c>
      <c r="L42" s="141" t="str">
        <f t="shared" ref="L42:L49" si="3">IF(ABS(J42)&lt;0.0001,"SÍ","NO")</f>
        <v>SÍ</v>
      </c>
    </row>
    <row r="43" spans="1:12" ht="42" customHeight="1">
      <c r="A43" s="139" t="str">
        <f>'03_CPM_Obra_Gruesa'!A149</f>
        <v>E</v>
      </c>
      <c r="B43" s="139" t="str">
        <f>'03_CPM_Obra_Gruesa'!B149</f>
        <v>2.2</v>
      </c>
      <c r="C43" s="139" t="str">
        <f>'03_CPM_Obra_Gruesa'!D149</f>
        <v>Relleno, humectación y compactación</v>
      </c>
      <c r="D43" s="139" t="s">
        <v>127</v>
      </c>
      <c r="E43" s="142">
        <f>'03_CPM_Obra_Gruesa'!E149</f>
        <v>9</v>
      </c>
      <c r="F43" s="142">
        <f>MAX(G42)</f>
        <v>11</v>
      </c>
      <c r="G43" s="142">
        <f t="shared" si="0"/>
        <v>20</v>
      </c>
      <c r="H43" s="142">
        <f t="shared" si="1"/>
        <v>11</v>
      </c>
      <c r="I43" s="142">
        <f>MIN(H44)</f>
        <v>20</v>
      </c>
      <c r="J43" s="142">
        <f t="shared" si="2"/>
        <v>0</v>
      </c>
      <c r="K43" s="142">
        <f>MIN(F44)-G43</f>
        <v>0</v>
      </c>
      <c r="L43" s="141" t="str">
        <f t="shared" si="3"/>
        <v>SÍ</v>
      </c>
    </row>
    <row r="44" spans="1:12" ht="42" customHeight="1">
      <c r="A44" s="139" t="str">
        <f>'03_CPM_Obra_Gruesa'!A150</f>
        <v>F</v>
      </c>
      <c r="B44" s="139" t="str">
        <f>'03_CPM_Obra_Gruesa'!B150</f>
        <v>2.3</v>
      </c>
      <c r="C44" s="139" t="str">
        <f>'03_CPM_Obra_Gruesa'!D150</f>
        <v>Emplantillado de hormigón</v>
      </c>
      <c r="D44" s="139" t="s">
        <v>128</v>
      </c>
      <c r="E44" s="142">
        <f>'03_CPM_Obra_Gruesa'!E150</f>
        <v>5</v>
      </c>
      <c r="F44" s="142">
        <f>MAX(G43)</f>
        <v>20</v>
      </c>
      <c r="G44" s="142">
        <f t="shared" si="0"/>
        <v>25</v>
      </c>
      <c r="H44" s="142">
        <f t="shared" si="1"/>
        <v>20</v>
      </c>
      <c r="I44" s="142">
        <f>MIN(H45)</f>
        <v>25</v>
      </c>
      <c r="J44" s="142">
        <f t="shared" si="2"/>
        <v>0</v>
      </c>
      <c r="K44" s="142">
        <f>MIN(F45)-G44</f>
        <v>0</v>
      </c>
      <c r="L44" s="141" t="str">
        <f t="shared" si="3"/>
        <v>SÍ</v>
      </c>
    </row>
    <row r="45" spans="1:12" ht="42" customHeight="1">
      <c r="A45" s="139" t="str">
        <f>'03_CPM_Obra_Gruesa'!A151</f>
        <v>G</v>
      </c>
      <c r="B45" s="139" t="str">
        <f>'03_CPM_Obra_Gruesa'!B151</f>
        <v>2.4</v>
      </c>
      <c r="C45" s="139" t="str">
        <f>'03_CPM_Obra_Gruesa'!D151</f>
        <v>Fundaciones de hormigón armado</v>
      </c>
      <c r="D45" s="139" t="s">
        <v>129</v>
      </c>
      <c r="E45" s="142">
        <f>'03_CPM_Obra_Gruesa'!E151</f>
        <v>13</v>
      </c>
      <c r="F45" s="142">
        <f>MAX(G44)</f>
        <v>25</v>
      </c>
      <c r="G45" s="142">
        <f t="shared" si="0"/>
        <v>38</v>
      </c>
      <c r="H45" s="142">
        <f t="shared" si="1"/>
        <v>25</v>
      </c>
      <c r="I45" s="142">
        <f>MIN(H46,H47,H49)</f>
        <v>38</v>
      </c>
      <c r="J45" s="142">
        <f t="shared" si="2"/>
        <v>0</v>
      </c>
      <c r="K45" s="142">
        <f>MIN(F46,F47,F49)-G45</f>
        <v>0</v>
      </c>
      <c r="L45" s="141" t="str">
        <f t="shared" si="3"/>
        <v>SÍ</v>
      </c>
    </row>
    <row r="46" spans="1:12" ht="42" customHeight="1">
      <c r="A46" s="139" t="str">
        <f>'03_CPM_Obra_Gruesa'!A152</f>
        <v>H</v>
      </c>
      <c r="B46" s="139" t="str">
        <f>'03_CPM_Obra_Gruesa'!B152</f>
        <v>2.5</v>
      </c>
      <c r="C46" s="139" t="str">
        <f>'03_CPM_Obra_Gruesa'!D152</f>
        <v>Radier y losas de hormigón</v>
      </c>
      <c r="D46" s="139" t="s">
        <v>130</v>
      </c>
      <c r="E46" s="142">
        <f>'03_CPM_Obra_Gruesa'!E152</f>
        <v>12</v>
      </c>
      <c r="F46" s="142">
        <f>MAX(G45)</f>
        <v>38</v>
      </c>
      <c r="G46" s="142">
        <f t="shared" si="0"/>
        <v>50</v>
      </c>
      <c r="H46" s="142">
        <f t="shared" si="1"/>
        <v>58</v>
      </c>
      <c r="I46" s="142">
        <f>MAX(G42:G49)</f>
        <v>70</v>
      </c>
      <c r="J46" s="142">
        <f t="shared" si="2"/>
        <v>20</v>
      </c>
      <c r="K46" s="142">
        <f>MAX(G42:G49)-G46</f>
        <v>20</v>
      </c>
      <c r="L46" s="141" t="str">
        <f t="shared" si="3"/>
        <v>NO</v>
      </c>
    </row>
    <row r="47" spans="1:12" ht="42" customHeight="1">
      <c r="A47" s="139" t="str">
        <f>'03_CPM_Obra_Gruesa'!A153</f>
        <v>I</v>
      </c>
      <c r="B47" s="139" t="str">
        <f>'03_CPM_Obra_Gruesa'!B153</f>
        <v>2.6</v>
      </c>
      <c r="C47" s="139" t="str">
        <f>'03_CPM_Obra_Gruesa'!D153</f>
        <v>Estructura metálica y viga reticulada</v>
      </c>
      <c r="D47" s="139" t="s">
        <v>130</v>
      </c>
      <c r="E47" s="142">
        <f>'03_CPM_Obra_Gruesa'!E153</f>
        <v>20</v>
      </c>
      <c r="F47" s="142">
        <f>MAX(G45)</f>
        <v>38</v>
      </c>
      <c r="G47" s="142">
        <f t="shared" si="0"/>
        <v>58</v>
      </c>
      <c r="H47" s="142">
        <f t="shared" si="1"/>
        <v>38</v>
      </c>
      <c r="I47" s="142">
        <f>MIN(H48)</f>
        <v>58</v>
      </c>
      <c r="J47" s="142">
        <f t="shared" si="2"/>
        <v>0</v>
      </c>
      <c r="K47" s="142">
        <f>MIN(F48)-G47</f>
        <v>0</v>
      </c>
      <c r="L47" s="141" t="str">
        <f t="shared" si="3"/>
        <v>SÍ</v>
      </c>
    </row>
    <row r="48" spans="1:12" ht="42" customHeight="1">
      <c r="A48" s="139" t="str">
        <f>'03_CPM_Obra_Gruesa'!A154</f>
        <v>J</v>
      </c>
      <c r="B48" s="139" t="str">
        <f>'03_CPM_Obra_Gruesa'!B154</f>
        <v>2.7</v>
      </c>
      <c r="C48" s="139" t="str">
        <f>'03_CPM_Obra_Gruesa'!D154</f>
        <v>Cubierta y hojalatería</v>
      </c>
      <c r="D48" s="139" t="s">
        <v>132</v>
      </c>
      <c r="E48" s="142">
        <f>'03_CPM_Obra_Gruesa'!E154</f>
        <v>12</v>
      </c>
      <c r="F48" s="142">
        <f>MAX(G47)</f>
        <v>58</v>
      </c>
      <c r="G48" s="142">
        <f t="shared" si="0"/>
        <v>70</v>
      </c>
      <c r="H48" s="142">
        <f t="shared" si="1"/>
        <v>58</v>
      </c>
      <c r="I48" s="142">
        <f>MAX(G42:G49)</f>
        <v>70</v>
      </c>
      <c r="J48" s="142">
        <f t="shared" si="2"/>
        <v>0</v>
      </c>
      <c r="K48" s="142">
        <f>MAX(G42:G49)-G48</f>
        <v>0</v>
      </c>
      <c r="L48" s="141" t="str">
        <f t="shared" si="3"/>
        <v>SÍ</v>
      </c>
    </row>
    <row r="49" spans="1:12" ht="42" customHeight="1">
      <c r="A49" s="139" t="str">
        <f>'03_CPM_Obra_Gruesa'!A155</f>
        <v>K</v>
      </c>
      <c r="B49" s="139" t="str">
        <f>'03_CPM_Obra_Gruesa'!B155</f>
        <v>2.8</v>
      </c>
      <c r="C49" s="139" t="str">
        <f>'03_CPM_Obra_Gruesa'!D155</f>
        <v>Muros y tabiques Metalcon</v>
      </c>
      <c r="D49" s="139" t="s">
        <v>130</v>
      </c>
      <c r="E49" s="142">
        <f>'03_CPM_Obra_Gruesa'!E155</f>
        <v>18</v>
      </c>
      <c r="F49" s="142">
        <f>MAX(G45)</f>
        <v>38</v>
      </c>
      <c r="G49" s="142">
        <f t="shared" si="0"/>
        <v>56</v>
      </c>
      <c r="H49" s="142">
        <f t="shared" si="1"/>
        <v>52</v>
      </c>
      <c r="I49" s="142">
        <f>MAX(G42:G49)</f>
        <v>70</v>
      </c>
      <c r="J49" s="142">
        <f t="shared" si="2"/>
        <v>14</v>
      </c>
      <c r="K49" s="142">
        <f>MAX(G42:G49)-G49</f>
        <v>14</v>
      </c>
      <c r="L49" s="141" t="str">
        <f t="shared" si="3"/>
        <v>NO</v>
      </c>
    </row>
    <row r="50" spans="1:12" ht="24" customHeight="1"/>
    <row r="51" spans="1:12" ht="24" customHeight="1">
      <c r="A51" s="164" t="s">
        <v>1368</v>
      </c>
      <c r="B51" s="164"/>
      <c r="C51" s="164"/>
      <c r="D51" s="164"/>
      <c r="E51" s="164"/>
      <c r="F51" s="164"/>
      <c r="G51" s="164"/>
      <c r="H51" s="164"/>
      <c r="I51" s="164"/>
      <c r="J51" s="164"/>
      <c r="K51" s="164"/>
      <c r="L51" s="164"/>
    </row>
    <row r="52" spans="1:12" ht="24" customHeight="1">
      <c r="A52" s="164"/>
      <c r="B52" s="164"/>
      <c r="C52" s="164"/>
      <c r="D52" s="164"/>
      <c r="E52" s="164"/>
      <c r="F52" s="164"/>
      <c r="G52" s="164"/>
      <c r="H52" s="164"/>
      <c r="I52" s="164"/>
      <c r="J52" s="164"/>
      <c r="K52" s="164"/>
      <c r="L52" s="164"/>
    </row>
    <row r="53" spans="1:12" ht="24" customHeight="1">
      <c r="A53" s="164"/>
      <c r="B53" s="164"/>
      <c r="C53" s="164"/>
      <c r="D53" s="164"/>
      <c r="E53" s="164"/>
      <c r="F53" s="164"/>
      <c r="G53" s="164"/>
      <c r="H53" s="164"/>
      <c r="I53" s="164"/>
      <c r="J53" s="164"/>
      <c r="K53" s="164"/>
      <c r="L53" s="164"/>
    </row>
    <row r="54" spans="1:12" ht="24" customHeight="1"/>
    <row r="55" spans="1:12" ht="24" customHeight="1"/>
    <row r="56" spans="1:12" ht="24" customHeight="1"/>
    <row r="57" spans="1:12" ht="24" customHeight="1"/>
    <row r="58" spans="1:12" ht="24" customHeight="1"/>
    <row r="59" spans="1:12" ht="24" customHeight="1"/>
    <row r="60" spans="1:12" ht="24" customHeight="1"/>
    <row r="61" spans="1:12" ht="24" customHeight="1"/>
    <row r="62" spans="1:12" ht="24" customHeight="1"/>
    <row r="63" spans="1:12" ht="24" customHeight="1"/>
    <row r="64" spans="1:12" ht="31.95" customHeight="1">
      <c r="A64" s="163" t="s">
        <v>1369</v>
      </c>
      <c r="B64" s="163"/>
      <c r="C64" s="163"/>
      <c r="D64" s="163"/>
      <c r="E64" s="163"/>
      <c r="F64" s="163"/>
      <c r="G64" s="163"/>
      <c r="H64" s="163"/>
      <c r="I64" s="163"/>
      <c r="J64" s="163"/>
      <c r="K64" s="163"/>
      <c r="L64" s="163"/>
    </row>
    <row r="65" spans="1:12" ht="24" customHeight="1">
      <c r="A65" s="164" t="s">
        <v>1370</v>
      </c>
      <c r="B65" s="164"/>
      <c r="C65" s="164"/>
      <c r="D65" s="164"/>
      <c r="E65" s="164"/>
      <c r="F65" s="164"/>
      <c r="G65" s="164"/>
      <c r="H65" s="164"/>
      <c r="I65" s="164"/>
      <c r="J65" s="164"/>
      <c r="K65" s="164"/>
      <c r="L65" s="164"/>
    </row>
    <row r="66" spans="1:12" ht="24" customHeight="1">
      <c r="A66" s="164"/>
      <c r="B66" s="164"/>
      <c r="C66" s="164"/>
      <c r="D66" s="164"/>
      <c r="E66" s="164"/>
      <c r="F66" s="164"/>
      <c r="G66" s="164"/>
      <c r="H66" s="164"/>
      <c r="I66" s="164"/>
      <c r="J66" s="164"/>
      <c r="K66" s="164"/>
      <c r="L66" s="164"/>
    </row>
    <row r="68" spans="1:12" ht="24" customHeight="1"/>
    <row r="69" spans="1:12" ht="24" customHeight="1"/>
    <row r="70" spans="1:12" ht="24" customHeight="1"/>
    <row r="71" spans="1:12" ht="24" customHeight="1"/>
    <row r="72" spans="1:12" ht="24" customHeight="1"/>
    <row r="73" spans="1:12" ht="24" customHeight="1"/>
    <row r="74" spans="1:12" ht="24" customHeight="1"/>
    <row r="75" spans="1:12" ht="24" customHeight="1"/>
    <row r="76" spans="1:12" ht="24" customHeight="1"/>
    <row r="77" spans="1:12" ht="24" customHeight="1"/>
    <row r="78" spans="1:12" ht="24" customHeight="1"/>
    <row r="79" spans="1:12" ht="24" customHeight="1"/>
    <row r="80" spans="1:12" ht="24" customHeight="1"/>
    <row r="81" ht="24" customHeight="1"/>
    <row r="82" ht="24" customHeight="1"/>
    <row r="83" ht="24" customHeight="1"/>
    <row r="84" ht="24" customHeight="1"/>
    <row r="85" ht="24" customHeight="1"/>
    <row r="86" ht="24" customHeight="1"/>
    <row r="87" ht="24" customHeight="1"/>
    <row r="88" ht="24" customHeight="1"/>
    <row r="89" ht="24" customHeight="1"/>
    <row r="90" ht="24" customHeight="1"/>
    <row r="91" ht="24" customHeight="1"/>
    <row r="92" ht="24" customHeight="1"/>
    <row r="93" ht="24" customHeight="1"/>
    <row r="94" ht="24" customHeight="1"/>
    <row r="95" ht="24" customHeight="1"/>
    <row r="96" ht="24" customHeight="1"/>
    <row r="97" spans="1:12" ht="24" customHeight="1"/>
    <row r="98" spans="1:12" ht="24" customHeight="1"/>
    <row r="99" spans="1:12" ht="24" customHeight="1"/>
    <row r="100" spans="1:12" ht="24" customHeight="1"/>
    <row r="101" spans="1:12" ht="31.95" customHeight="1">
      <c r="A101" s="163" t="s">
        <v>1371</v>
      </c>
      <c r="B101" s="163"/>
      <c r="C101" s="163"/>
      <c r="D101" s="163"/>
      <c r="E101" s="163"/>
      <c r="F101" s="163"/>
      <c r="G101" s="163"/>
      <c r="H101" s="163"/>
      <c r="I101" s="163"/>
      <c r="J101" s="163"/>
      <c r="K101" s="163"/>
      <c r="L101" s="163"/>
    </row>
    <row r="102" spans="1:12" ht="24" customHeight="1">
      <c r="A102" s="164" t="s">
        <v>1372</v>
      </c>
      <c r="B102" s="164"/>
      <c r="C102" s="164"/>
      <c r="D102" s="164"/>
      <c r="E102" s="164"/>
      <c r="F102" s="164"/>
      <c r="G102" s="164"/>
      <c r="H102" s="164"/>
      <c r="I102" s="164"/>
      <c r="J102" s="164"/>
      <c r="K102" s="164"/>
      <c r="L102" s="164"/>
    </row>
    <row r="103" spans="1:12" ht="48" customHeight="1">
      <c r="A103" s="140" t="s">
        <v>1373</v>
      </c>
      <c r="B103" s="140" t="s">
        <v>1364</v>
      </c>
      <c r="C103" s="140" t="s">
        <v>1374</v>
      </c>
      <c r="D103" s="140" t="s">
        <v>58</v>
      </c>
      <c r="E103" s="140" t="s">
        <v>302</v>
      </c>
      <c r="F103" s="140" t="s">
        <v>1375</v>
      </c>
      <c r="G103" s="140" t="s">
        <v>1376</v>
      </c>
      <c r="H103" s="140" t="s">
        <v>1377</v>
      </c>
      <c r="I103" s="140" t="s">
        <v>1378</v>
      </c>
      <c r="J103" s="140" t="s">
        <v>1379</v>
      </c>
      <c r="K103" s="140" t="s">
        <v>1380</v>
      </c>
      <c r="L103" s="140" t="s">
        <v>1381</v>
      </c>
    </row>
    <row r="104" spans="1:12" ht="42" customHeight="1">
      <c r="A104" s="139" t="str">
        <f>'06_Presupuesto'!A183</f>
        <v>B.1.1.1</v>
      </c>
      <c r="B104" s="139" t="str">
        <f>'06_Presupuesto'!B183</f>
        <v>D</v>
      </c>
      <c r="C104" s="139" t="str">
        <f>'06_Presupuesto'!C183</f>
        <v>Excavaciones</v>
      </c>
      <c r="D104" s="139" t="str">
        <f>'06_Presupuesto'!D183</f>
        <v>M3</v>
      </c>
      <c r="E104" s="142">
        <f>'06_Presupuesto'!E183</f>
        <v>15</v>
      </c>
      <c r="F104" s="142">
        <f t="shared" ref="F104:K104" si="4">E42</f>
        <v>11</v>
      </c>
      <c r="G104" s="142">
        <f t="shared" si="4"/>
        <v>0</v>
      </c>
      <c r="H104" s="142">
        <f t="shared" si="4"/>
        <v>11</v>
      </c>
      <c r="I104" s="142">
        <f t="shared" si="4"/>
        <v>0</v>
      </c>
      <c r="J104" s="142">
        <f t="shared" si="4"/>
        <v>11</v>
      </c>
      <c r="K104" s="142">
        <f t="shared" si="4"/>
        <v>0</v>
      </c>
      <c r="L104" s="139" t="str">
        <f>L42</f>
        <v>SÍ</v>
      </c>
    </row>
    <row r="105" spans="1:12" ht="42" customHeight="1">
      <c r="A105" s="139" t="str">
        <f>'06_Presupuesto'!A184</f>
        <v>B.1.1.2</v>
      </c>
      <c r="B105" s="139" t="str">
        <f>'06_Presupuesto'!B184</f>
        <v>F</v>
      </c>
      <c r="C105" s="139" t="str">
        <f>'06_Presupuesto'!C184</f>
        <v>Emplantillado</v>
      </c>
      <c r="D105" s="139" t="str">
        <f>'06_Presupuesto'!D184</f>
        <v>M2</v>
      </c>
      <c r="E105" s="142">
        <f>'06_Presupuesto'!E184</f>
        <v>23</v>
      </c>
      <c r="F105" s="142">
        <f t="shared" ref="F105:K106" si="5">E44</f>
        <v>5</v>
      </c>
      <c r="G105" s="142">
        <f t="shared" si="5"/>
        <v>20</v>
      </c>
      <c r="H105" s="142">
        <f t="shared" si="5"/>
        <v>25</v>
      </c>
      <c r="I105" s="142">
        <f t="shared" si="5"/>
        <v>20</v>
      </c>
      <c r="J105" s="142">
        <f t="shared" si="5"/>
        <v>25</v>
      </c>
      <c r="K105" s="142">
        <f t="shared" si="5"/>
        <v>0</v>
      </c>
      <c r="L105" s="139" t="str">
        <f>L44</f>
        <v>SÍ</v>
      </c>
    </row>
    <row r="106" spans="1:12" ht="42" customHeight="1">
      <c r="A106" s="139" t="str">
        <f>'06_Presupuesto'!A185</f>
        <v>B.1.1.3</v>
      </c>
      <c r="B106" s="139" t="str">
        <f>'06_Presupuesto'!B185</f>
        <v>G</v>
      </c>
      <c r="C106" s="139" t="str">
        <f>'06_Presupuesto'!C185</f>
        <v>Cimientos</v>
      </c>
      <c r="D106" s="139" t="str">
        <f>'06_Presupuesto'!D185</f>
        <v>M3</v>
      </c>
      <c r="E106" s="142">
        <f>'06_Presupuesto'!E185</f>
        <v>14</v>
      </c>
      <c r="F106" s="142">
        <f t="shared" si="5"/>
        <v>13</v>
      </c>
      <c r="G106" s="142">
        <f t="shared" si="5"/>
        <v>25</v>
      </c>
      <c r="H106" s="142">
        <f t="shared" si="5"/>
        <v>38</v>
      </c>
      <c r="I106" s="142">
        <f t="shared" si="5"/>
        <v>25</v>
      </c>
      <c r="J106" s="142">
        <f t="shared" si="5"/>
        <v>38</v>
      </c>
      <c r="K106" s="142">
        <f t="shared" si="5"/>
        <v>0</v>
      </c>
      <c r="L106" s="139" t="str">
        <f>L45</f>
        <v>SÍ</v>
      </c>
    </row>
    <row r="107" spans="1:12" ht="42" customHeight="1">
      <c r="A107" s="139" t="str">
        <f>'06_Presupuesto'!A186</f>
        <v>B.1.2.1</v>
      </c>
      <c r="B107" s="139" t="str">
        <f>'06_Presupuesto'!B186</f>
        <v>E</v>
      </c>
      <c r="C107" s="139" t="str">
        <f>'06_Presupuesto'!C186</f>
        <v>Preparación de la subrasante</v>
      </c>
      <c r="D107" s="139" t="str">
        <f>'06_Presupuesto'!D186</f>
        <v>M2</v>
      </c>
      <c r="E107" s="142">
        <f>'06_Presupuesto'!E186</f>
        <v>143</v>
      </c>
      <c r="F107" s="142">
        <f t="shared" ref="F107:K107" si="6">E43</f>
        <v>9</v>
      </c>
      <c r="G107" s="142">
        <f t="shared" si="6"/>
        <v>11</v>
      </c>
      <c r="H107" s="142">
        <f t="shared" si="6"/>
        <v>20</v>
      </c>
      <c r="I107" s="142">
        <f t="shared" si="6"/>
        <v>11</v>
      </c>
      <c r="J107" s="142">
        <f t="shared" si="6"/>
        <v>20</v>
      </c>
      <c r="K107" s="142">
        <f t="shared" si="6"/>
        <v>0</v>
      </c>
      <c r="L107" s="139" t="str">
        <f>L43</f>
        <v>SÍ</v>
      </c>
    </row>
    <row r="108" spans="1:12" ht="42" customHeight="1">
      <c r="A108" s="139" t="str">
        <f>'06_Presupuesto'!A187</f>
        <v>B.1.2.2</v>
      </c>
      <c r="B108" s="139" t="str">
        <f>'06_Presupuesto'!B187</f>
        <v>E</v>
      </c>
      <c r="C108" s="139" t="str">
        <f>'06_Presupuesto'!C187</f>
        <v>Base Estabilizada e=8cm</v>
      </c>
      <c r="D108" s="139" t="str">
        <f>'06_Presupuesto'!D187</f>
        <v>M3</v>
      </c>
      <c r="E108" s="142">
        <f>'06_Presupuesto'!E187</f>
        <v>11.44</v>
      </c>
      <c r="F108" s="142">
        <f t="shared" ref="F108:K108" si="7">E43</f>
        <v>9</v>
      </c>
      <c r="G108" s="142">
        <f t="shared" si="7"/>
        <v>11</v>
      </c>
      <c r="H108" s="142">
        <f t="shared" si="7"/>
        <v>20</v>
      </c>
      <c r="I108" s="142">
        <f t="shared" si="7"/>
        <v>11</v>
      </c>
      <c r="J108" s="142">
        <f t="shared" si="7"/>
        <v>20</v>
      </c>
      <c r="K108" s="142">
        <f t="shared" si="7"/>
        <v>0</v>
      </c>
      <c r="L108" s="139" t="str">
        <f>L43</f>
        <v>SÍ</v>
      </c>
    </row>
    <row r="109" spans="1:12" ht="42" customHeight="1">
      <c r="A109" s="139" t="str">
        <f>'06_Presupuesto'!A188</f>
        <v>B.1.2.3</v>
      </c>
      <c r="B109" s="139" t="str">
        <f>'06_Presupuesto'!B188</f>
        <v>H</v>
      </c>
      <c r="C109" s="139" t="str">
        <f>'06_Presupuesto'!C188</f>
        <v>Impermeabilización film de Polietileno e=0,10mm</v>
      </c>
      <c r="D109" s="139" t="str">
        <f>'06_Presupuesto'!D188</f>
        <v>M2</v>
      </c>
      <c r="E109" s="142">
        <f>'06_Presupuesto'!E188</f>
        <v>143</v>
      </c>
      <c r="F109" s="142">
        <f t="shared" ref="F109:K109" si="8">E46</f>
        <v>12</v>
      </c>
      <c r="G109" s="142">
        <f t="shared" si="8"/>
        <v>38</v>
      </c>
      <c r="H109" s="142">
        <f t="shared" si="8"/>
        <v>50</v>
      </c>
      <c r="I109" s="142">
        <f t="shared" si="8"/>
        <v>58</v>
      </c>
      <c r="J109" s="142">
        <f t="shared" si="8"/>
        <v>70</v>
      </c>
      <c r="K109" s="142">
        <f t="shared" si="8"/>
        <v>20</v>
      </c>
      <c r="L109" s="139" t="str">
        <f>L46</f>
        <v>NO</v>
      </c>
    </row>
    <row r="110" spans="1:12" ht="42" customHeight="1">
      <c r="A110" s="139" t="str">
        <f>'06_Presupuesto'!A189</f>
        <v>B.1.2.4</v>
      </c>
      <c r="B110" s="139" t="str">
        <f>'06_Presupuesto'!B189</f>
        <v>H</v>
      </c>
      <c r="C110" s="139" t="str">
        <f>'06_Presupuesto'!C189</f>
        <v>Cama de Ripio e=8cm</v>
      </c>
      <c r="D110" s="139" t="str">
        <f>'06_Presupuesto'!D189</f>
        <v>M3</v>
      </c>
      <c r="E110" s="142">
        <f>'06_Presupuesto'!E189</f>
        <v>11.44</v>
      </c>
      <c r="F110" s="142">
        <f t="shared" ref="F110:K110" si="9">E46</f>
        <v>12</v>
      </c>
      <c r="G110" s="142">
        <f t="shared" si="9"/>
        <v>38</v>
      </c>
      <c r="H110" s="142">
        <f t="shared" si="9"/>
        <v>50</v>
      </c>
      <c r="I110" s="142">
        <f t="shared" si="9"/>
        <v>58</v>
      </c>
      <c r="J110" s="142">
        <f t="shared" si="9"/>
        <v>70</v>
      </c>
      <c r="K110" s="142">
        <f t="shared" si="9"/>
        <v>20</v>
      </c>
      <c r="L110" s="139" t="str">
        <f>L46</f>
        <v>NO</v>
      </c>
    </row>
    <row r="111" spans="1:12" ht="42" customHeight="1">
      <c r="A111" s="139" t="str">
        <f>'06_Presupuesto'!A190</f>
        <v>B.1.2.5</v>
      </c>
      <c r="B111" s="139" t="str">
        <f>'06_Presupuesto'!B190</f>
        <v>H</v>
      </c>
      <c r="C111" s="139" t="str">
        <f>'06_Presupuesto'!C190</f>
        <v>Malla Acma C-92</v>
      </c>
      <c r="D111" s="139" t="str">
        <f>'06_Presupuesto'!D190</f>
        <v>M2</v>
      </c>
      <c r="E111" s="142">
        <f>'06_Presupuesto'!E190</f>
        <v>143</v>
      </c>
      <c r="F111" s="142">
        <f t="shared" ref="F111:K111" si="10">E46</f>
        <v>12</v>
      </c>
      <c r="G111" s="142">
        <f t="shared" si="10"/>
        <v>38</v>
      </c>
      <c r="H111" s="142">
        <f t="shared" si="10"/>
        <v>50</v>
      </c>
      <c r="I111" s="142">
        <f t="shared" si="10"/>
        <v>58</v>
      </c>
      <c r="J111" s="142">
        <f t="shared" si="10"/>
        <v>70</v>
      </c>
      <c r="K111" s="142">
        <f t="shared" si="10"/>
        <v>20</v>
      </c>
      <c r="L111" s="139" t="str">
        <f>L46</f>
        <v>NO</v>
      </c>
    </row>
    <row r="112" spans="1:12" ht="42" customHeight="1">
      <c r="A112" s="139" t="str">
        <f>'06_Presupuesto'!A191</f>
        <v>B.1.2.6</v>
      </c>
      <c r="B112" s="139" t="str">
        <f>'06_Presupuesto'!B191</f>
        <v>H</v>
      </c>
      <c r="C112" s="139" t="str">
        <f>'06_Presupuesto'!C191</f>
        <v>Radier e= 7cm</v>
      </c>
      <c r="D112" s="139" t="str">
        <f>'06_Presupuesto'!D191</f>
        <v>M2</v>
      </c>
      <c r="E112" s="142">
        <f>'06_Presupuesto'!E191</f>
        <v>143</v>
      </c>
      <c r="F112" s="142">
        <f t="shared" ref="F112:K112" si="11">E46</f>
        <v>12</v>
      </c>
      <c r="G112" s="142">
        <f t="shared" si="11"/>
        <v>38</v>
      </c>
      <c r="H112" s="142">
        <f t="shared" si="11"/>
        <v>50</v>
      </c>
      <c r="I112" s="142">
        <f t="shared" si="11"/>
        <v>58</v>
      </c>
      <c r="J112" s="142">
        <f t="shared" si="11"/>
        <v>70</v>
      </c>
      <c r="K112" s="142">
        <f t="shared" si="11"/>
        <v>20</v>
      </c>
      <c r="L112" s="139" t="str">
        <f>L46</f>
        <v>NO</v>
      </c>
    </row>
    <row r="113" spans="1:12" ht="42" customHeight="1">
      <c r="A113" s="139" t="str">
        <f>'06_Presupuesto'!A192</f>
        <v>B.1.3.1</v>
      </c>
      <c r="B113" s="139" t="str">
        <f>'06_Presupuesto'!B192</f>
        <v>E</v>
      </c>
      <c r="C113" s="139" t="str">
        <f>'06_Presupuesto'!C192</f>
        <v>Estabilizado Compactado e=20cm</v>
      </c>
      <c r="D113" s="139" t="str">
        <f>'06_Presupuesto'!D192</f>
        <v>M3</v>
      </c>
      <c r="E113" s="142">
        <f>'06_Presupuesto'!E192</f>
        <v>18.649999999999999</v>
      </c>
      <c r="F113" s="142">
        <f t="shared" ref="F113:K113" si="12">E43</f>
        <v>9</v>
      </c>
      <c r="G113" s="142">
        <f t="shared" si="12"/>
        <v>11</v>
      </c>
      <c r="H113" s="142">
        <f t="shared" si="12"/>
        <v>20</v>
      </c>
      <c r="I113" s="142">
        <f t="shared" si="12"/>
        <v>11</v>
      </c>
      <c r="J113" s="142">
        <f t="shared" si="12"/>
        <v>20</v>
      </c>
      <c r="K113" s="142">
        <f t="shared" si="12"/>
        <v>0</v>
      </c>
      <c r="L113" s="139" t="str">
        <f>L43</f>
        <v>SÍ</v>
      </c>
    </row>
    <row r="114" spans="1:12" ht="42" customHeight="1">
      <c r="A114" s="139" t="str">
        <f>'06_Presupuesto'!A193</f>
        <v>B.1.3.2</v>
      </c>
      <c r="B114" s="139" t="str">
        <f>'06_Presupuesto'!B193</f>
        <v>E</v>
      </c>
      <c r="C114" s="139" t="str">
        <f>'06_Presupuesto'!C193</f>
        <v>Ripio Compactado e=10cm</v>
      </c>
      <c r="D114" s="139" t="str">
        <f>'06_Presupuesto'!D193</f>
        <v>M3</v>
      </c>
      <c r="E114" s="142">
        <f>'06_Presupuesto'!E193</f>
        <v>9.3239999999999998</v>
      </c>
      <c r="F114" s="142">
        <f t="shared" ref="F114:K114" si="13">E43</f>
        <v>9</v>
      </c>
      <c r="G114" s="142">
        <f t="shared" si="13"/>
        <v>11</v>
      </c>
      <c r="H114" s="142">
        <f t="shared" si="13"/>
        <v>20</v>
      </c>
      <c r="I114" s="142">
        <f t="shared" si="13"/>
        <v>11</v>
      </c>
      <c r="J114" s="142">
        <f t="shared" si="13"/>
        <v>20</v>
      </c>
      <c r="K114" s="142">
        <f t="shared" si="13"/>
        <v>0</v>
      </c>
      <c r="L114" s="139" t="str">
        <f>L43</f>
        <v>SÍ</v>
      </c>
    </row>
    <row r="115" spans="1:12" ht="42" customHeight="1">
      <c r="A115" s="139" t="str">
        <f>'06_Presupuesto'!A194</f>
        <v>B.1.3.3</v>
      </c>
      <c r="B115" s="139" t="str">
        <f>'06_Presupuesto'!B194</f>
        <v>H</v>
      </c>
      <c r="C115" s="139" t="str">
        <f>'06_Presupuesto'!C194</f>
        <v>Polietileno e=0,15mm</v>
      </c>
      <c r="D115" s="139" t="str">
        <f>'06_Presupuesto'!D194</f>
        <v>M2</v>
      </c>
      <c r="E115" s="142">
        <f>'06_Presupuesto'!E194</f>
        <v>93.24</v>
      </c>
      <c r="F115" s="142">
        <f t="shared" ref="F115:K115" si="14">E46</f>
        <v>12</v>
      </c>
      <c r="G115" s="142">
        <f t="shared" si="14"/>
        <v>38</v>
      </c>
      <c r="H115" s="142">
        <f t="shared" si="14"/>
        <v>50</v>
      </c>
      <c r="I115" s="142">
        <f t="shared" si="14"/>
        <v>58</v>
      </c>
      <c r="J115" s="142">
        <f t="shared" si="14"/>
        <v>70</v>
      </c>
      <c r="K115" s="142">
        <f t="shared" si="14"/>
        <v>20</v>
      </c>
      <c r="L115" s="139" t="str">
        <f>L46</f>
        <v>NO</v>
      </c>
    </row>
    <row r="116" spans="1:12" ht="42" customHeight="1">
      <c r="A116" s="139" t="str">
        <f>'06_Presupuesto'!A195</f>
        <v>B.1.3.4</v>
      </c>
      <c r="B116" s="139" t="str">
        <f>'06_Presupuesto'!B195</f>
        <v>H</v>
      </c>
      <c r="C116" s="139" t="str">
        <f>'06_Presupuesto'!C195</f>
        <v>Radier e=10cm</v>
      </c>
      <c r="D116" s="139" t="str">
        <f>'06_Presupuesto'!D195</f>
        <v>M2</v>
      </c>
      <c r="E116" s="142">
        <f>'06_Presupuesto'!E195</f>
        <v>93.24</v>
      </c>
      <c r="F116" s="142">
        <f t="shared" ref="F116:K116" si="15">E46</f>
        <v>12</v>
      </c>
      <c r="G116" s="142">
        <f t="shared" si="15"/>
        <v>38</v>
      </c>
      <c r="H116" s="142">
        <f t="shared" si="15"/>
        <v>50</v>
      </c>
      <c r="I116" s="142">
        <f t="shared" si="15"/>
        <v>58</v>
      </c>
      <c r="J116" s="142">
        <f t="shared" si="15"/>
        <v>70</v>
      </c>
      <c r="K116" s="142">
        <f t="shared" si="15"/>
        <v>20</v>
      </c>
      <c r="L116" s="139" t="str">
        <f>L46</f>
        <v>NO</v>
      </c>
    </row>
    <row r="117" spans="1:12" ht="42" customHeight="1">
      <c r="A117" s="139" t="str">
        <f>'06_Presupuesto'!A196</f>
        <v>B.1.4.1</v>
      </c>
      <c r="B117" s="139" t="str">
        <f>'06_Presupuesto'!B196</f>
        <v>K</v>
      </c>
      <c r="C117" s="139" t="str">
        <f>'06_Presupuesto'!C196</f>
        <v>Estructura de Metalcon en Muros</v>
      </c>
      <c r="D117" s="139" t="str">
        <f>'06_Presupuesto'!D196</f>
        <v>M2</v>
      </c>
      <c r="E117" s="142">
        <f>'06_Presupuesto'!E196</f>
        <v>236</v>
      </c>
      <c r="F117" s="142">
        <f t="shared" ref="F117:K117" si="16">E49</f>
        <v>18</v>
      </c>
      <c r="G117" s="142">
        <f t="shared" si="16"/>
        <v>38</v>
      </c>
      <c r="H117" s="142">
        <f t="shared" si="16"/>
        <v>56</v>
      </c>
      <c r="I117" s="142">
        <f t="shared" si="16"/>
        <v>52</v>
      </c>
      <c r="J117" s="142">
        <f t="shared" si="16"/>
        <v>70</v>
      </c>
      <c r="K117" s="142">
        <f t="shared" si="16"/>
        <v>14</v>
      </c>
      <c r="L117" s="139" t="str">
        <f>L49</f>
        <v>NO</v>
      </c>
    </row>
    <row r="118" spans="1:12" ht="42" customHeight="1">
      <c r="A118" s="139" t="str">
        <f>'06_Presupuesto'!A197</f>
        <v>B.1.4.2</v>
      </c>
      <c r="B118" s="139" t="str">
        <f>'06_Presupuesto'!B197</f>
        <v>K</v>
      </c>
      <c r="C118" s="139" t="str">
        <f>'06_Presupuesto'!C197</f>
        <v>Planchas de OSB e=11.1mm</v>
      </c>
      <c r="D118" s="139" t="str">
        <f>'06_Presupuesto'!D197</f>
        <v>M2</v>
      </c>
      <c r="E118" s="142">
        <f>'06_Presupuesto'!E197</f>
        <v>153</v>
      </c>
      <c r="F118" s="142">
        <f t="shared" ref="F118:K118" si="17">E49</f>
        <v>18</v>
      </c>
      <c r="G118" s="142">
        <f t="shared" si="17"/>
        <v>38</v>
      </c>
      <c r="H118" s="142">
        <f t="shared" si="17"/>
        <v>56</v>
      </c>
      <c r="I118" s="142">
        <f t="shared" si="17"/>
        <v>52</v>
      </c>
      <c r="J118" s="142">
        <f t="shared" si="17"/>
        <v>70</v>
      </c>
      <c r="K118" s="142">
        <f t="shared" si="17"/>
        <v>14</v>
      </c>
      <c r="L118" s="139" t="str">
        <f>L49</f>
        <v>NO</v>
      </c>
    </row>
    <row r="119" spans="1:12" ht="42" customHeight="1">
      <c r="A119" s="139" t="str">
        <f>'06_Presupuesto'!A198</f>
        <v>B.1.4.3</v>
      </c>
      <c r="B119" s="139" t="str">
        <f>'06_Presupuesto'!B198</f>
        <v>K</v>
      </c>
      <c r="C119" s="139" t="str">
        <f>'06_Presupuesto'!C198</f>
        <v>Forro Exterior</v>
      </c>
      <c r="D119" s="139" t="str">
        <f>'06_Presupuesto'!D198</f>
        <v>M2</v>
      </c>
      <c r="E119" s="142">
        <f>'06_Presupuesto'!E198</f>
        <v>153</v>
      </c>
      <c r="F119" s="142">
        <f t="shared" ref="F119:K119" si="18">E49</f>
        <v>18</v>
      </c>
      <c r="G119" s="142">
        <f t="shared" si="18"/>
        <v>38</v>
      </c>
      <c r="H119" s="142">
        <f t="shared" si="18"/>
        <v>56</v>
      </c>
      <c r="I119" s="142">
        <f t="shared" si="18"/>
        <v>52</v>
      </c>
      <c r="J119" s="142">
        <f t="shared" si="18"/>
        <v>70</v>
      </c>
      <c r="K119" s="142">
        <f t="shared" si="18"/>
        <v>14</v>
      </c>
      <c r="L119" s="139" t="str">
        <f>L49</f>
        <v>NO</v>
      </c>
    </row>
    <row r="120" spans="1:12" ht="42" customHeight="1">
      <c r="A120" s="139" t="str">
        <f>'06_Presupuesto'!A199</f>
        <v>B.1.4.4</v>
      </c>
      <c r="B120" s="139" t="str">
        <f>'06_Presupuesto'!B199</f>
        <v>K</v>
      </c>
      <c r="C120" s="139" t="str">
        <f>'06_Presupuesto'!C199</f>
        <v>Forro Interior Volcanita y Aleros Exteriores</v>
      </c>
      <c r="D120" s="139" t="str">
        <f>'06_Presupuesto'!D199</f>
        <v>M2</v>
      </c>
      <c r="E120" s="142">
        <f>'06_Presupuesto'!E199</f>
        <v>180</v>
      </c>
      <c r="F120" s="142">
        <f t="shared" ref="F120:K120" si="19">E49</f>
        <v>18</v>
      </c>
      <c r="G120" s="142">
        <f t="shared" si="19"/>
        <v>38</v>
      </c>
      <c r="H120" s="142">
        <f t="shared" si="19"/>
        <v>56</v>
      </c>
      <c r="I120" s="142">
        <f t="shared" si="19"/>
        <v>52</v>
      </c>
      <c r="J120" s="142">
        <f t="shared" si="19"/>
        <v>70</v>
      </c>
      <c r="K120" s="142">
        <f t="shared" si="19"/>
        <v>14</v>
      </c>
      <c r="L120" s="139" t="str">
        <f>L49</f>
        <v>NO</v>
      </c>
    </row>
    <row r="121" spans="1:12" ht="42" customHeight="1">
      <c r="A121" s="139" t="str">
        <f>'06_Presupuesto'!A200</f>
        <v>B.1.4.5</v>
      </c>
      <c r="B121" s="139" t="str">
        <f>'06_Presupuesto'!B200</f>
        <v>K</v>
      </c>
      <c r="C121" s="139" t="str">
        <f>'06_Presupuesto'!C200</f>
        <v>Forro Interior Fibrocemento</v>
      </c>
      <c r="D121" s="139" t="str">
        <f>'06_Presupuesto'!D200</f>
        <v>M2</v>
      </c>
      <c r="E121" s="142">
        <f>'06_Presupuesto'!E200</f>
        <v>65</v>
      </c>
      <c r="F121" s="142">
        <f t="shared" ref="F121:K121" si="20">E49</f>
        <v>18</v>
      </c>
      <c r="G121" s="142">
        <f t="shared" si="20"/>
        <v>38</v>
      </c>
      <c r="H121" s="142">
        <f t="shared" si="20"/>
        <v>56</v>
      </c>
      <c r="I121" s="142">
        <f t="shared" si="20"/>
        <v>52</v>
      </c>
      <c r="J121" s="142">
        <f t="shared" si="20"/>
        <v>70</v>
      </c>
      <c r="K121" s="142">
        <f t="shared" si="20"/>
        <v>14</v>
      </c>
      <c r="L121" s="139" t="str">
        <f>L49</f>
        <v>NO</v>
      </c>
    </row>
    <row r="122" spans="1:12" ht="42" customHeight="1">
      <c r="A122" s="139" t="str">
        <f>'06_Presupuesto'!A201</f>
        <v>B.1.5.1</v>
      </c>
      <c r="B122" s="139" t="str">
        <f>'06_Presupuesto'!B201</f>
        <v>I</v>
      </c>
      <c r="C122" s="139" t="str">
        <f>'06_Presupuesto'!C201</f>
        <v>Cerchas y Costaneras de Acero Galvanizado</v>
      </c>
      <c r="D122" s="139" t="str">
        <f>'06_Presupuesto'!D201</f>
        <v>M2</v>
      </c>
      <c r="E122" s="142">
        <f>'06_Presupuesto'!E201</f>
        <v>78.61</v>
      </c>
      <c r="F122" s="142">
        <f t="shared" ref="F122:K123" si="21">E47</f>
        <v>20</v>
      </c>
      <c r="G122" s="142">
        <f t="shared" si="21"/>
        <v>38</v>
      </c>
      <c r="H122" s="142">
        <f t="shared" si="21"/>
        <v>58</v>
      </c>
      <c r="I122" s="142">
        <f t="shared" si="21"/>
        <v>38</v>
      </c>
      <c r="J122" s="142">
        <f t="shared" si="21"/>
        <v>58</v>
      </c>
      <c r="K122" s="142">
        <f t="shared" si="21"/>
        <v>0</v>
      </c>
      <c r="L122" s="139" t="str">
        <f>L47</f>
        <v>SÍ</v>
      </c>
    </row>
    <row r="123" spans="1:12" ht="42" customHeight="1">
      <c r="A123" s="139" t="str">
        <f>'06_Presupuesto'!A202</f>
        <v>B.1.6.1</v>
      </c>
      <c r="B123" s="139" t="str">
        <f>'06_Presupuesto'!B202</f>
        <v>J</v>
      </c>
      <c r="C123" s="139" t="str">
        <f>'06_Presupuesto'!C202</f>
        <v>Aislación Papel Impermeabilizante</v>
      </c>
      <c r="D123" s="139" t="str">
        <f>'06_Presupuesto'!D202</f>
        <v>M2</v>
      </c>
      <c r="E123" s="142">
        <f>'06_Presupuesto'!E202</f>
        <v>78.61</v>
      </c>
      <c r="F123" s="142">
        <f t="shared" si="21"/>
        <v>12</v>
      </c>
      <c r="G123" s="142">
        <f t="shared" si="21"/>
        <v>58</v>
      </c>
      <c r="H123" s="142">
        <f t="shared" si="21"/>
        <v>70</v>
      </c>
      <c r="I123" s="142">
        <f t="shared" si="21"/>
        <v>58</v>
      </c>
      <c r="J123" s="142">
        <f t="shared" si="21"/>
        <v>70</v>
      </c>
      <c r="K123" s="142">
        <f t="shared" si="21"/>
        <v>0</v>
      </c>
      <c r="L123" s="139" t="str">
        <f>L48</f>
        <v>SÍ</v>
      </c>
    </row>
    <row r="124" spans="1:12" ht="42" customHeight="1">
      <c r="A124" s="139" t="str">
        <f>'06_Presupuesto'!A203</f>
        <v>B.1.6.2</v>
      </c>
      <c r="B124" s="139" t="str">
        <f>'06_Presupuesto'!B203</f>
        <v>J</v>
      </c>
      <c r="C124" s="139" t="str">
        <f>'06_Presupuesto'!C203</f>
        <v>Planchas OSB e=11.1mm</v>
      </c>
      <c r="D124" s="139" t="str">
        <f>'06_Presupuesto'!D203</f>
        <v>M2</v>
      </c>
      <c r="E124" s="142">
        <f>'06_Presupuesto'!E203</f>
        <v>78.61</v>
      </c>
      <c r="F124" s="142">
        <f t="shared" ref="F124:K124" si="22">E48</f>
        <v>12</v>
      </c>
      <c r="G124" s="142">
        <f t="shared" si="22"/>
        <v>58</v>
      </c>
      <c r="H124" s="142">
        <f t="shared" si="22"/>
        <v>70</v>
      </c>
      <c r="I124" s="142">
        <f t="shared" si="22"/>
        <v>58</v>
      </c>
      <c r="J124" s="142">
        <f t="shared" si="22"/>
        <v>70</v>
      </c>
      <c r="K124" s="142">
        <f t="shared" si="22"/>
        <v>0</v>
      </c>
      <c r="L124" s="139" t="str">
        <f>L48</f>
        <v>SÍ</v>
      </c>
    </row>
    <row r="125" spans="1:12" ht="42" customHeight="1">
      <c r="A125" s="139" t="str">
        <f>'06_Presupuesto'!A204</f>
        <v>B.1.6.3</v>
      </c>
      <c r="B125" s="139" t="str">
        <f>'06_Presupuesto'!B204</f>
        <v>J</v>
      </c>
      <c r="C125" s="139" t="str">
        <f>'06_Presupuesto'!C204</f>
        <v>Cubierta Onda Estándar</v>
      </c>
      <c r="D125" s="139" t="str">
        <f>'06_Presupuesto'!D204</f>
        <v>M2</v>
      </c>
      <c r="E125" s="142">
        <f>'06_Presupuesto'!E204</f>
        <v>78.61</v>
      </c>
      <c r="F125" s="142">
        <f t="shared" ref="F125:K125" si="23">E48</f>
        <v>12</v>
      </c>
      <c r="G125" s="142">
        <f t="shared" si="23"/>
        <v>58</v>
      </c>
      <c r="H125" s="142">
        <f t="shared" si="23"/>
        <v>70</v>
      </c>
      <c r="I125" s="142">
        <f t="shared" si="23"/>
        <v>58</v>
      </c>
      <c r="J125" s="142">
        <f t="shared" si="23"/>
        <v>70</v>
      </c>
      <c r="K125" s="142">
        <f t="shared" si="23"/>
        <v>0</v>
      </c>
      <c r="L125" s="139" t="str">
        <f>L48</f>
        <v>SÍ</v>
      </c>
    </row>
    <row r="126" spans="1:12" ht="42" customHeight="1">
      <c r="A126" s="139" t="str">
        <f>'06_Presupuesto'!A210</f>
        <v>B.2.4/a)</v>
      </c>
      <c r="B126" s="139" t="str">
        <f>'06_Presupuesto'!B210</f>
        <v>J</v>
      </c>
      <c r="C126" s="139" t="str">
        <f>'06_Presupuesto'!C210</f>
        <v>Forros</v>
      </c>
      <c r="D126" s="139" t="str">
        <f>'06_Presupuesto'!D210</f>
        <v>ML</v>
      </c>
      <c r="E126" s="142">
        <f>'06_Presupuesto'!E210</f>
        <v>25</v>
      </c>
      <c r="F126" s="142">
        <f t="shared" ref="F126:K126" si="24">E48</f>
        <v>12</v>
      </c>
      <c r="G126" s="142">
        <f t="shared" si="24"/>
        <v>58</v>
      </c>
      <c r="H126" s="142">
        <f t="shared" si="24"/>
        <v>70</v>
      </c>
      <c r="I126" s="142">
        <f t="shared" si="24"/>
        <v>58</v>
      </c>
      <c r="J126" s="142">
        <f t="shared" si="24"/>
        <v>70</v>
      </c>
      <c r="K126" s="142">
        <f t="shared" si="24"/>
        <v>0</v>
      </c>
      <c r="L126" s="139" t="str">
        <f>L48</f>
        <v>SÍ</v>
      </c>
    </row>
    <row r="127" spans="1:12" ht="42" customHeight="1">
      <c r="A127" s="139" t="str">
        <f>'06_Presupuesto'!A211</f>
        <v>B.2.4/b)</v>
      </c>
      <c r="B127" s="139" t="str">
        <f>'06_Presupuesto'!B211</f>
        <v>J</v>
      </c>
      <c r="C127" s="139" t="str">
        <f>'06_Presupuesto'!C211</f>
        <v>Canales</v>
      </c>
      <c r="D127" s="139" t="str">
        <f>'06_Presupuesto'!D211</f>
        <v>ML</v>
      </c>
      <c r="E127" s="142">
        <f>'06_Presupuesto'!E211</f>
        <v>45</v>
      </c>
      <c r="F127" s="142">
        <f t="shared" ref="F127:K127" si="25">E48</f>
        <v>12</v>
      </c>
      <c r="G127" s="142">
        <f t="shared" si="25"/>
        <v>58</v>
      </c>
      <c r="H127" s="142">
        <f t="shared" si="25"/>
        <v>70</v>
      </c>
      <c r="I127" s="142">
        <f t="shared" si="25"/>
        <v>58</v>
      </c>
      <c r="J127" s="142">
        <f t="shared" si="25"/>
        <v>70</v>
      </c>
      <c r="K127" s="142">
        <f t="shared" si="25"/>
        <v>0</v>
      </c>
      <c r="L127" s="139" t="str">
        <f>L48</f>
        <v>SÍ</v>
      </c>
    </row>
    <row r="128" spans="1:12" ht="42" customHeight="1">
      <c r="A128" s="139" t="str">
        <f>'06_Presupuesto'!A212</f>
        <v>B.2.4/c)</v>
      </c>
      <c r="B128" s="139" t="str">
        <f>'06_Presupuesto'!B212</f>
        <v>J</v>
      </c>
      <c r="C128" s="139" t="str">
        <f>'06_Presupuesto'!C212</f>
        <v>Bajadas</v>
      </c>
      <c r="D128" s="139" t="str">
        <f>'06_Presupuesto'!D212</f>
        <v>ML</v>
      </c>
      <c r="E128" s="142">
        <f>'06_Presupuesto'!E212</f>
        <v>24</v>
      </c>
      <c r="F128" s="142">
        <f t="shared" ref="F128:K128" si="26">E48</f>
        <v>12</v>
      </c>
      <c r="G128" s="142">
        <f t="shared" si="26"/>
        <v>58</v>
      </c>
      <c r="H128" s="142">
        <f t="shared" si="26"/>
        <v>70</v>
      </c>
      <c r="I128" s="142">
        <f t="shared" si="26"/>
        <v>58</v>
      </c>
      <c r="J128" s="142">
        <f t="shared" si="26"/>
        <v>70</v>
      </c>
      <c r="K128" s="142">
        <f t="shared" si="26"/>
        <v>0</v>
      </c>
      <c r="L128" s="139" t="str">
        <f>L48</f>
        <v>SÍ</v>
      </c>
    </row>
    <row r="129" spans="1:19" ht="42" customHeight="1">
      <c r="A129" s="139" t="str">
        <f>'06_Presupuesto'!A213</f>
        <v>B.2.4/d)</v>
      </c>
      <c r="B129" s="139" t="str">
        <f>'06_Presupuesto'!B213</f>
        <v>J</v>
      </c>
      <c r="C129" s="139" t="str">
        <f>'06_Presupuesto'!C213</f>
        <v>Salida Ventilaciones</v>
      </c>
      <c r="D129" s="139" t="str">
        <f>'06_Presupuesto'!D213</f>
        <v>ML</v>
      </c>
      <c r="E129" s="142">
        <f>'06_Presupuesto'!E213</f>
        <v>6</v>
      </c>
      <c r="F129" s="142">
        <f t="shared" ref="F129:K129" si="27">E48</f>
        <v>12</v>
      </c>
      <c r="G129" s="142">
        <f t="shared" si="27"/>
        <v>58</v>
      </c>
      <c r="H129" s="142">
        <f t="shared" si="27"/>
        <v>70</v>
      </c>
      <c r="I129" s="142">
        <f t="shared" si="27"/>
        <v>58</v>
      </c>
      <c r="J129" s="142">
        <f t="shared" si="27"/>
        <v>70</v>
      </c>
      <c r="K129" s="142">
        <f t="shared" si="27"/>
        <v>0</v>
      </c>
      <c r="L129" s="139" t="str">
        <f>L48</f>
        <v>SÍ</v>
      </c>
    </row>
    <row r="137" spans="1:19" ht="28.05" customHeight="1">
      <c r="A137" s="189" t="s">
        <v>1393</v>
      </c>
      <c r="B137" s="158"/>
      <c r="C137" s="158"/>
      <c r="D137" s="158"/>
      <c r="E137" s="158"/>
      <c r="F137" s="158"/>
      <c r="G137" s="158"/>
      <c r="H137" s="158"/>
      <c r="I137" s="158"/>
      <c r="J137" s="158"/>
      <c r="K137" s="158"/>
      <c r="L137" s="158"/>
    </row>
    <row r="140" spans="1:19" ht="21">
      <c r="A140" s="179" t="s">
        <v>146</v>
      </c>
      <c r="B140" s="179"/>
      <c r="C140" s="179"/>
      <c r="D140" s="179"/>
      <c r="E140" s="179"/>
      <c r="F140" s="179"/>
      <c r="G140" s="179"/>
      <c r="H140" s="179"/>
      <c r="I140" s="179"/>
      <c r="J140" s="179"/>
      <c r="K140" s="179"/>
      <c r="L140" s="179"/>
      <c r="M140" s="179"/>
      <c r="N140" s="179"/>
      <c r="P140" s="158"/>
      <c r="Q140" s="158"/>
      <c r="R140" s="158"/>
      <c r="S140" s="158"/>
    </row>
    <row r="141" spans="1:19">
      <c r="A141" s="180" t="s">
        <v>147</v>
      </c>
      <c r="B141" s="180"/>
      <c r="C141" s="180"/>
      <c r="D141" s="180"/>
      <c r="E141" s="180"/>
      <c r="F141" s="180"/>
      <c r="G141" s="180"/>
      <c r="H141" s="180"/>
      <c r="I141" s="180"/>
      <c r="J141" s="180"/>
      <c r="K141" s="180"/>
      <c r="L141" s="180"/>
      <c r="M141" s="180"/>
      <c r="N141" s="180"/>
      <c r="P141" s="158"/>
      <c r="Q141" s="158"/>
      <c r="R141" s="158"/>
      <c r="S141" s="158"/>
    </row>
    <row r="142" spans="1:19">
      <c r="A142" s="162" t="s">
        <v>1382</v>
      </c>
      <c r="B142" s="162"/>
      <c r="C142" s="162"/>
      <c r="D142" s="162"/>
      <c r="E142" s="162"/>
      <c r="F142" s="162"/>
      <c r="G142" s="162"/>
      <c r="H142" s="162"/>
      <c r="I142" s="162"/>
      <c r="J142" s="162"/>
      <c r="K142" s="162"/>
      <c r="L142" s="162"/>
      <c r="M142" s="162"/>
      <c r="N142" s="162"/>
      <c r="P142" s="158"/>
      <c r="Q142" s="158"/>
      <c r="R142" s="158"/>
      <c r="S142" s="158"/>
    </row>
    <row r="144" spans="1:19" ht="26.4">
      <c r="A144" s="14" t="s">
        <v>116</v>
      </c>
      <c r="B144" s="14" t="s">
        <v>148</v>
      </c>
      <c r="C144" s="14" t="s">
        <v>55</v>
      </c>
      <c r="D144" s="14" t="s">
        <v>56</v>
      </c>
      <c r="E144" s="14" t="s">
        <v>149</v>
      </c>
      <c r="F144" s="14" t="s">
        <v>150</v>
      </c>
      <c r="G144" s="14" t="s">
        <v>151</v>
      </c>
      <c r="H144" s="14" t="s">
        <v>152</v>
      </c>
      <c r="I144" s="14" t="s">
        <v>153</v>
      </c>
      <c r="J144" s="14" t="s">
        <v>154</v>
      </c>
      <c r="K144" s="14" t="s">
        <v>155</v>
      </c>
      <c r="L144" s="14" t="s">
        <v>156</v>
      </c>
      <c r="M144" s="14" t="s">
        <v>157</v>
      </c>
      <c r="N144" s="14" t="s">
        <v>158</v>
      </c>
    </row>
    <row r="145" spans="1:14" ht="24">
      <c r="A145" s="35" t="s">
        <v>123</v>
      </c>
      <c r="B145" s="35" t="s">
        <v>159</v>
      </c>
      <c r="C145" s="35" t="s">
        <v>65</v>
      </c>
      <c r="D145" s="35" t="s">
        <v>66</v>
      </c>
      <c r="E145" s="38">
        <f>'02_Rendimientos'!K6</f>
        <v>6</v>
      </c>
      <c r="F145" s="38" t="s">
        <v>160</v>
      </c>
      <c r="G145" s="38">
        <f>0</f>
        <v>0</v>
      </c>
      <c r="H145" s="38">
        <f>G145+E145</f>
        <v>6</v>
      </c>
      <c r="I145" s="38">
        <f>J145-E145</f>
        <v>0</v>
      </c>
      <c r="J145" s="38">
        <f>MIN(I146,I147)</f>
        <v>6</v>
      </c>
      <c r="K145" s="38">
        <f>ROUND(I145-G145,3)</f>
        <v>0</v>
      </c>
      <c r="L145" s="38">
        <f>ROUND(MIN(G146,G147)-H145,3)</f>
        <v>0</v>
      </c>
      <c r="M145" s="35" t="str">
        <f>IF(ABS(K145)&lt;0.001,"SÍ","NO")</f>
        <v>SÍ</v>
      </c>
      <c r="N145" s="35" t="s">
        <v>161</v>
      </c>
    </row>
    <row r="146" spans="1:14" ht="24">
      <c r="A146" s="35" t="s">
        <v>125</v>
      </c>
      <c r="B146" s="35" t="s">
        <v>162</v>
      </c>
      <c r="C146" s="35" t="s">
        <v>65</v>
      </c>
      <c r="D146" s="35" t="s">
        <v>69</v>
      </c>
      <c r="E146" s="38">
        <f>'02_Rendimientos'!K7</f>
        <v>5</v>
      </c>
      <c r="F146" s="38" t="s">
        <v>123</v>
      </c>
      <c r="G146" s="38">
        <f>MAX(H145)</f>
        <v>6</v>
      </c>
      <c r="H146" s="38">
        <f>G146+E146</f>
        <v>11</v>
      </c>
      <c r="I146" s="38">
        <f>J146-E146</f>
        <v>6</v>
      </c>
      <c r="J146" s="38">
        <f>MIN(I148)</f>
        <v>11</v>
      </c>
      <c r="K146" s="38">
        <f>ROUND(I146-G146,3)</f>
        <v>0</v>
      </c>
      <c r="L146" s="38">
        <f>ROUND(MIN(G148)-H146,3)</f>
        <v>0</v>
      </c>
      <c r="M146" s="35" t="str">
        <f>IF(ABS(K146)&lt;0.001,"SÍ","NO")</f>
        <v>SÍ</v>
      </c>
      <c r="N146" s="35" t="s">
        <v>127</v>
      </c>
    </row>
    <row r="147" spans="1:14" ht="22.8">
      <c r="A147" s="36" t="s">
        <v>126</v>
      </c>
      <c r="B147" s="36" t="s">
        <v>163</v>
      </c>
      <c r="C147" s="36" t="s">
        <v>65</v>
      </c>
      <c r="D147" s="36" t="s">
        <v>72</v>
      </c>
      <c r="E147" s="39">
        <f>'02_Rendimientos'!K8</f>
        <v>10</v>
      </c>
      <c r="F147" s="39" t="s">
        <v>123</v>
      </c>
      <c r="G147" s="39">
        <f>MAX(H145)</f>
        <v>6</v>
      </c>
      <c r="H147" s="39">
        <f>G147+E147</f>
        <v>16</v>
      </c>
      <c r="I147" s="39">
        <f>J147-E147</f>
        <v>140</v>
      </c>
      <c r="J147" s="39">
        <f>J167</f>
        <v>150</v>
      </c>
      <c r="K147" s="39">
        <f>ROUND(I147-G147,3)</f>
        <v>134</v>
      </c>
      <c r="L147" s="39">
        <f>J167-H147</f>
        <v>134</v>
      </c>
      <c r="M147" s="36" t="str">
        <f>IF(ABS(K147)&lt;0.001,"SÍ","NO")</f>
        <v>NO</v>
      </c>
      <c r="N147" s="36" t="s">
        <v>164</v>
      </c>
    </row>
    <row r="148" spans="1:14" ht="24">
      <c r="A148" s="35" t="s">
        <v>127</v>
      </c>
      <c r="B148" s="35" t="s">
        <v>165</v>
      </c>
      <c r="C148" s="35" t="s">
        <v>74</v>
      </c>
      <c r="D148" s="35" t="s">
        <v>75</v>
      </c>
      <c r="E148" s="38">
        <f>'02_Rendimientos'!K9</f>
        <v>11</v>
      </c>
      <c r="F148" s="38" t="s">
        <v>125</v>
      </c>
      <c r="G148" s="38">
        <f>MAX(H146)</f>
        <v>11</v>
      </c>
      <c r="H148" s="38">
        <f>G148+E148</f>
        <v>22</v>
      </c>
      <c r="I148" s="38">
        <f>J148-E148</f>
        <v>11</v>
      </c>
      <c r="J148" s="38">
        <f>MIN(I149)</f>
        <v>22</v>
      </c>
      <c r="K148" s="38">
        <f>ROUND(I148-G148,3)</f>
        <v>0</v>
      </c>
      <c r="L148" s="38">
        <f>ROUND(MIN(G149)-H148,3)</f>
        <v>0</v>
      </c>
      <c r="M148" s="35" t="str">
        <f>IF(ABS(K148)&lt;0.001,"SÍ","NO")</f>
        <v>SÍ</v>
      </c>
      <c r="N148" s="35" t="s">
        <v>128</v>
      </c>
    </row>
    <row r="149" spans="1:14" ht="24">
      <c r="A149" s="35" t="s">
        <v>128</v>
      </c>
      <c r="B149" s="35" t="s">
        <v>166</v>
      </c>
      <c r="C149" s="35" t="s">
        <v>74</v>
      </c>
      <c r="D149" s="35" t="s">
        <v>78</v>
      </c>
      <c r="E149" s="38">
        <f>'02_Rendimientos'!K10</f>
        <v>9</v>
      </c>
      <c r="F149" s="38" t="s">
        <v>127</v>
      </c>
      <c r="G149" s="38">
        <f>MAX(H148)</f>
        <v>22</v>
      </c>
      <c r="H149" s="38">
        <f>G149+E149</f>
        <v>31</v>
      </c>
      <c r="I149" s="38">
        <f>J149-E149</f>
        <v>22</v>
      </c>
      <c r="J149" s="38">
        <f>MIN(I150,I158)</f>
        <v>31</v>
      </c>
      <c r="K149" s="38">
        <f>ROUND(I149-G149,3)</f>
        <v>0</v>
      </c>
      <c r="L149" s="38">
        <f>ROUND(MIN(G150,G158)-H149,3)</f>
        <v>0</v>
      </c>
      <c r="M149" s="35" t="str">
        <f>IF(ABS(K149)&lt;0.001,"SÍ","NO")</f>
        <v>SÍ</v>
      </c>
      <c r="N149" s="35" t="s">
        <v>167</v>
      </c>
    </row>
    <row r="150" spans="1:14" ht="24">
      <c r="A150" s="35" t="s">
        <v>129</v>
      </c>
      <c r="B150" s="35" t="s">
        <v>168</v>
      </c>
      <c r="C150" s="35" t="s">
        <v>74</v>
      </c>
      <c r="D150" s="35" t="s">
        <v>79</v>
      </c>
      <c r="E150" s="38">
        <f>'02_Rendimientos'!K11</f>
        <v>5</v>
      </c>
      <c r="F150" s="38" t="s">
        <v>128</v>
      </c>
      <c r="G150" s="38">
        <f>MAX(H149)</f>
        <v>31</v>
      </c>
      <c r="H150" s="38">
        <f>G150+E150</f>
        <v>36</v>
      </c>
      <c r="I150" s="38">
        <f>J150-E150</f>
        <v>31</v>
      </c>
      <c r="J150" s="38">
        <f>MIN(I151)</f>
        <v>36</v>
      </c>
      <c r="K150" s="38">
        <f>ROUND(I150-G150,3)</f>
        <v>0</v>
      </c>
      <c r="L150" s="38">
        <f>ROUND(MIN(G151)-H150,3)</f>
        <v>0</v>
      </c>
      <c r="M150" s="35" t="str">
        <f>IF(ABS(K150)&lt;0.001,"SÍ","NO")</f>
        <v>SÍ</v>
      </c>
      <c r="N150" s="35" t="s">
        <v>130</v>
      </c>
    </row>
    <row r="151" spans="1:14" ht="24">
      <c r="A151" s="35" t="s">
        <v>130</v>
      </c>
      <c r="B151" s="35" t="s">
        <v>169</v>
      </c>
      <c r="C151" s="35" t="s">
        <v>74</v>
      </c>
      <c r="D151" s="35" t="s">
        <v>80</v>
      </c>
      <c r="E151" s="38">
        <f>'02_Rendimientos'!K12</f>
        <v>13</v>
      </c>
      <c r="F151" s="38" t="s">
        <v>129</v>
      </c>
      <c r="G151" s="38">
        <f>MAX(H150)</f>
        <v>36</v>
      </c>
      <c r="H151" s="38">
        <f>G151+E151</f>
        <v>49</v>
      </c>
      <c r="I151" s="38">
        <f>J151-E151</f>
        <v>36</v>
      </c>
      <c r="J151" s="38">
        <f>MIN(I152,I153,I155)</f>
        <v>49</v>
      </c>
      <c r="K151" s="38">
        <f>ROUND(I151-G151,3)</f>
        <v>0</v>
      </c>
      <c r="L151" s="38">
        <f>ROUND(MIN(G152,G153,G155)-H151,3)</f>
        <v>0</v>
      </c>
      <c r="M151" s="35" t="str">
        <f>IF(ABS(K151)&lt;0.001,"SÍ","NO")</f>
        <v>SÍ</v>
      </c>
      <c r="N151" s="35" t="s">
        <v>170</v>
      </c>
    </row>
    <row r="152" spans="1:14">
      <c r="A152" s="37" t="s">
        <v>131</v>
      </c>
      <c r="B152" s="37" t="s">
        <v>171</v>
      </c>
      <c r="C152" s="37" t="s">
        <v>74</v>
      </c>
      <c r="D152" s="37" t="s">
        <v>82</v>
      </c>
      <c r="E152" s="40">
        <f>'02_Rendimientos'!K13</f>
        <v>12</v>
      </c>
      <c r="F152" s="40" t="s">
        <v>130</v>
      </c>
      <c r="G152" s="40">
        <f>MAX(H151)</f>
        <v>49</v>
      </c>
      <c r="H152" s="40">
        <f>G152+E152</f>
        <v>61</v>
      </c>
      <c r="I152" s="40">
        <f>J152-E152</f>
        <v>69</v>
      </c>
      <c r="J152" s="40">
        <f>MIN(I156)</f>
        <v>81</v>
      </c>
      <c r="K152" s="40">
        <f>ROUND(I152-G152,3)</f>
        <v>20</v>
      </c>
      <c r="L152" s="40">
        <f>ROUND(MIN(G156)-H152,3)</f>
        <v>20</v>
      </c>
      <c r="M152" s="37" t="str">
        <f>IF(ABS(K152)&lt;0.001,"SÍ","NO")</f>
        <v>NO</v>
      </c>
      <c r="N152" s="37" t="s">
        <v>135</v>
      </c>
    </row>
    <row r="153" spans="1:14" ht="24">
      <c r="A153" s="35" t="s">
        <v>132</v>
      </c>
      <c r="B153" s="35" t="s">
        <v>172</v>
      </c>
      <c r="C153" s="35" t="s">
        <v>74</v>
      </c>
      <c r="D153" s="35" t="s">
        <v>83</v>
      </c>
      <c r="E153" s="38">
        <f>'02_Rendimientos'!K14</f>
        <v>20</v>
      </c>
      <c r="F153" s="38" t="s">
        <v>130</v>
      </c>
      <c r="G153" s="38">
        <f>MAX(H151)</f>
        <v>49</v>
      </c>
      <c r="H153" s="38">
        <f>G153+E153</f>
        <v>69</v>
      </c>
      <c r="I153" s="38">
        <f>J153-E153</f>
        <v>49</v>
      </c>
      <c r="J153" s="38">
        <f>MIN(I154,I156)</f>
        <v>69</v>
      </c>
      <c r="K153" s="38">
        <f>ROUND(I153-G153,3)</f>
        <v>0</v>
      </c>
      <c r="L153" s="38">
        <f>ROUND(MIN(G154,G156)-H153,3)</f>
        <v>0</v>
      </c>
      <c r="M153" s="35" t="str">
        <f>IF(ABS(K153)&lt;0.001,"SÍ","NO")</f>
        <v>SÍ</v>
      </c>
      <c r="N153" s="35" t="s">
        <v>173</v>
      </c>
    </row>
    <row r="154" spans="1:14">
      <c r="A154" s="35" t="s">
        <v>133</v>
      </c>
      <c r="B154" s="35" t="s">
        <v>174</v>
      </c>
      <c r="C154" s="35" t="s">
        <v>74</v>
      </c>
      <c r="D154" s="35" t="s">
        <v>86</v>
      </c>
      <c r="E154" s="38">
        <f>'02_Rendimientos'!K15</f>
        <v>12</v>
      </c>
      <c r="F154" s="38" t="s">
        <v>132</v>
      </c>
      <c r="G154" s="38">
        <f>MAX(H153)</f>
        <v>69</v>
      </c>
      <c r="H154" s="38">
        <f>G154+E154</f>
        <v>81</v>
      </c>
      <c r="I154" s="38">
        <f>J154-E154</f>
        <v>69</v>
      </c>
      <c r="J154" s="38">
        <f>MIN(I156,I165)</f>
        <v>81</v>
      </c>
      <c r="K154" s="38">
        <f>ROUND(I154-G154,3)</f>
        <v>0</v>
      </c>
      <c r="L154" s="38">
        <f>ROUND(MIN(G156,G165)-H154,3)</f>
        <v>0</v>
      </c>
      <c r="M154" s="35" t="str">
        <f>IF(ABS(K154)&lt;0.001,"SÍ","NO")</f>
        <v>SÍ</v>
      </c>
      <c r="N154" s="35" t="s">
        <v>175</v>
      </c>
    </row>
    <row r="155" spans="1:14">
      <c r="A155" s="36" t="s">
        <v>134</v>
      </c>
      <c r="B155" s="36" t="s">
        <v>176</v>
      </c>
      <c r="C155" s="36" t="s">
        <v>74</v>
      </c>
      <c r="D155" s="36" t="s">
        <v>87</v>
      </c>
      <c r="E155" s="39">
        <f>'02_Rendimientos'!K16</f>
        <v>18</v>
      </c>
      <c r="F155" s="39" t="s">
        <v>130</v>
      </c>
      <c r="G155" s="39">
        <f>MAX(H151)</f>
        <v>49</v>
      </c>
      <c r="H155" s="39">
        <f>G155+E155</f>
        <v>67</v>
      </c>
      <c r="I155" s="39">
        <f>J155-E155</f>
        <v>63</v>
      </c>
      <c r="J155" s="39">
        <f>MIN(I156,I157,I161,I165)</f>
        <v>81</v>
      </c>
      <c r="K155" s="39">
        <f>ROUND(I155-G155,3)</f>
        <v>14</v>
      </c>
      <c r="L155" s="39">
        <f>ROUND(MIN(G156,G157,G161,G165)-H155,3)</f>
        <v>0</v>
      </c>
      <c r="M155" s="36" t="str">
        <f>IF(ABS(K155)&lt;0.001,"SÍ","NO")</f>
        <v>NO</v>
      </c>
      <c r="N155" s="36" t="s">
        <v>177</v>
      </c>
    </row>
    <row r="156" spans="1:14" ht="24">
      <c r="A156" s="35" t="s">
        <v>135</v>
      </c>
      <c r="B156" s="35" t="s">
        <v>178</v>
      </c>
      <c r="C156" s="35" t="s">
        <v>88</v>
      </c>
      <c r="D156" s="35" t="s">
        <v>89</v>
      </c>
      <c r="E156" s="38">
        <f>'02_Rendimientos'!K17</f>
        <v>14</v>
      </c>
      <c r="F156" s="38" t="s">
        <v>179</v>
      </c>
      <c r="G156" s="38">
        <f>MAX(H152,H153,H154,H155)</f>
        <v>81</v>
      </c>
      <c r="H156" s="38">
        <f>G156+E156</f>
        <v>95</v>
      </c>
      <c r="I156" s="38">
        <f>J156-E156</f>
        <v>81</v>
      </c>
      <c r="J156" s="38">
        <f>MIN(I160,I161)</f>
        <v>95</v>
      </c>
      <c r="K156" s="38">
        <f>ROUND(I156-G156,3)</f>
        <v>0</v>
      </c>
      <c r="L156" s="38">
        <f>ROUND(MIN(G160,G161)-H156,3)</f>
        <v>0</v>
      </c>
      <c r="M156" s="35" t="str">
        <f>IF(ABS(K156)&lt;0.001,"SÍ","NO")</f>
        <v>SÍ</v>
      </c>
      <c r="N156" s="35" t="s">
        <v>180</v>
      </c>
    </row>
    <row r="157" spans="1:14">
      <c r="A157" s="36" t="s">
        <v>136</v>
      </c>
      <c r="B157" s="36" t="s">
        <v>181</v>
      </c>
      <c r="C157" s="36" t="s">
        <v>88</v>
      </c>
      <c r="D157" s="36" t="s">
        <v>91</v>
      </c>
      <c r="E157" s="39">
        <f>'02_Rendimientos'!K18</f>
        <v>12</v>
      </c>
      <c r="F157" s="39" t="s">
        <v>134</v>
      </c>
      <c r="G157" s="39">
        <f>MAX(H155)</f>
        <v>67</v>
      </c>
      <c r="H157" s="39">
        <f>G157+E157</f>
        <v>79</v>
      </c>
      <c r="I157" s="39">
        <f>J157-E157</f>
        <v>115</v>
      </c>
      <c r="J157" s="39">
        <f>MIN(I159)</f>
        <v>127</v>
      </c>
      <c r="K157" s="39">
        <f>ROUND(I157-G157,3)</f>
        <v>48</v>
      </c>
      <c r="L157" s="39">
        <f>ROUND(MIN(G159)-H157,3)</f>
        <v>0</v>
      </c>
      <c r="M157" s="36" t="str">
        <f>IF(ABS(K157)&lt;0.001,"SÍ","NO")</f>
        <v>NO</v>
      </c>
      <c r="N157" s="36" t="s">
        <v>138</v>
      </c>
    </row>
    <row r="158" spans="1:14">
      <c r="A158" s="37" t="s">
        <v>137</v>
      </c>
      <c r="B158" s="37" t="s">
        <v>182</v>
      </c>
      <c r="C158" s="37" t="s">
        <v>88</v>
      </c>
      <c r="D158" s="37" t="s">
        <v>94</v>
      </c>
      <c r="E158" s="40">
        <f>'02_Rendimientos'!K19</f>
        <v>14</v>
      </c>
      <c r="F158" s="40" t="s">
        <v>128</v>
      </c>
      <c r="G158" s="40">
        <f>MAX(H149)</f>
        <v>31</v>
      </c>
      <c r="H158" s="40">
        <f>G158+E158</f>
        <v>45</v>
      </c>
      <c r="I158" s="40">
        <f>J158-E158</f>
        <v>113</v>
      </c>
      <c r="J158" s="40">
        <f>MIN(I159)</f>
        <v>127</v>
      </c>
      <c r="K158" s="40">
        <f>ROUND(I158-G158,3)</f>
        <v>82</v>
      </c>
      <c r="L158" s="40">
        <f>ROUND(MIN(G159)-H158,3)</f>
        <v>34</v>
      </c>
      <c r="M158" s="37" t="str">
        <f>IF(ABS(K158)&lt;0.001,"SÍ","NO")</f>
        <v>NO</v>
      </c>
      <c r="N158" s="37" t="s">
        <v>138</v>
      </c>
    </row>
    <row r="159" spans="1:14" ht="22.8">
      <c r="A159" s="36" t="s">
        <v>138</v>
      </c>
      <c r="B159" s="36" t="s">
        <v>183</v>
      </c>
      <c r="C159" s="36" t="s">
        <v>88</v>
      </c>
      <c r="D159" s="36" t="s">
        <v>95</v>
      </c>
      <c r="E159" s="39">
        <f>'02_Rendimientos'!K20</f>
        <v>8</v>
      </c>
      <c r="F159" s="39" t="s">
        <v>184</v>
      </c>
      <c r="G159" s="39">
        <f>MAX(H157,H158)</f>
        <v>79</v>
      </c>
      <c r="H159" s="39">
        <f>G159+E159</f>
        <v>87</v>
      </c>
      <c r="I159" s="39">
        <f>J159-E159</f>
        <v>127</v>
      </c>
      <c r="J159" s="39">
        <f>MIN(I160)</f>
        <v>135</v>
      </c>
      <c r="K159" s="39">
        <f>ROUND(I159-G159,3)</f>
        <v>48</v>
      </c>
      <c r="L159" s="39">
        <f>ROUND(MIN(G160)-H159,3)</f>
        <v>8</v>
      </c>
      <c r="M159" s="36" t="str">
        <f>IF(ABS(K159)&lt;0.001,"SÍ","NO")</f>
        <v>NO</v>
      </c>
      <c r="N159" s="36" t="s">
        <v>139</v>
      </c>
    </row>
    <row r="160" spans="1:14" ht="22.8">
      <c r="A160" s="37" t="s">
        <v>139</v>
      </c>
      <c r="B160" s="37" t="s">
        <v>185</v>
      </c>
      <c r="C160" s="37" t="s">
        <v>88</v>
      </c>
      <c r="D160" s="37" t="s">
        <v>97</v>
      </c>
      <c r="E160" s="40">
        <f>'02_Rendimientos'!K21</f>
        <v>8</v>
      </c>
      <c r="F160" s="40" t="s">
        <v>186</v>
      </c>
      <c r="G160" s="40">
        <f>MAX(H156,H159)</f>
        <v>95</v>
      </c>
      <c r="H160" s="40">
        <f>G160+E160</f>
        <v>103</v>
      </c>
      <c r="I160" s="40">
        <f>J160-E160</f>
        <v>135</v>
      </c>
      <c r="J160" s="40">
        <f>MIN(I166)</f>
        <v>143</v>
      </c>
      <c r="K160" s="40">
        <f>ROUND(I160-G160,3)</f>
        <v>40</v>
      </c>
      <c r="L160" s="40">
        <f>ROUND(MIN(G166)-H160,3)</f>
        <v>40</v>
      </c>
      <c r="M160" s="37" t="str">
        <f>IF(ABS(K160)&lt;0.001,"SÍ","NO")</f>
        <v>NO</v>
      </c>
      <c r="N160" s="37" t="s">
        <v>145</v>
      </c>
    </row>
    <row r="161" spans="1:14" ht="24">
      <c r="A161" s="35" t="s">
        <v>140</v>
      </c>
      <c r="B161" s="35" t="s">
        <v>187</v>
      </c>
      <c r="C161" s="35" t="s">
        <v>99</v>
      </c>
      <c r="D161" s="35" t="s">
        <v>100</v>
      </c>
      <c r="E161" s="38">
        <f>'02_Rendimientos'!K22</f>
        <v>16</v>
      </c>
      <c r="F161" s="38" t="s">
        <v>188</v>
      </c>
      <c r="G161" s="38">
        <f>MAX(H156,H155)</f>
        <v>95</v>
      </c>
      <c r="H161" s="38">
        <f>G161+E161</f>
        <v>111</v>
      </c>
      <c r="I161" s="38">
        <f>J161-E161</f>
        <v>95</v>
      </c>
      <c r="J161" s="38">
        <f>MIN(I162,I163)</f>
        <v>111</v>
      </c>
      <c r="K161" s="38">
        <f>ROUND(I161-G161,3)</f>
        <v>0</v>
      </c>
      <c r="L161" s="38">
        <f>ROUND(MIN(G162,G163)-H161,3)</f>
        <v>0</v>
      </c>
      <c r="M161" s="35" t="str">
        <f>IF(ABS(K161)&lt;0.001,"SÍ","NO")</f>
        <v>SÍ</v>
      </c>
      <c r="N161" s="35" t="s">
        <v>189</v>
      </c>
    </row>
    <row r="162" spans="1:14" ht="24">
      <c r="A162" s="35" t="s">
        <v>141</v>
      </c>
      <c r="B162" s="35" t="s">
        <v>190</v>
      </c>
      <c r="C162" s="35" t="s">
        <v>99</v>
      </c>
      <c r="D162" s="35" t="s">
        <v>101</v>
      </c>
      <c r="E162" s="38">
        <f>'02_Rendimientos'!K23</f>
        <v>12</v>
      </c>
      <c r="F162" s="38" t="s">
        <v>140</v>
      </c>
      <c r="G162" s="38">
        <f>MAX(H161)</f>
        <v>111</v>
      </c>
      <c r="H162" s="38">
        <f>G162+E162</f>
        <v>123</v>
      </c>
      <c r="I162" s="38">
        <f>J162-E162</f>
        <v>111</v>
      </c>
      <c r="J162" s="38">
        <f>MIN(I164)</f>
        <v>123</v>
      </c>
      <c r="K162" s="38">
        <f>ROUND(I162-G162,3)</f>
        <v>0</v>
      </c>
      <c r="L162" s="38">
        <f>ROUND(MIN(G164)-H162,3)</f>
        <v>0</v>
      </c>
      <c r="M162" s="35" t="str">
        <f>IF(ABS(K162)&lt;0.001,"SÍ","NO")</f>
        <v>SÍ</v>
      </c>
      <c r="N162" s="35" t="s">
        <v>143</v>
      </c>
    </row>
    <row r="163" spans="1:14">
      <c r="A163" s="36" t="s">
        <v>142</v>
      </c>
      <c r="B163" s="36" t="s">
        <v>191</v>
      </c>
      <c r="C163" s="36" t="s">
        <v>99</v>
      </c>
      <c r="D163" s="36" t="s">
        <v>102</v>
      </c>
      <c r="E163" s="39">
        <f>'02_Rendimientos'!K24</f>
        <v>10</v>
      </c>
      <c r="F163" s="39" t="s">
        <v>140</v>
      </c>
      <c r="G163" s="39">
        <f>MAX(H161)</f>
        <v>111</v>
      </c>
      <c r="H163" s="39">
        <f>G163+E163</f>
        <v>121</v>
      </c>
      <c r="I163" s="39">
        <f>J163-E163</f>
        <v>113</v>
      </c>
      <c r="J163" s="39">
        <f>MIN(I164)</f>
        <v>123</v>
      </c>
      <c r="K163" s="39">
        <f>ROUND(I163-G163,3)</f>
        <v>2</v>
      </c>
      <c r="L163" s="39">
        <f>ROUND(MIN(G164)-H163,3)</f>
        <v>2</v>
      </c>
      <c r="M163" s="36" t="str">
        <f>IF(ABS(K163)&lt;0.001,"SÍ","NO")</f>
        <v>NO</v>
      </c>
      <c r="N163" s="36" t="s">
        <v>143</v>
      </c>
    </row>
    <row r="164" spans="1:14" ht="24">
      <c r="A164" s="35" t="s">
        <v>143</v>
      </c>
      <c r="B164" s="35" t="s">
        <v>192</v>
      </c>
      <c r="C164" s="35" t="s">
        <v>99</v>
      </c>
      <c r="D164" s="35" t="s">
        <v>103</v>
      </c>
      <c r="E164" s="38">
        <f>'02_Rendimientos'!K25</f>
        <v>20</v>
      </c>
      <c r="F164" s="38" t="s">
        <v>193</v>
      </c>
      <c r="G164" s="38">
        <f>MAX(H162,H163)</f>
        <v>123</v>
      </c>
      <c r="H164" s="38">
        <f>G164+E164</f>
        <v>143</v>
      </c>
      <c r="I164" s="38">
        <f>J164-E164</f>
        <v>123</v>
      </c>
      <c r="J164" s="38">
        <f>MIN(I166)</f>
        <v>143</v>
      </c>
      <c r="K164" s="38">
        <f>ROUND(I164-G164,3)</f>
        <v>0</v>
      </c>
      <c r="L164" s="38">
        <f>ROUND(MIN(G166)-H164,3)</f>
        <v>0</v>
      </c>
      <c r="M164" s="35" t="str">
        <f>IF(ABS(K164)&lt;0.001,"SÍ","NO")</f>
        <v>SÍ</v>
      </c>
      <c r="N164" s="35" t="s">
        <v>145</v>
      </c>
    </row>
    <row r="165" spans="1:14" ht="22.8">
      <c r="A165" s="36" t="s">
        <v>144</v>
      </c>
      <c r="B165" s="36" t="s">
        <v>194</v>
      </c>
      <c r="C165" s="36" t="s">
        <v>99</v>
      </c>
      <c r="D165" s="36" t="s">
        <v>104</v>
      </c>
      <c r="E165" s="39">
        <f>'02_Rendimientos'!K26</f>
        <v>16</v>
      </c>
      <c r="F165" s="39" t="s">
        <v>195</v>
      </c>
      <c r="G165" s="39">
        <f>MAX(H154,H155)</f>
        <v>81</v>
      </c>
      <c r="H165" s="39">
        <f>G165+E165</f>
        <v>97</v>
      </c>
      <c r="I165" s="39">
        <f>J165-E165</f>
        <v>127</v>
      </c>
      <c r="J165" s="39">
        <f>MIN(I166)</f>
        <v>143</v>
      </c>
      <c r="K165" s="39">
        <f>ROUND(I165-G165,3)</f>
        <v>46</v>
      </c>
      <c r="L165" s="39">
        <f>ROUND(MIN(G166)-H165,3)</f>
        <v>46</v>
      </c>
      <c r="M165" s="36" t="str">
        <f>IF(ABS(K165)&lt;0.001,"SÍ","NO")</f>
        <v>NO</v>
      </c>
      <c r="N165" s="36" t="s">
        <v>145</v>
      </c>
    </row>
    <row r="166" spans="1:14" ht="24">
      <c r="A166" s="35" t="s">
        <v>145</v>
      </c>
      <c r="B166" s="35" t="s">
        <v>196</v>
      </c>
      <c r="C166" s="35" t="s">
        <v>99</v>
      </c>
      <c r="D166" s="35" t="s">
        <v>105</v>
      </c>
      <c r="E166" s="38">
        <f>'02_Rendimientos'!K27</f>
        <v>7</v>
      </c>
      <c r="F166" s="38" t="s">
        <v>197</v>
      </c>
      <c r="G166" s="38">
        <f>MAX(H164,H165,H160)</f>
        <v>143</v>
      </c>
      <c r="H166" s="38">
        <f>G166+E166</f>
        <v>150</v>
      </c>
      <c r="I166" s="38">
        <f>J166-E166</f>
        <v>143</v>
      </c>
      <c r="J166" s="38">
        <f>J167</f>
        <v>150</v>
      </c>
      <c r="K166" s="38">
        <f>ROUND(I166-G166,3)</f>
        <v>0</v>
      </c>
      <c r="L166" s="38">
        <f>0</f>
        <v>0</v>
      </c>
      <c r="M166" s="35" t="str">
        <f>IF(ABS(K166)&lt;0.001,"SÍ","NO")</f>
        <v>SÍ</v>
      </c>
      <c r="N166" s="35" t="s">
        <v>164</v>
      </c>
    </row>
    <row r="167" spans="1:14" ht="24">
      <c r="A167" s="35" t="s">
        <v>164</v>
      </c>
      <c r="B167" s="35" t="s">
        <v>160</v>
      </c>
      <c r="C167" s="35" t="s">
        <v>160</v>
      </c>
      <c r="D167" s="35" t="s">
        <v>198</v>
      </c>
      <c r="E167" s="38">
        <v>0</v>
      </c>
      <c r="F167" s="38" t="s">
        <v>145</v>
      </c>
      <c r="G167" s="38">
        <f>MAX(H145:H166)</f>
        <v>150</v>
      </c>
      <c r="H167" s="38">
        <f>G167</f>
        <v>150</v>
      </c>
      <c r="I167" s="38">
        <f>G167</f>
        <v>150</v>
      </c>
      <c r="J167" s="38">
        <f>G167</f>
        <v>150</v>
      </c>
      <c r="K167" s="38">
        <v>0</v>
      </c>
      <c r="L167" s="38">
        <v>0</v>
      </c>
      <c r="M167" s="35" t="s">
        <v>199</v>
      </c>
      <c r="N167" s="35" t="s">
        <v>160</v>
      </c>
    </row>
    <row r="169" spans="1:14">
      <c r="A169" s="166" t="s">
        <v>200</v>
      </c>
      <c r="B169" s="166"/>
      <c r="C169" s="166"/>
      <c r="D169" s="166"/>
      <c r="E169" s="166"/>
      <c r="F169" s="166"/>
      <c r="G169" s="166"/>
      <c r="H169" s="166"/>
      <c r="I169" s="166"/>
      <c r="J169" s="166"/>
      <c r="K169" s="166"/>
      <c r="L169" s="166"/>
      <c r="M169" s="166"/>
      <c r="N169" s="166"/>
    </row>
    <row r="170" spans="1:14">
      <c r="A170" s="158" t="s">
        <v>201</v>
      </c>
      <c r="B170" s="158"/>
      <c r="C170" s="158"/>
      <c r="D170">
        <f>H167</f>
        <v>150</v>
      </c>
      <c r="F170" s="158" t="s">
        <v>202</v>
      </c>
      <c r="G170" s="158"/>
      <c r="H170" s="158"/>
      <c r="I170" s="158"/>
      <c r="J170" s="158"/>
      <c r="K170" s="158"/>
      <c r="L170" s="158"/>
      <c r="M170" s="158"/>
      <c r="N170" s="158"/>
    </row>
    <row r="171" spans="1:14">
      <c r="A171" s="158" t="s">
        <v>203</v>
      </c>
      <c r="B171" s="158"/>
      <c r="C171" s="158"/>
      <c r="D171">
        <f>COUNTIF(M145:M166,"SÍ")</f>
        <v>13</v>
      </c>
    </row>
    <row r="173" spans="1:14">
      <c r="A173" s="157" t="s">
        <v>204</v>
      </c>
      <c r="B173" s="157"/>
      <c r="C173" s="157"/>
      <c r="D173" s="157"/>
      <c r="E173" s="157"/>
      <c r="F173" s="157"/>
      <c r="G173" s="157"/>
      <c r="H173" s="157"/>
      <c r="I173" s="157"/>
      <c r="J173" s="157"/>
      <c r="K173" s="157"/>
      <c r="L173" s="157"/>
      <c r="M173" s="157"/>
      <c r="N173" s="157"/>
    </row>
    <row r="175" spans="1:14">
      <c r="A175" s="158"/>
      <c r="B175" s="158"/>
      <c r="C175" s="158"/>
      <c r="D175" s="158"/>
      <c r="E175" s="158"/>
      <c r="F175" s="158"/>
      <c r="G175" s="158"/>
      <c r="H175" s="158"/>
      <c r="I175" s="158"/>
      <c r="J175" s="158"/>
      <c r="K175" s="158"/>
      <c r="L175" s="158"/>
      <c r="M175" s="158"/>
      <c r="N175" s="158"/>
    </row>
    <row r="177" spans="1:14">
      <c r="A177" s="167" t="s">
        <v>205</v>
      </c>
      <c r="B177" s="168"/>
      <c r="C177" s="168"/>
      <c r="D177" s="168"/>
      <c r="E177" s="168"/>
      <c r="F177" s="168"/>
      <c r="G177" s="168"/>
      <c r="H177" s="168"/>
      <c r="I177" s="168"/>
      <c r="J177" s="168"/>
      <c r="K177" s="168"/>
      <c r="L177" s="168"/>
      <c r="M177" s="168"/>
      <c r="N177" s="169"/>
    </row>
    <row r="178" spans="1:14">
      <c r="A178" s="170"/>
      <c r="B178" s="171"/>
      <c r="C178" s="171"/>
      <c r="D178" s="171"/>
      <c r="E178" s="171"/>
      <c r="F178" s="171"/>
      <c r="G178" s="171"/>
      <c r="H178" s="171"/>
      <c r="I178" s="171"/>
      <c r="J178" s="171"/>
      <c r="K178" s="171"/>
      <c r="L178" s="171"/>
      <c r="M178" s="171"/>
      <c r="N178" s="172"/>
    </row>
    <row r="180" spans="1:14">
      <c r="A180" s="173" t="s">
        <v>206</v>
      </c>
      <c r="B180" s="174"/>
      <c r="C180" s="174"/>
      <c r="D180" s="174"/>
      <c r="E180" s="174"/>
      <c r="F180" s="174"/>
      <c r="G180" s="174"/>
      <c r="H180" s="174"/>
      <c r="I180" s="174"/>
      <c r="J180" s="174"/>
      <c r="K180" s="174"/>
      <c r="L180" s="174"/>
      <c r="M180" s="174"/>
      <c r="N180" s="175"/>
    </row>
    <row r="181" spans="1:14">
      <c r="A181" s="176"/>
      <c r="B181" s="177"/>
      <c r="C181" s="177"/>
      <c r="D181" s="177"/>
      <c r="E181" s="177"/>
      <c r="F181" s="177"/>
      <c r="G181" s="177"/>
      <c r="H181" s="177"/>
      <c r="I181" s="177"/>
      <c r="J181" s="177"/>
      <c r="K181" s="177"/>
      <c r="L181" s="177"/>
      <c r="M181" s="177"/>
      <c r="N181" s="178"/>
    </row>
    <row r="206" spans="1:14">
      <c r="A206" s="158"/>
      <c r="B206" s="158"/>
      <c r="C206" s="158"/>
      <c r="D206" s="158"/>
      <c r="E206" s="158"/>
      <c r="F206" s="158"/>
      <c r="G206" s="158"/>
      <c r="H206" s="158"/>
      <c r="I206" s="158"/>
      <c r="J206" s="158"/>
      <c r="K206" s="158"/>
      <c r="L206" s="158"/>
      <c r="M206" s="158"/>
      <c r="N206" s="158"/>
    </row>
    <row r="207" spans="1:14">
      <c r="A207" s="158"/>
      <c r="B207" s="158"/>
      <c r="C207" s="158"/>
      <c r="D207" s="158"/>
      <c r="E207" s="158"/>
      <c r="F207" s="158"/>
      <c r="G207" s="158"/>
      <c r="H207" s="158"/>
      <c r="I207" s="158"/>
      <c r="J207" s="158"/>
      <c r="K207" s="158"/>
      <c r="L207" s="158"/>
      <c r="M207" s="158"/>
      <c r="N207" s="158"/>
    </row>
    <row r="213" spans="1:14">
      <c r="A213" s="166" t="s">
        <v>207</v>
      </c>
      <c r="B213" s="166"/>
      <c r="C213" s="166"/>
      <c r="D213" s="166"/>
      <c r="E213" s="166"/>
      <c r="F213" s="166"/>
      <c r="G213" s="166"/>
      <c r="H213" s="166"/>
      <c r="I213" s="166"/>
      <c r="J213" s="166"/>
      <c r="K213" s="166"/>
      <c r="L213" s="166"/>
      <c r="M213" s="166"/>
      <c r="N213" s="166"/>
    </row>
    <row r="214" spans="1:14">
      <c r="A214" s="157" t="s">
        <v>208</v>
      </c>
      <c r="B214" s="157"/>
      <c r="C214" s="157"/>
      <c r="D214" s="157"/>
      <c r="E214" s="157"/>
      <c r="F214" s="157"/>
      <c r="G214" s="157"/>
      <c r="H214" s="157"/>
      <c r="I214" s="157"/>
      <c r="J214" s="157"/>
      <c r="K214" s="157"/>
      <c r="L214" s="157"/>
      <c r="M214" s="157"/>
      <c r="N214" s="157"/>
    </row>
    <row r="216" spans="1:14">
      <c r="A216" s="50" t="s">
        <v>116</v>
      </c>
      <c r="B216" s="50" t="s">
        <v>209</v>
      </c>
      <c r="C216" s="50" t="s">
        <v>210</v>
      </c>
      <c r="D216" s="50" t="s">
        <v>56</v>
      </c>
      <c r="E216" s="50" t="s">
        <v>151</v>
      </c>
      <c r="F216" s="50" t="s">
        <v>152</v>
      </c>
      <c r="G216" s="50" t="s">
        <v>153</v>
      </c>
      <c r="H216" s="50" t="s">
        <v>154</v>
      </c>
      <c r="I216" s="50" t="s">
        <v>211</v>
      </c>
      <c r="J216" s="50" t="s">
        <v>157</v>
      </c>
    </row>
    <row r="217" spans="1:14" ht="26.4">
      <c r="A217" s="52" t="s">
        <v>127</v>
      </c>
      <c r="B217" s="78">
        <f>E148</f>
        <v>11</v>
      </c>
      <c r="C217" s="52" t="s">
        <v>212</v>
      </c>
      <c r="D217" s="52" t="str">
        <f>'03_CPM_Obra_Gruesa'!D148</f>
        <v>Excavación y retiro de material</v>
      </c>
      <c r="E217" s="77">
        <f>0</f>
        <v>0</v>
      </c>
      <c r="F217" s="77">
        <f>E217+B217</f>
        <v>11</v>
      </c>
      <c r="G217" s="77">
        <f>H217-B217</f>
        <v>0</v>
      </c>
      <c r="H217" s="77">
        <f>MIN(G218)</f>
        <v>11</v>
      </c>
      <c r="I217" s="77">
        <f>ROUND(G217-E217,6)</f>
        <v>0</v>
      </c>
      <c r="J217" s="52" t="str">
        <f>IF(ABS(I217)&lt;0.00001,"SÍ","NO")</f>
        <v>SÍ</v>
      </c>
    </row>
    <row r="218" spans="1:14" ht="26.4">
      <c r="A218" s="51" t="s">
        <v>128</v>
      </c>
      <c r="B218" s="79">
        <f>E149</f>
        <v>9</v>
      </c>
      <c r="C218" s="51" t="s">
        <v>127</v>
      </c>
      <c r="D218" s="51" t="str">
        <f>'03_CPM_Obra_Gruesa'!D149</f>
        <v>Relleno, humectación y compactación</v>
      </c>
      <c r="E218" s="76">
        <f>MAX(F217)</f>
        <v>11</v>
      </c>
      <c r="F218" s="76">
        <f>E218+B218</f>
        <v>20</v>
      </c>
      <c r="G218" s="76">
        <f>H218-B218</f>
        <v>11</v>
      </c>
      <c r="H218" s="76">
        <f>MIN(G219)</f>
        <v>20</v>
      </c>
      <c r="I218" s="76">
        <f>ROUND(G218-E218,6)</f>
        <v>0</v>
      </c>
      <c r="J218" s="51" t="str">
        <f>IF(ABS(I218)&lt;0.00001,"SÍ","NO")</f>
        <v>SÍ</v>
      </c>
    </row>
    <row r="219" spans="1:14" ht="26.4">
      <c r="A219" s="52" t="s">
        <v>129</v>
      </c>
      <c r="B219" s="78">
        <f>E150</f>
        <v>5</v>
      </c>
      <c r="C219" s="52" t="s">
        <v>128</v>
      </c>
      <c r="D219" s="52" t="str">
        <f>'03_CPM_Obra_Gruesa'!D150</f>
        <v>Emplantillado de hormigón</v>
      </c>
      <c r="E219" s="77">
        <f>MAX(F218)</f>
        <v>20</v>
      </c>
      <c r="F219" s="77">
        <f>E219+B219</f>
        <v>25</v>
      </c>
      <c r="G219" s="77">
        <f>H219-B219</f>
        <v>20</v>
      </c>
      <c r="H219" s="77">
        <f>MIN(G220)</f>
        <v>25</v>
      </c>
      <c r="I219" s="77">
        <f>ROUND(G219-E219,6)</f>
        <v>0</v>
      </c>
      <c r="J219" s="52" t="str">
        <f>IF(ABS(I219)&lt;0.00001,"SÍ","NO")</f>
        <v>SÍ</v>
      </c>
    </row>
    <row r="220" spans="1:14" ht="26.4">
      <c r="A220" s="51" t="s">
        <v>130</v>
      </c>
      <c r="B220" s="79">
        <f>E151</f>
        <v>13</v>
      </c>
      <c r="C220" s="51" t="s">
        <v>129</v>
      </c>
      <c r="D220" s="51" t="str">
        <f>'03_CPM_Obra_Gruesa'!D151</f>
        <v>Fundaciones de hormigón armado</v>
      </c>
      <c r="E220" s="76">
        <f>MAX(F219)</f>
        <v>25</v>
      </c>
      <c r="F220" s="76">
        <f>E220+B220</f>
        <v>38</v>
      </c>
      <c r="G220" s="76">
        <f>H220-B220</f>
        <v>25</v>
      </c>
      <c r="H220" s="76">
        <f>MIN(G221,G222,G224)</f>
        <v>38</v>
      </c>
      <c r="I220" s="76">
        <f>ROUND(G220-E220,6)</f>
        <v>0</v>
      </c>
      <c r="J220" s="51" t="str">
        <f>IF(ABS(I220)&lt;0.00001,"SÍ","NO")</f>
        <v>SÍ</v>
      </c>
    </row>
    <row r="221" spans="1:14" ht="26.4">
      <c r="A221" s="52" t="s">
        <v>131</v>
      </c>
      <c r="B221" s="78">
        <f>E152</f>
        <v>12</v>
      </c>
      <c r="C221" s="52" t="s">
        <v>130</v>
      </c>
      <c r="D221" s="52" t="str">
        <f>'03_CPM_Obra_Gruesa'!D152</f>
        <v>Radier y losas de hormigón</v>
      </c>
      <c r="E221" s="77">
        <f>MAX(F220)</f>
        <v>38</v>
      </c>
      <c r="F221" s="77">
        <f>E221+B221</f>
        <v>50</v>
      </c>
      <c r="G221" s="77">
        <f>H221-B221</f>
        <v>58</v>
      </c>
      <c r="H221" s="77">
        <f>F225</f>
        <v>70</v>
      </c>
      <c r="I221" s="77">
        <f>ROUND(G221-E221,6)</f>
        <v>20</v>
      </c>
      <c r="J221" s="52" t="str">
        <f>IF(ABS(I221)&lt;0.00001,"SÍ","NO")</f>
        <v>NO</v>
      </c>
    </row>
    <row r="222" spans="1:14" ht="26.4">
      <c r="A222" s="51" t="s">
        <v>132</v>
      </c>
      <c r="B222" s="79">
        <f>E153</f>
        <v>20</v>
      </c>
      <c r="C222" s="51" t="s">
        <v>130</v>
      </c>
      <c r="D222" s="51" t="str">
        <f>'03_CPM_Obra_Gruesa'!D153</f>
        <v>Estructura metálica y viga reticulada</v>
      </c>
      <c r="E222" s="76">
        <f>MAX(F220)</f>
        <v>38</v>
      </c>
      <c r="F222" s="76">
        <f>E222+B222</f>
        <v>58</v>
      </c>
      <c r="G222" s="76">
        <f>H222-B222</f>
        <v>38</v>
      </c>
      <c r="H222" s="76">
        <f>MIN(G223)</f>
        <v>58</v>
      </c>
      <c r="I222" s="76">
        <f>ROUND(G222-E222,6)</f>
        <v>0</v>
      </c>
      <c r="J222" s="51" t="str">
        <f>IF(ABS(I222)&lt;0.00001,"SÍ","NO")</f>
        <v>SÍ</v>
      </c>
    </row>
    <row r="223" spans="1:14">
      <c r="A223" s="52" t="s">
        <v>133</v>
      </c>
      <c r="B223" s="78">
        <f>E154</f>
        <v>12</v>
      </c>
      <c r="C223" s="52" t="s">
        <v>132</v>
      </c>
      <c r="D223" s="52" t="str">
        <f>'03_CPM_Obra_Gruesa'!D154</f>
        <v>Cubierta y hojalatería</v>
      </c>
      <c r="E223" s="77">
        <f>MAX(F222)</f>
        <v>58</v>
      </c>
      <c r="F223" s="77">
        <f>E223+B223</f>
        <v>70</v>
      </c>
      <c r="G223" s="77">
        <f>H223-B223</f>
        <v>58</v>
      </c>
      <c r="H223" s="77">
        <f>F225</f>
        <v>70</v>
      </c>
      <c r="I223" s="77">
        <f>ROUND(G223-E223,6)</f>
        <v>0</v>
      </c>
      <c r="J223" s="52" t="str">
        <f>IF(ABS(I223)&lt;0.00001,"SÍ","NO")</f>
        <v>SÍ</v>
      </c>
    </row>
    <row r="224" spans="1:14" ht="26.4">
      <c r="A224" s="51" t="s">
        <v>134</v>
      </c>
      <c r="B224" s="79">
        <f>E155</f>
        <v>18</v>
      </c>
      <c r="C224" s="51" t="s">
        <v>130</v>
      </c>
      <c r="D224" s="51" t="str">
        <f>'03_CPM_Obra_Gruesa'!D155</f>
        <v>Muros y tabiques Metalcon</v>
      </c>
      <c r="E224" s="76">
        <f>MAX(F220)</f>
        <v>38</v>
      </c>
      <c r="F224" s="76">
        <f>E224+B224</f>
        <v>56</v>
      </c>
      <c r="G224" s="76">
        <f>H224-B224</f>
        <v>52</v>
      </c>
      <c r="H224" s="76">
        <f>F225</f>
        <v>70</v>
      </c>
      <c r="I224" s="76">
        <f>ROUND(G224-E224,6)</f>
        <v>14</v>
      </c>
      <c r="J224" s="51" t="str">
        <f>IF(ABS(I224)&lt;0.00001,"SÍ","NO")</f>
        <v>NO</v>
      </c>
    </row>
    <row r="225" spans="1:14">
      <c r="A225" s="52"/>
      <c r="B225" s="78"/>
      <c r="C225" s="52"/>
      <c r="D225" s="52" t="s">
        <v>213</v>
      </c>
      <c r="E225" s="77"/>
      <c r="F225" s="77">
        <f>MAX(F217:F224)</f>
        <v>70</v>
      </c>
      <c r="G225" s="77"/>
      <c r="H225" s="77"/>
      <c r="I225" s="77"/>
      <c r="J225" s="52"/>
    </row>
    <row r="227" spans="1:14">
      <c r="A227" s="166" t="s">
        <v>214</v>
      </c>
      <c r="B227" s="166"/>
      <c r="C227" s="166"/>
      <c r="D227" s="166"/>
      <c r="E227" s="166"/>
      <c r="F227" s="166"/>
      <c r="G227" s="166"/>
      <c r="H227" s="166"/>
      <c r="I227" s="166"/>
      <c r="J227" s="166"/>
      <c r="K227" s="166"/>
      <c r="L227" s="166"/>
      <c r="M227" s="166"/>
      <c r="N227" s="166"/>
    </row>
    <row r="229" spans="1:14">
      <c r="A229" s="165" t="str">
        <f>A217&amp;" | d="&amp;TEXT(B217,"0.00")</f>
        <v>D | d=011</v>
      </c>
      <c r="B229" s="165"/>
      <c r="D229" s="165" t="str">
        <f>A218&amp;" | d="&amp;TEXT(B218,"0.00")</f>
        <v>E | d=009</v>
      </c>
      <c r="E229" s="165"/>
      <c r="G229" s="165" t="str">
        <f>A219&amp;" | d="&amp;TEXT(B219,"0.00")</f>
        <v>F | d=005</v>
      </c>
      <c r="H229" s="165"/>
      <c r="J229" s="165" t="str">
        <f>A220&amp;" | d="&amp;TEXT(B220,"0.00")</f>
        <v>G | d=013</v>
      </c>
      <c r="K229" s="165"/>
    </row>
    <row r="230" spans="1:14">
      <c r="A230" s="165" t="str">
        <f>"IT "&amp;TEXT(E217,"0.00")&amp;" | FT "&amp;TEXT(F217,"0.00")</f>
        <v>IT 000 | FT 011</v>
      </c>
      <c r="B230" s="165"/>
      <c r="C230" t="s">
        <v>215</v>
      </c>
      <c r="D230" s="165" t="str">
        <f>"IT "&amp;TEXT(E218,"0.00")&amp;" | FT "&amp;TEXT(F218,"0.00")</f>
        <v>IT 011 | FT 020</v>
      </c>
      <c r="E230" s="165"/>
      <c r="F230" t="s">
        <v>215</v>
      </c>
      <c r="G230" s="165" t="str">
        <f>"IT "&amp;TEXT(E219,"0.00")&amp;" | FT "&amp;TEXT(F219,"0.00")</f>
        <v>IT 020 | FT 025</v>
      </c>
      <c r="H230" s="165"/>
      <c r="I230" t="s">
        <v>215</v>
      </c>
      <c r="J230" s="165" t="str">
        <f>"IT "&amp;TEXT(E220,"0.00")&amp;" | FT "&amp;TEXT(F220,"0.00")</f>
        <v>IT 025 | FT 038</v>
      </c>
      <c r="K230" s="165"/>
    </row>
    <row r="231" spans="1:14">
      <c r="A231" s="165" t="str">
        <f>"ITa "&amp;TEXT(G217,"0.00")&amp;" | FTa "&amp;TEXT(H217,"0.00")</f>
        <v>ITa 000 | FTa 011</v>
      </c>
      <c r="B231" s="165"/>
      <c r="D231" s="165" t="str">
        <f>"ITa "&amp;TEXT(G218,"0.00")&amp;" | FTa "&amp;TEXT(H218,"0.00")</f>
        <v>ITa 011 | FTa 020</v>
      </c>
      <c r="E231" s="165"/>
      <c r="G231" s="165" t="str">
        <f>"ITa "&amp;TEXT(G219,"0.00")&amp;" | FTa "&amp;TEXT(H219,"0.00")</f>
        <v>ITa 020 | FTa 025</v>
      </c>
      <c r="H231" s="165"/>
      <c r="J231" s="165" t="str">
        <f>"ITa "&amp;TEXT(G220,"0.00")&amp;" | FTa "&amp;TEXT(H220,"0.00")</f>
        <v>ITa 025 | FTa 038</v>
      </c>
      <c r="K231" s="165"/>
    </row>
    <row r="232" spans="1:14">
      <c r="A232" s="165" t="str">
        <f>"Holgura "&amp;TEXT(I217,"0.00")</f>
        <v>Holgura 000</v>
      </c>
      <c r="B232" s="165"/>
      <c r="D232" s="165" t="str">
        <f>"Holgura "&amp;TEXT(I218,"0.00")</f>
        <v>Holgura 000</v>
      </c>
      <c r="E232" s="165"/>
      <c r="G232" s="165" t="str">
        <f>"Holgura "&amp;TEXT(I219,"0.00")</f>
        <v>Holgura 000</v>
      </c>
      <c r="H232" s="165"/>
      <c r="J232" s="165" t="str">
        <f>"Holgura "&amp;TEXT(I220,"0.00")</f>
        <v>Holgura 000</v>
      </c>
      <c r="K232" s="165"/>
    </row>
    <row r="234" spans="1:14">
      <c r="J234" t="s">
        <v>216</v>
      </c>
    </row>
    <row r="236" spans="1:14">
      <c r="D236" s="165" t="str">
        <f>A223&amp;" | d="&amp;TEXT(B223,"0.00")</f>
        <v>J | d=012</v>
      </c>
      <c r="E236" s="165"/>
      <c r="G236" s="165" t="str">
        <f>A222&amp;" | d="&amp;TEXT(B222,"0.00")</f>
        <v>I | d=020</v>
      </c>
      <c r="H236" s="165"/>
      <c r="M236" s="165" t="str">
        <f>A221&amp;" | d="&amp;TEXT(B221,"0.00")</f>
        <v>H | d=012</v>
      </c>
      <c r="N236" s="165"/>
    </row>
    <row r="237" spans="1:14">
      <c r="D237" s="165" t="str">
        <f>"IT "&amp;TEXT(E223,"0.00")&amp;" | FT "&amp;TEXT(F223,"0.00")</f>
        <v>IT 058 | FT 070</v>
      </c>
      <c r="E237" s="165"/>
      <c r="F237" t="s">
        <v>217</v>
      </c>
      <c r="G237" s="165" t="str">
        <f>"IT "&amp;TEXT(E222,"0.00")&amp;" | FT "&amp;TEXT(F222,"0.00")</f>
        <v>IT 038 | FT 058</v>
      </c>
      <c r="H237" s="165"/>
      <c r="M237" s="165" t="str">
        <f>"IT "&amp;TEXT(E221,"0.00")&amp;" | FT "&amp;TEXT(F221,"0.00")</f>
        <v>IT 038 | FT 050</v>
      </c>
      <c r="N237" s="165"/>
    </row>
    <row r="238" spans="1:14">
      <c r="D238" s="165" t="str">
        <f>"ITa "&amp;TEXT(G223,"0.00")&amp;" | FTa "&amp;TEXT(H223,"0.00")</f>
        <v>ITa 058 | FTa 070</v>
      </c>
      <c r="E238" s="165"/>
      <c r="G238" s="165" t="str">
        <f>"ITa "&amp;TEXT(G222,"0.00")&amp;" | FTa "&amp;TEXT(H222,"0.00")</f>
        <v>ITa 038 | FTa 058</v>
      </c>
      <c r="H238" s="165"/>
      <c r="M238" s="165" t="str">
        <f>"ITa "&amp;TEXT(G221,"0.00")&amp;" | FTa "&amp;TEXT(H221,"0.00")</f>
        <v>ITa 058 | FTa 070</v>
      </c>
      <c r="N238" s="165"/>
    </row>
    <row r="239" spans="1:14">
      <c r="D239" s="165" t="str">
        <f>"Holgura "&amp;TEXT(I223,"0.00")</f>
        <v>Holgura 000</v>
      </c>
      <c r="E239" s="165"/>
      <c r="G239" s="165" t="str">
        <f>"Holgura "&amp;TEXT(I222,"0.00")</f>
        <v>Holgura 000</v>
      </c>
      <c r="H239" s="165"/>
      <c r="M239" s="165" t="str">
        <f>"Holgura "&amp;TEXT(I221,"0.00")</f>
        <v>Holgura 020</v>
      </c>
      <c r="N239" s="165"/>
    </row>
    <row r="242" spans="1:14">
      <c r="D242" t="s">
        <v>218</v>
      </c>
      <c r="M242" t="s">
        <v>219</v>
      </c>
    </row>
    <row r="243" spans="1:14">
      <c r="J243" s="165" t="str">
        <f>A224&amp;" | d="&amp;TEXT(B224,"0.00")</f>
        <v>K | d=018</v>
      </c>
      <c r="K243" s="165"/>
    </row>
    <row r="244" spans="1:14">
      <c r="J244" s="165" t="str">
        <f>"IT "&amp;TEXT(E224,"0.00")&amp;" | FT "&amp;TEXT(F224,"0.00")</f>
        <v>IT 038 | FT 056</v>
      </c>
      <c r="K244" s="165"/>
    </row>
    <row r="245" spans="1:14">
      <c r="J245" s="165" t="str">
        <f>"ITa "&amp;TEXT(G224,"0.00")&amp;" | FTa "&amp;TEXT(H224,"0.00")</f>
        <v>ITa 052 | FTa 070</v>
      </c>
      <c r="K245" s="165"/>
    </row>
    <row r="246" spans="1:14">
      <c r="J246" s="165" t="str">
        <f>"Holgura "&amp;TEXT(I224,"0.00")</f>
        <v>Holgura 014</v>
      </c>
      <c r="K246" s="165"/>
    </row>
    <row r="248" spans="1:14">
      <c r="J248" t="s">
        <v>220</v>
      </c>
    </row>
    <row r="250" spans="1:14">
      <c r="A250" s="157" t="s">
        <v>221</v>
      </c>
      <c r="B250" s="157"/>
      <c r="C250" s="157"/>
      <c r="D250" s="157"/>
      <c r="E250" s="157"/>
      <c r="F250" s="157"/>
      <c r="G250" s="157"/>
      <c r="H250" s="157"/>
      <c r="I250" s="157"/>
      <c r="J250" s="157"/>
      <c r="K250" s="157"/>
      <c r="L250" s="157"/>
      <c r="M250" s="157"/>
      <c r="N250" s="157"/>
    </row>
  </sheetData>
  <mergeCells count="62">
    <mergeCell ref="A137:L137"/>
    <mergeCell ref="J244:K244"/>
    <mergeCell ref="J245:K245"/>
    <mergeCell ref="J246:K246"/>
    <mergeCell ref="A250:N250"/>
    <mergeCell ref="D236:E236"/>
    <mergeCell ref="D237:E237"/>
    <mergeCell ref="D238:E238"/>
    <mergeCell ref="D239:E239"/>
    <mergeCell ref="J243:K243"/>
    <mergeCell ref="M236:N236"/>
    <mergeCell ref="M237:N237"/>
    <mergeCell ref="M238:N238"/>
    <mergeCell ref="M239:N239"/>
    <mergeCell ref="G236:H236"/>
    <mergeCell ref="G237:H237"/>
    <mergeCell ref="G238:H238"/>
    <mergeCell ref="G239:H239"/>
    <mergeCell ref="G231:H231"/>
    <mergeCell ref="G232:H232"/>
    <mergeCell ref="J229:K229"/>
    <mergeCell ref="J230:K230"/>
    <mergeCell ref="J231:K231"/>
    <mergeCell ref="J232:K232"/>
    <mergeCell ref="A231:B231"/>
    <mergeCell ref="A232:B232"/>
    <mergeCell ref="D229:E229"/>
    <mergeCell ref="D230:E230"/>
    <mergeCell ref="D231:E231"/>
    <mergeCell ref="D232:E232"/>
    <mergeCell ref="A213:N213"/>
    <mergeCell ref="A214:N214"/>
    <mergeCell ref="A227:N227"/>
    <mergeCell ref="A229:B229"/>
    <mergeCell ref="A230:B230"/>
    <mergeCell ref="G229:H229"/>
    <mergeCell ref="G230:H230"/>
    <mergeCell ref="P140:S140"/>
    <mergeCell ref="P141:S141"/>
    <mergeCell ref="P142:S142"/>
    <mergeCell ref="A169:N169"/>
    <mergeCell ref="A170:C170"/>
    <mergeCell ref="F170:N170"/>
    <mergeCell ref="A175:N175"/>
    <mergeCell ref="A206:N207"/>
    <mergeCell ref="A177:N178"/>
    <mergeCell ref="A180:N181"/>
    <mergeCell ref="A140:N140"/>
    <mergeCell ref="A141:N141"/>
    <mergeCell ref="A142:N142"/>
    <mergeCell ref="A171:C171"/>
    <mergeCell ref="A173:N173"/>
    <mergeCell ref="A51:L53"/>
    <mergeCell ref="A64:L64"/>
    <mergeCell ref="A65:L66"/>
    <mergeCell ref="A101:L101"/>
    <mergeCell ref="A102:L102"/>
    <mergeCell ref="A2:L2"/>
    <mergeCell ref="A3:L4"/>
    <mergeCell ref="A5:L6"/>
    <mergeCell ref="A7:L8"/>
    <mergeCell ref="A40:L40"/>
  </mergeCells>
  <conditionalFormatting sqref="A42:L49">
    <cfRule type="expression" dxfId="33" priority="12">
      <formula>ABS($J42)&lt;0.0001</formula>
    </cfRule>
  </conditionalFormatting>
  <conditionalFormatting sqref="A104:L129">
    <cfRule type="expression" dxfId="32" priority="13">
      <formula>ABS($K104)&lt;0.0001</formula>
    </cfRule>
  </conditionalFormatting>
  <conditionalFormatting sqref="A229:B232">
    <cfRule type="expression" dxfId="31" priority="4">
      <formula>ABS($I$78)&lt;0.00001</formula>
    </cfRule>
  </conditionalFormatting>
  <conditionalFormatting sqref="A217:J224">
    <cfRule type="expression" dxfId="30" priority="3">
      <formula>$J217="SÍ"</formula>
    </cfRule>
  </conditionalFormatting>
  <conditionalFormatting sqref="D229:E232">
    <cfRule type="expression" dxfId="29" priority="5">
      <formula>ABS($I$79)&lt;0.00001</formula>
    </cfRule>
  </conditionalFormatting>
  <conditionalFormatting sqref="D236:E239">
    <cfRule type="expression" dxfId="28" priority="10">
      <formula>ABS($I$84)&lt;0.00001</formula>
    </cfRule>
  </conditionalFormatting>
  <conditionalFormatting sqref="G229:H232">
    <cfRule type="expression" dxfId="27" priority="6">
      <formula>ABS($I$80)&lt;0.00001</formula>
    </cfRule>
  </conditionalFormatting>
  <conditionalFormatting sqref="G236:H239">
    <cfRule type="expression" dxfId="26" priority="9">
      <formula>ABS($I$83)&lt;0.00001</formula>
    </cfRule>
  </conditionalFormatting>
  <conditionalFormatting sqref="J229:K232">
    <cfRule type="expression" dxfId="25" priority="7">
      <formula>ABS($I$81)&lt;0.00001</formula>
    </cfRule>
  </conditionalFormatting>
  <conditionalFormatting sqref="J243:K246">
    <cfRule type="expression" dxfId="24" priority="11">
      <formula>ABS($I$85)&lt;0.00001</formula>
    </cfRule>
  </conditionalFormatting>
  <conditionalFormatting sqref="M144:M166">
    <cfRule type="expression" dxfId="23" priority="1">
      <formula>M144="SÍ"</formula>
    </cfRule>
    <cfRule type="expression" dxfId="22" priority="2">
      <formula>M144="NO"</formula>
    </cfRule>
  </conditionalFormatting>
  <conditionalFormatting sqref="M236:N239">
    <cfRule type="expression" dxfId="21" priority="8">
      <formula>ABS($I$82)&lt;0.00001</formula>
    </cfRule>
  </conditionalFormatting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2563EB"/>
  </sheetPr>
  <dimension ref="A2:R222"/>
  <sheetViews>
    <sheetView showGridLines="0" zoomScale="85" zoomScaleNormal="85" workbookViewId="0"/>
  </sheetViews>
  <sheetFormatPr baseColWidth="10" defaultColWidth="8.796875" defaultRowHeight="13.8"/>
  <cols>
    <col min="1" max="1" width="15" customWidth="1"/>
    <col min="2" max="2" width="10" customWidth="1"/>
    <col min="3" max="3" width="43" customWidth="1"/>
    <col min="4" max="4" width="19" customWidth="1"/>
    <col min="5" max="12" width="14" customWidth="1"/>
  </cols>
  <sheetData>
    <row r="2" spans="1:12" ht="31.95" customHeight="1">
      <c r="A2" s="163" t="s">
        <v>1383</v>
      </c>
      <c r="B2" s="163"/>
      <c r="C2" s="163"/>
      <c r="D2" s="163"/>
      <c r="E2" s="163"/>
      <c r="F2" s="163"/>
      <c r="G2" s="163"/>
      <c r="H2" s="163"/>
      <c r="I2" s="163"/>
      <c r="J2" s="163"/>
      <c r="K2" s="163"/>
      <c r="L2" s="163"/>
    </row>
    <row r="3" spans="1:12" ht="24" customHeight="1">
      <c r="A3" s="164" t="s">
        <v>1384</v>
      </c>
      <c r="B3" s="164"/>
      <c r="C3" s="164"/>
      <c r="D3" s="164"/>
      <c r="E3" s="164"/>
      <c r="F3" s="164"/>
      <c r="G3" s="164"/>
      <c r="H3" s="164"/>
      <c r="I3" s="164"/>
      <c r="J3" s="164"/>
      <c r="K3" s="164"/>
      <c r="L3" s="164"/>
    </row>
    <row r="4" spans="1:12" ht="24" customHeight="1">
      <c r="A4" s="164"/>
      <c r="B4" s="164"/>
      <c r="C4" s="164"/>
      <c r="D4" s="164"/>
      <c r="E4" s="164"/>
      <c r="F4" s="164"/>
      <c r="G4" s="164"/>
      <c r="H4" s="164"/>
      <c r="I4" s="164"/>
      <c r="J4" s="164"/>
      <c r="K4" s="164"/>
      <c r="L4" s="164"/>
    </row>
    <row r="5" spans="1:12" ht="24" customHeight="1">
      <c r="A5" s="164" t="s">
        <v>1385</v>
      </c>
      <c r="B5" s="164"/>
      <c r="C5" s="164"/>
      <c r="D5" s="164"/>
      <c r="E5" s="164"/>
      <c r="F5" s="164"/>
      <c r="G5" s="164"/>
      <c r="H5" s="164"/>
      <c r="I5" s="164"/>
      <c r="J5" s="164"/>
      <c r="K5" s="164"/>
      <c r="L5" s="164"/>
    </row>
    <row r="6" spans="1:12" ht="24" customHeight="1">
      <c r="A6" s="164"/>
      <c r="B6" s="164"/>
      <c r="C6" s="164"/>
      <c r="D6" s="164"/>
      <c r="E6" s="164"/>
      <c r="F6" s="164"/>
      <c r="G6" s="164"/>
      <c r="H6" s="164"/>
      <c r="I6" s="164"/>
      <c r="J6" s="164"/>
      <c r="K6" s="164"/>
      <c r="L6" s="164"/>
    </row>
    <row r="7" spans="1:12" ht="24" customHeight="1">
      <c r="A7" s="164" t="s">
        <v>1362</v>
      </c>
      <c r="B7" s="164"/>
      <c r="C7" s="164"/>
      <c r="D7" s="164"/>
      <c r="E7" s="164"/>
      <c r="F7" s="164"/>
      <c r="G7" s="164"/>
      <c r="H7" s="164"/>
      <c r="I7" s="164"/>
      <c r="J7" s="164"/>
      <c r="K7" s="164"/>
      <c r="L7" s="164"/>
    </row>
    <row r="8" spans="1:12" ht="24" customHeight="1">
      <c r="A8" s="164"/>
      <c r="B8" s="164"/>
      <c r="C8" s="164"/>
      <c r="D8" s="164"/>
      <c r="E8" s="164"/>
      <c r="F8" s="164"/>
      <c r="G8" s="164"/>
      <c r="H8" s="164"/>
      <c r="I8" s="164"/>
      <c r="J8" s="164"/>
      <c r="K8" s="164"/>
      <c r="L8" s="164"/>
    </row>
    <row r="10" spans="1:12" ht="24" customHeight="1"/>
    <row r="11" spans="1:12" ht="24" customHeight="1"/>
    <row r="12" spans="1:12" ht="24" customHeight="1"/>
    <row r="13" spans="1:12" ht="24" customHeight="1"/>
    <row r="14" spans="1:12" ht="24" customHeight="1"/>
    <row r="15" spans="1:12" ht="24" customHeight="1"/>
    <row r="16" spans="1:12" ht="24" customHeight="1"/>
    <row r="17" ht="24" customHeight="1"/>
    <row r="18" ht="24" customHeight="1"/>
    <row r="19" ht="24" customHeight="1"/>
    <row r="20" ht="24" customHeight="1"/>
    <row r="21" ht="24" customHeight="1"/>
    <row r="22" ht="24" customHeight="1"/>
    <row r="23" ht="24" customHeight="1"/>
    <row r="24" ht="24" customHeight="1"/>
    <row r="25" ht="24" customHeight="1"/>
    <row r="26" ht="24" customHeight="1"/>
    <row r="27" ht="24" customHeight="1"/>
    <row r="28" ht="24" customHeight="1"/>
    <row r="29" ht="24" customHeight="1"/>
    <row r="30" ht="24" customHeight="1"/>
    <row r="31" ht="24" customHeight="1"/>
    <row r="32" ht="24" customHeight="1"/>
    <row r="33" ht="24" customHeight="1"/>
    <row r="34" ht="24" customHeight="1"/>
    <row r="35" ht="24" customHeight="1"/>
    <row r="36" ht="24" customHeight="1"/>
    <row r="37" ht="24" customHeight="1"/>
    <row r="38" ht="24" customHeight="1"/>
    <row r="39" ht="24" customHeight="1"/>
    <row r="40" ht="24" customHeight="1"/>
    <row r="41" ht="24" customHeight="1"/>
    <row r="42" ht="24" customHeight="1"/>
    <row r="43" ht="24" customHeight="1"/>
    <row r="44" ht="24" customHeight="1"/>
    <row r="45" ht="24" customHeight="1"/>
    <row r="46" ht="24" customHeight="1"/>
    <row r="47" ht="24" customHeight="1"/>
    <row r="48" ht="24" customHeight="1"/>
    <row r="49" spans="1:12" ht="24" customHeight="1"/>
    <row r="50" spans="1:12" ht="24" customHeight="1"/>
    <row r="51" spans="1:12" ht="31.95" customHeight="1">
      <c r="A51" s="163" t="s">
        <v>1386</v>
      </c>
      <c r="B51" s="163"/>
      <c r="C51" s="163"/>
      <c r="D51" s="163"/>
      <c r="E51" s="163"/>
      <c r="F51" s="163"/>
      <c r="G51" s="163"/>
      <c r="H51" s="163"/>
      <c r="I51" s="163"/>
      <c r="J51" s="163"/>
      <c r="K51" s="163"/>
      <c r="L51" s="163"/>
    </row>
    <row r="52" spans="1:12" ht="43.95" customHeight="1">
      <c r="A52" s="140" t="s">
        <v>1364</v>
      </c>
      <c r="B52" s="140" t="s">
        <v>148</v>
      </c>
      <c r="C52" s="140" t="s">
        <v>1365</v>
      </c>
      <c r="D52" s="140" t="s">
        <v>1366</v>
      </c>
      <c r="E52" s="140" t="s">
        <v>149</v>
      </c>
      <c r="F52" s="140" t="s">
        <v>151</v>
      </c>
      <c r="G52" s="140" t="s">
        <v>152</v>
      </c>
      <c r="H52" s="140" t="s">
        <v>153</v>
      </c>
      <c r="I52" s="140" t="s">
        <v>154</v>
      </c>
      <c r="J52" s="140" t="s">
        <v>211</v>
      </c>
      <c r="K52" s="140" t="s">
        <v>1367</v>
      </c>
      <c r="L52" s="140" t="s">
        <v>157</v>
      </c>
    </row>
    <row r="53" spans="1:12" ht="42" customHeight="1">
      <c r="A53" s="139" t="str">
        <f>'04_PERT_Terminaciones'!A171</f>
        <v>Q</v>
      </c>
      <c r="B53" s="139" t="str">
        <f>'04_PERT_Terminaciones'!B171</f>
        <v>4.1</v>
      </c>
      <c r="C53" s="139" t="str">
        <f>'04_PERT_Terminaciones'!D171</f>
        <v>Revestimientos interiores</v>
      </c>
      <c r="D53" s="139" t="s">
        <v>160</v>
      </c>
      <c r="E53" s="142">
        <f>'04_PERT_Terminaciones'!I171</f>
        <v>16.666666666666668</v>
      </c>
      <c r="F53" s="142">
        <f>0</f>
        <v>0</v>
      </c>
      <c r="G53" s="142">
        <f t="shared" ref="G53:G58" si="0">F53+E53</f>
        <v>16.666666666666668</v>
      </c>
      <c r="H53" s="142">
        <f t="shared" ref="H53:H58" si="1">I53-E53</f>
        <v>0</v>
      </c>
      <c r="I53" s="142">
        <f>MIN(H54,H55)</f>
        <v>16.666666666666668</v>
      </c>
      <c r="J53" s="142">
        <f t="shared" ref="J53:J58" si="2">H53-F53</f>
        <v>0</v>
      </c>
      <c r="K53" s="142">
        <f>MIN(F54,F55)-G53</f>
        <v>0</v>
      </c>
      <c r="L53" s="141" t="str">
        <f t="shared" ref="L53:L58" si="3">IF(ABS(J53)&lt;0.0001,"SÍ","NO")</f>
        <v>SÍ</v>
      </c>
    </row>
    <row r="54" spans="1:12" ht="42" customHeight="1">
      <c r="A54" s="139" t="str">
        <f>'04_PERT_Terminaciones'!A172</f>
        <v>R</v>
      </c>
      <c r="B54" s="139" t="str">
        <f>'04_PERT_Terminaciones'!B172</f>
        <v>4.2</v>
      </c>
      <c r="C54" s="139" t="str">
        <f>'04_PERT_Terminaciones'!D172</f>
        <v>Cielos y elementos complementarios</v>
      </c>
      <c r="D54" s="139" t="s">
        <v>140</v>
      </c>
      <c r="E54" s="142">
        <f>'04_PERT_Terminaciones'!I172</f>
        <v>12.5</v>
      </c>
      <c r="F54" s="142">
        <f>MAX(G53)</f>
        <v>16.666666666666668</v>
      </c>
      <c r="G54" s="142">
        <f t="shared" si="0"/>
        <v>29.166666666666668</v>
      </c>
      <c r="H54" s="142">
        <f t="shared" si="1"/>
        <v>16.666666666666668</v>
      </c>
      <c r="I54" s="142">
        <f>MIN(H56)</f>
        <v>29.166666666666668</v>
      </c>
      <c r="J54" s="142">
        <f t="shared" si="2"/>
        <v>0</v>
      </c>
      <c r="K54" s="142">
        <f>MIN(F56)-G54</f>
        <v>0</v>
      </c>
      <c r="L54" s="141" t="str">
        <f t="shared" si="3"/>
        <v>SÍ</v>
      </c>
    </row>
    <row r="55" spans="1:12" ht="42" customHeight="1">
      <c r="A55" s="139" t="str">
        <f>'04_PERT_Terminaciones'!A173</f>
        <v>S</v>
      </c>
      <c r="B55" s="139" t="str">
        <f>'04_PERT_Terminaciones'!B173</f>
        <v>4.3</v>
      </c>
      <c r="C55" s="139" t="str">
        <f>'04_PERT_Terminaciones'!D173</f>
        <v>Pavimentos</v>
      </c>
      <c r="D55" s="139" t="s">
        <v>140</v>
      </c>
      <c r="E55" s="142">
        <f>'04_PERT_Terminaciones'!I173</f>
        <v>10.5</v>
      </c>
      <c r="F55" s="142">
        <f>MAX(G53)</f>
        <v>16.666666666666668</v>
      </c>
      <c r="G55" s="142">
        <f t="shared" si="0"/>
        <v>27.166666666666668</v>
      </c>
      <c r="H55" s="142">
        <f t="shared" si="1"/>
        <v>18.666666666666668</v>
      </c>
      <c r="I55" s="142">
        <f>MIN(H56)</f>
        <v>29.166666666666668</v>
      </c>
      <c r="J55" s="142">
        <f t="shared" si="2"/>
        <v>2</v>
      </c>
      <c r="K55" s="142">
        <f>MIN(F56)-G55</f>
        <v>2</v>
      </c>
      <c r="L55" s="141" t="str">
        <f t="shared" si="3"/>
        <v>NO</v>
      </c>
    </row>
    <row r="56" spans="1:12" ht="42" customHeight="1">
      <c r="A56" s="139" t="str">
        <f>'04_PERT_Terminaciones'!A174</f>
        <v>T</v>
      </c>
      <c r="B56" s="139" t="str">
        <f>'04_PERT_Terminaciones'!B174</f>
        <v>4.4</v>
      </c>
      <c r="C56" s="139" t="str">
        <f>'04_PERT_Terminaciones'!D174</f>
        <v>Pinturas interiores y exteriores</v>
      </c>
      <c r="D56" s="139" t="s">
        <v>189</v>
      </c>
      <c r="E56" s="142">
        <f>'04_PERT_Terminaciones'!I174</f>
        <v>20.833333333333332</v>
      </c>
      <c r="F56" s="142">
        <f>MAX(G54,G55)</f>
        <v>29.166666666666668</v>
      </c>
      <c r="G56" s="142">
        <f t="shared" si="0"/>
        <v>50</v>
      </c>
      <c r="H56" s="142">
        <f t="shared" si="1"/>
        <v>29.166666666666668</v>
      </c>
      <c r="I56" s="142">
        <f>MIN(H58)</f>
        <v>50</v>
      </c>
      <c r="J56" s="142">
        <f t="shared" si="2"/>
        <v>0</v>
      </c>
      <c r="K56" s="142">
        <f>MIN(F58)-G56</f>
        <v>0</v>
      </c>
      <c r="L56" s="141" t="str">
        <f t="shared" si="3"/>
        <v>SÍ</v>
      </c>
    </row>
    <row r="57" spans="1:12" ht="42" customHeight="1">
      <c r="A57" s="139" t="str">
        <f>'04_PERT_Terminaciones'!A175</f>
        <v>U</v>
      </c>
      <c r="B57" s="139" t="str">
        <f>'04_PERT_Terminaciones'!B175</f>
        <v>4.5</v>
      </c>
      <c r="C57" s="139" t="str">
        <f>'04_PERT_Terminaciones'!D175</f>
        <v>Puertas, ventanas y quincallería</v>
      </c>
      <c r="D57" s="139" t="s">
        <v>160</v>
      </c>
      <c r="E57" s="142">
        <f>'04_PERT_Terminaciones'!I175</f>
        <v>16.666666666666668</v>
      </c>
      <c r="F57" s="142">
        <f>0</f>
        <v>0</v>
      </c>
      <c r="G57" s="142">
        <f t="shared" si="0"/>
        <v>16.666666666666668</v>
      </c>
      <c r="H57" s="142">
        <f t="shared" si="1"/>
        <v>33.333333333333329</v>
      </c>
      <c r="I57" s="142">
        <f>MIN(H58)</f>
        <v>50</v>
      </c>
      <c r="J57" s="142">
        <f t="shared" si="2"/>
        <v>33.333333333333329</v>
      </c>
      <c r="K57" s="142">
        <f>MIN(F58)-G57</f>
        <v>33.333333333333329</v>
      </c>
      <c r="L57" s="141" t="str">
        <f t="shared" si="3"/>
        <v>NO</v>
      </c>
    </row>
    <row r="58" spans="1:12" ht="42" customHeight="1">
      <c r="A58" s="139" t="str">
        <f>'04_PERT_Terminaciones'!A176</f>
        <v>V</v>
      </c>
      <c r="B58" s="139" t="str">
        <f>'04_PERT_Terminaciones'!B176</f>
        <v>4.6</v>
      </c>
      <c r="C58" s="139" t="str">
        <f>'04_PERT_Terminaciones'!D176</f>
        <v>Limpieza, remates y entrega</v>
      </c>
      <c r="D58" s="139" t="s">
        <v>1387</v>
      </c>
      <c r="E58" s="142">
        <f>'04_PERT_Terminaciones'!I176</f>
        <v>7.5</v>
      </c>
      <c r="F58" s="142">
        <f>MAX(G56,G57)</f>
        <v>50</v>
      </c>
      <c r="G58" s="142">
        <f t="shared" si="0"/>
        <v>57.5</v>
      </c>
      <c r="H58" s="142">
        <f t="shared" si="1"/>
        <v>50</v>
      </c>
      <c r="I58" s="142">
        <f>MAX(G53:G58)</f>
        <v>57.5</v>
      </c>
      <c r="J58" s="142">
        <f t="shared" si="2"/>
        <v>0</v>
      </c>
      <c r="K58" s="142">
        <f>MAX(G53:G58)-G58</f>
        <v>0</v>
      </c>
      <c r="L58" s="141" t="str">
        <f t="shared" si="3"/>
        <v>SÍ</v>
      </c>
    </row>
    <row r="59" spans="1:12" ht="24" customHeight="1"/>
    <row r="60" spans="1:12" ht="24" customHeight="1">
      <c r="A60" s="164" t="s">
        <v>1368</v>
      </c>
      <c r="B60" s="164"/>
      <c r="C60" s="164"/>
      <c r="D60" s="164"/>
      <c r="E60" s="164"/>
      <c r="F60" s="164"/>
      <c r="G60" s="164"/>
      <c r="H60" s="164"/>
      <c r="I60" s="164"/>
      <c r="J60" s="164"/>
      <c r="K60" s="164"/>
      <c r="L60" s="164"/>
    </row>
    <row r="61" spans="1:12" ht="24" customHeight="1">
      <c r="A61" s="164"/>
      <c r="B61" s="164"/>
      <c r="C61" s="164"/>
      <c r="D61" s="164"/>
      <c r="E61" s="164"/>
      <c r="F61" s="164"/>
      <c r="G61" s="164"/>
      <c r="H61" s="164"/>
      <c r="I61" s="164"/>
      <c r="J61" s="164"/>
      <c r="K61" s="164"/>
      <c r="L61" s="164"/>
    </row>
    <row r="62" spans="1:12" ht="24" customHeight="1">
      <c r="A62" s="164"/>
      <c r="B62" s="164"/>
      <c r="C62" s="164"/>
      <c r="D62" s="164"/>
      <c r="E62" s="164"/>
      <c r="F62" s="164"/>
      <c r="G62" s="164"/>
      <c r="H62" s="164"/>
      <c r="I62" s="164"/>
      <c r="J62" s="164"/>
      <c r="K62" s="164"/>
      <c r="L62" s="164"/>
    </row>
    <row r="63" spans="1:12" ht="24" customHeight="1"/>
    <row r="64" spans="1:12" ht="31.95" customHeight="1">
      <c r="A64" s="163" t="s">
        <v>1388</v>
      </c>
      <c r="B64" s="163"/>
      <c r="C64" s="163"/>
      <c r="D64" s="163"/>
      <c r="E64" s="163"/>
      <c r="F64" s="163"/>
      <c r="G64" s="163"/>
      <c r="H64" s="163"/>
      <c r="I64" s="163"/>
      <c r="J64" s="163"/>
      <c r="K64" s="163"/>
      <c r="L64" s="163"/>
    </row>
    <row r="65" spans="1:12" ht="24" customHeight="1">
      <c r="A65" s="164" t="s">
        <v>1389</v>
      </c>
      <c r="B65" s="164"/>
      <c r="C65" s="164"/>
      <c r="D65" s="164"/>
      <c r="E65" s="164"/>
      <c r="F65" s="164"/>
      <c r="G65" s="164"/>
      <c r="H65" s="164"/>
      <c r="I65" s="164"/>
      <c r="J65" s="164"/>
      <c r="K65" s="164"/>
      <c r="L65" s="164"/>
    </row>
    <row r="66" spans="1:12" ht="24" customHeight="1">
      <c r="A66" s="164"/>
      <c r="B66" s="164"/>
      <c r="C66" s="164"/>
      <c r="D66" s="164"/>
      <c r="E66" s="164"/>
      <c r="F66" s="164"/>
      <c r="G66" s="164"/>
      <c r="H66" s="164"/>
      <c r="I66" s="164"/>
      <c r="J66" s="164"/>
      <c r="K66" s="164"/>
      <c r="L66" s="164"/>
    </row>
    <row r="68" spans="1:12" ht="24" customHeight="1"/>
    <row r="69" spans="1:12" ht="24" customHeight="1"/>
    <row r="70" spans="1:12" ht="24" customHeight="1"/>
    <row r="71" spans="1:12" ht="24" customHeight="1"/>
    <row r="72" spans="1:12" ht="24" customHeight="1"/>
    <row r="73" spans="1:12" ht="24" customHeight="1"/>
    <row r="74" spans="1:12" ht="24" customHeight="1"/>
    <row r="75" spans="1:12" ht="24" customHeight="1"/>
    <row r="76" spans="1:12" ht="24" customHeight="1"/>
    <row r="77" spans="1:12" ht="24" customHeight="1"/>
    <row r="78" spans="1:12" ht="24" customHeight="1"/>
    <row r="79" spans="1:12" ht="24" customHeight="1"/>
    <row r="80" spans="1:12" ht="24" customHeight="1"/>
    <row r="81" ht="24" customHeight="1"/>
    <row r="82" ht="24" customHeight="1"/>
    <row r="83" ht="24" customHeight="1"/>
    <row r="84" ht="24" customHeight="1"/>
    <row r="85" ht="24" customHeight="1"/>
    <row r="86" ht="24" customHeight="1"/>
    <row r="87" ht="24" customHeight="1"/>
    <row r="88" ht="24" customHeight="1"/>
    <row r="89" ht="24" customHeight="1"/>
    <row r="90" ht="24" customHeight="1"/>
    <row r="91" ht="24" customHeight="1"/>
    <row r="92" ht="24" customHeight="1"/>
    <row r="93" ht="24" customHeight="1"/>
    <row r="94" ht="24" customHeight="1"/>
    <row r="95" ht="24" customHeight="1"/>
    <row r="96" ht="24" customHeight="1"/>
    <row r="97" spans="1:12" ht="24" customHeight="1"/>
    <row r="98" spans="1:12" ht="24" customHeight="1"/>
    <row r="99" spans="1:12" ht="24" customHeight="1"/>
    <row r="100" spans="1:12" ht="24" customHeight="1"/>
    <row r="101" spans="1:12" ht="31.95" customHeight="1">
      <c r="A101" s="163" t="s">
        <v>1371</v>
      </c>
      <c r="B101" s="163"/>
      <c r="C101" s="163"/>
      <c r="D101" s="163"/>
      <c r="E101" s="163"/>
      <c r="F101" s="163"/>
      <c r="G101" s="163"/>
      <c r="H101" s="163"/>
      <c r="I101" s="163"/>
      <c r="J101" s="163"/>
      <c r="K101" s="163"/>
      <c r="L101" s="163"/>
    </row>
    <row r="102" spans="1:12" ht="24" customHeight="1">
      <c r="A102" s="164" t="s">
        <v>1372</v>
      </c>
      <c r="B102" s="164"/>
      <c r="C102" s="164"/>
      <c r="D102" s="164"/>
      <c r="E102" s="164"/>
      <c r="F102" s="164"/>
      <c r="G102" s="164"/>
      <c r="H102" s="164"/>
      <c r="I102" s="164"/>
      <c r="J102" s="164"/>
      <c r="K102" s="164"/>
      <c r="L102" s="164"/>
    </row>
    <row r="103" spans="1:12" ht="48" customHeight="1">
      <c r="A103" s="140" t="s">
        <v>1373</v>
      </c>
      <c r="B103" s="140" t="s">
        <v>1364</v>
      </c>
      <c r="C103" s="140" t="s">
        <v>1374</v>
      </c>
      <c r="D103" s="140" t="s">
        <v>58</v>
      </c>
      <c r="E103" s="140" t="s">
        <v>302</v>
      </c>
      <c r="F103" s="140" t="s">
        <v>1375</v>
      </c>
      <c r="G103" s="140" t="s">
        <v>1376</v>
      </c>
      <c r="H103" s="140" t="s">
        <v>1377</v>
      </c>
      <c r="I103" s="140" t="s">
        <v>1378</v>
      </c>
      <c r="J103" s="140" t="s">
        <v>1379</v>
      </c>
      <c r="K103" s="140" t="s">
        <v>1380</v>
      </c>
      <c r="L103" s="140" t="s">
        <v>1381</v>
      </c>
    </row>
    <row r="104" spans="1:12" ht="42" customHeight="1">
      <c r="A104" s="139" t="str">
        <f>'06_Presupuesto'!A205</f>
        <v>B.2.1.1</v>
      </c>
      <c r="B104" s="139" t="str">
        <f>'06_Presupuesto'!B205</f>
        <v>Q</v>
      </c>
      <c r="C104" s="139" t="str">
        <f>'06_Presupuesto'!C205</f>
        <v>Aislante Térmico Para Muros</v>
      </c>
      <c r="D104" s="139" t="str">
        <f>'06_Presupuesto'!D205</f>
        <v>M2</v>
      </c>
      <c r="E104" s="142">
        <f>'06_Presupuesto'!E205</f>
        <v>236</v>
      </c>
      <c r="F104" s="142">
        <f t="shared" ref="F104:K106" si="4">E53</f>
        <v>16.666666666666668</v>
      </c>
      <c r="G104" s="142">
        <f t="shared" si="4"/>
        <v>0</v>
      </c>
      <c r="H104" s="142">
        <f t="shared" si="4"/>
        <v>16.666666666666668</v>
      </c>
      <c r="I104" s="142">
        <f t="shared" si="4"/>
        <v>0</v>
      </c>
      <c r="J104" s="142">
        <f t="shared" si="4"/>
        <v>16.666666666666668</v>
      </c>
      <c r="K104" s="142">
        <f t="shared" si="4"/>
        <v>0</v>
      </c>
      <c r="L104" s="139" t="str">
        <f>L53</f>
        <v>SÍ</v>
      </c>
    </row>
    <row r="105" spans="1:12" ht="42" customHeight="1">
      <c r="A105" s="139" t="str">
        <f>'06_Presupuesto'!A206</f>
        <v>B.2.1.2</v>
      </c>
      <c r="B105" s="139" t="str">
        <f>'06_Presupuesto'!B206</f>
        <v>R</v>
      </c>
      <c r="C105" s="139" t="str">
        <f>'06_Presupuesto'!C206</f>
        <v>Aislante Térmico Para Cielo</v>
      </c>
      <c r="D105" s="139" t="str">
        <f>'06_Presupuesto'!D206</f>
        <v>M2</v>
      </c>
      <c r="E105" s="142">
        <f>'06_Presupuesto'!E206</f>
        <v>78.61</v>
      </c>
      <c r="F105" s="142">
        <f t="shared" si="4"/>
        <v>12.5</v>
      </c>
      <c r="G105" s="142">
        <f t="shared" si="4"/>
        <v>16.666666666666668</v>
      </c>
      <c r="H105" s="142">
        <f t="shared" si="4"/>
        <v>29.166666666666668</v>
      </c>
      <c r="I105" s="142">
        <f t="shared" si="4"/>
        <v>16.666666666666668</v>
      </c>
      <c r="J105" s="142">
        <f t="shared" si="4"/>
        <v>29.166666666666668</v>
      </c>
      <c r="K105" s="142">
        <f t="shared" si="4"/>
        <v>0</v>
      </c>
      <c r="L105" s="139" t="str">
        <f>L54</f>
        <v>SÍ</v>
      </c>
    </row>
    <row r="106" spans="1:12" ht="42" customHeight="1">
      <c r="A106" s="139" t="str">
        <f>'06_Presupuesto'!A207</f>
        <v>B.2.1.3</v>
      </c>
      <c r="B106" s="139" t="str">
        <f>'06_Presupuesto'!B207</f>
        <v>S</v>
      </c>
      <c r="C106" s="139" t="str">
        <f>'06_Presupuesto'!C207</f>
        <v>Impermeabilización Bajo Pavimentos</v>
      </c>
      <c r="D106" s="139" t="str">
        <f>'06_Presupuesto'!D207</f>
        <v>M2</v>
      </c>
      <c r="E106" s="142">
        <f>'06_Presupuesto'!E207</f>
        <v>85</v>
      </c>
      <c r="F106" s="142">
        <f t="shared" si="4"/>
        <v>10.5</v>
      </c>
      <c r="G106" s="142">
        <f t="shared" si="4"/>
        <v>16.666666666666668</v>
      </c>
      <c r="H106" s="142">
        <f t="shared" si="4"/>
        <v>27.166666666666668</v>
      </c>
      <c r="I106" s="142">
        <f t="shared" si="4"/>
        <v>18.666666666666668</v>
      </c>
      <c r="J106" s="142">
        <f t="shared" si="4"/>
        <v>29.166666666666668</v>
      </c>
      <c r="K106" s="142">
        <f t="shared" si="4"/>
        <v>2</v>
      </c>
      <c r="L106" s="139" t="str">
        <f>L55</f>
        <v>NO</v>
      </c>
    </row>
    <row r="107" spans="1:12" ht="42" customHeight="1">
      <c r="A107" s="139" t="str">
        <f>'06_Presupuesto'!A208</f>
        <v>B.2.2/a)</v>
      </c>
      <c r="B107" s="139" t="str">
        <f>'06_Presupuesto'!B208</f>
        <v>R</v>
      </c>
      <c r="C107" s="139" t="str">
        <f>'06_Presupuesto'!C208</f>
        <v>Yeso Cartón RH</v>
      </c>
      <c r="D107" s="139" t="str">
        <f>'06_Presupuesto'!D208</f>
        <v>M2</v>
      </c>
      <c r="E107" s="142">
        <f>'06_Presupuesto'!E208</f>
        <v>34</v>
      </c>
      <c r="F107" s="142">
        <f t="shared" ref="F107:K107" si="5">E54</f>
        <v>12.5</v>
      </c>
      <c r="G107" s="142">
        <f t="shared" si="5"/>
        <v>16.666666666666668</v>
      </c>
      <c r="H107" s="142">
        <f t="shared" si="5"/>
        <v>29.166666666666668</v>
      </c>
      <c r="I107" s="142">
        <f t="shared" si="5"/>
        <v>16.666666666666668</v>
      </c>
      <c r="J107" s="142">
        <f t="shared" si="5"/>
        <v>29.166666666666668</v>
      </c>
      <c r="K107" s="142">
        <f t="shared" si="5"/>
        <v>0</v>
      </c>
      <c r="L107" s="139" t="str">
        <f>L54</f>
        <v>SÍ</v>
      </c>
    </row>
    <row r="108" spans="1:12" ht="42" customHeight="1">
      <c r="A108" s="139" t="str">
        <f>'06_Presupuesto'!A209</f>
        <v>B.2.3/a)</v>
      </c>
      <c r="B108" s="139" t="str">
        <f>'06_Presupuesto'!B209</f>
        <v>R</v>
      </c>
      <c r="C108" s="139" t="str">
        <f>'06_Presupuesto'!C209</f>
        <v>Yeso Cartón</v>
      </c>
      <c r="D108" s="139" t="str">
        <f>'06_Presupuesto'!D209</f>
        <v>M2</v>
      </c>
      <c r="E108" s="142">
        <f>'06_Presupuesto'!E209</f>
        <v>50</v>
      </c>
      <c r="F108" s="142">
        <f t="shared" ref="F108:K108" si="6">E54</f>
        <v>12.5</v>
      </c>
      <c r="G108" s="142">
        <f t="shared" si="6"/>
        <v>16.666666666666668</v>
      </c>
      <c r="H108" s="142">
        <f t="shared" si="6"/>
        <v>29.166666666666668</v>
      </c>
      <c r="I108" s="142">
        <f t="shared" si="6"/>
        <v>16.666666666666668</v>
      </c>
      <c r="J108" s="142">
        <f t="shared" si="6"/>
        <v>29.166666666666668</v>
      </c>
      <c r="K108" s="142">
        <f t="shared" si="6"/>
        <v>0</v>
      </c>
      <c r="L108" s="139" t="str">
        <f>L54</f>
        <v>SÍ</v>
      </c>
    </row>
    <row r="109" spans="1:12" ht="42" customHeight="1">
      <c r="A109" s="139" t="str">
        <f>'06_Presupuesto'!A214</f>
        <v>B.2.5.1</v>
      </c>
      <c r="B109" s="139" t="str">
        <f>'06_Presupuesto'!B214</f>
        <v>Q</v>
      </c>
      <c r="C109" s="139" t="str">
        <f>'06_Presupuesto'!C214</f>
        <v>Cerámicos Muros</v>
      </c>
      <c r="D109" s="139" t="str">
        <f>'06_Presupuesto'!D214</f>
        <v>M2</v>
      </c>
      <c r="E109" s="142">
        <f>'06_Presupuesto'!E214</f>
        <v>70</v>
      </c>
      <c r="F109" s="142">
        <f t="shared" ref="F109:K109" si="7">E53</f>
        <v>16.666666666666668</v>
      </c>
      <c r="G109" s="142">
        <f t="shared" si="7"/>
        <v>0</v>
      </c>
      <c r="H109" s="142">
        <f t="shared" si="7"/>
        <v>16.666666666666668</v>
      </c>
      <c r="I109" s="142">
        <f t="shared" si="7"/>
        <v>0</v>
      </c>
      <c r="J109" s="142">
        <f t="shared" si="7"/>
        <v>16.666666666666668</v>
      </c>
      <c r="K109" s="142">
        <f t="shared" si="7"/>
        <v>0</v>
      </c>
      <c r="L109" s="139" t="str">
        <f>L53</f>
        <v>SÍ</v>
      </c>
    </row>
    <row r="110" spans="1:12" ht="42" customHeight="1">
      <c r="A110" s="139" t="str">
        <f>'06_Presupuesto'!A215</f>
        <v>B.2.5.2</v>
      </c>
      <c r="B110" s="139" t="str">
        <f>'06_Presupuesto'!B215</f>
        <v>S</v>
      </c>
      <c r="C110" s="139" t="str">
        <f>'06_Presupuesto'!C215</f>
        <v>Cerámicos Pisos</v>
      </c>
      <c r="D110" s="139" t="str">
        <f>'06_Presupuesto'!D215</f>
        <v>M2</v>
      </c>
      <c r="E110" s="142">
        <f>'06_Presupuesto'!E215</f>
        <v>84</v>
      </c>
      <c r="F110" s="142">
        <f t="shared" ref="F110:K111" si="8">E55</f>
        <v>10.5</v>
      </c>
      <c r="G110" s="142">
        <f t="shared" si="8"/>
        <v>16.666666666666668</v>
      </c>
      <c r="H110" s="142">
        <f t="shared" si="8"/>
        <v>27.166666666666668</v>
      </c>
      <c r="I110" s="142">
        <f t="shared" si="8"/>
        <v>18.666666666666668</v>
      </c>
      <c r="J110" s="142">
        <f t="shared" si="8"/>
        <v>29.166666666666668</v>
      </c>
      <c r="K110" s="142">
        <f t="shared" si="8"/>
        <v>2</v>
      </c>
      <c r="L110" s="139" t="str">
        <f>L55</f>
        <v>NO</v>
      </c>
    </row>
    <row r="111" spans="1:12" ht="42" customHeight="1">
      <c r="A111" s="139" t="str">
        <f>'06_Presupuesto'!A216</f>
        <v>B.2.6.1</v>
      </c>
      <c r="B111" s="139" t="str">
        <f>'06_Presupuesto'!B216</f>
        <v>T</v>
      </c>
      <c r="C111" s="139" t="str">
        <f>'06_Presupuesto'!C216</f>
        <v>Pintura Puertas Exteriores Esmalte Sintético</v>
      </c>
      <c r="D111" s="139" t="str">
        <f>'06_Presupuesto'!D216</f>
        <v>M2</v>
      </c>
      <c r="E111" s="142">
        <f>'06_Presupuesto'!E216</f>
        <v>35</v>
      </c>
      <c r="F111" s="142">
        <f t="shared" si="8"/>
        <v>20.833333333333332</v>
      </c>
      <c r="G111" s="142">
        <f t="shared" si="8"/>
        <v>29.166666666666668</v>
      </c>
      <c r="H111" s="142">
        <f t="shared" si="8"/>
        <v>50</v>
      </c>
      <c r="I111" s="142">
        <f t="shared" si="8"/>
        <v>29.166666666666668</v>
      </c>
      <c r="J111" s="142">
        <f t="shared" si="8"/>
        <v>50</v>
      </c>
      <c r="K111" s="142">
        <f t="shared" si="8"/>
        <v>0</v>
      </c>
      <c r="L111" s="139" t="str">
        <f>L56</f>
        <v>SÍ</v>
      </c>
    </row>
    <row r="112" spans="1:12" ht="42" customHeight="1">
      <c r="A112" s="139" t="str">
        <f>'06_Presupuesto'!A217</f>
        <v>B.2.6.2</v>
      </c>
      <c r="B112" s="139" t="str">
        <f>'06_Presupuesto'!B217</f>
        <v>T</v>
      </c>
      <c r="C112" s="139" t="str">
        <f>'06_Presupuesto'!C217</f>
        <v>Pintura Interior</v>
      </c>
      <c r="D112" s="139" t="str">
        <f>'06_Presupuesto'!D217</f>
        <v>M2</v>
      </c>
      <c r="E112" s="142">
        <f>'06_Presupuesto'!E217</f>
        <v>250</v>
      </c>
      <c r="F112" s="142">
        <f t="shared" ref="F112:K113" si="9">E56</f>
        <v>20.833333333333332</v>
      </c>
      <c r="G112" s="142">
        <f t="shared" si="9"/>
        <v>29.166666666666668</v>
      </c>
      <c r="H112" s="142">
        <f t="shared" si="9"/>
        <v>50</v>
      </c>
      <c r="I112" s="142">
        <f t="shared" si="9"/>
        <v>29.166666666666668</v>
      </c>
      <c r="J112" s="142">
        <f t="shared" si="9"/>
        <v>50</v>
      </c>
      <c r="K112" s="142">
        <f t="shared" si="9"/>
        <v>0</v>
      </c>
      <c r="L112" s="139" t="str">
        <f>L56</f>
        <v>SÍ</v>
      </c>
    </row>
    <row r="113" spans="1:12" ht="42" customHeight="1">
      <c r="A113" s="139" t="str">
        <f>'06_Presupuesto'!A218</f>
        <v>B.2.7.1/a)</v>
      </c>
      <c r="B113" s="139" t="str">
        <f>'06_Presupuesto'!B218</f>
        <v>U</v>
      </c>
      <c r="C113" s="139" t="str">
        <f>'06_Presupuesto'!C218</f>
        <v>P1 / Madera Puertas</v>
      </c>
      <c r="D113" s="139" t="str">
        <f>'06_Presupuesto'!D218</f>
        <v>UNI</v>
      </c>
      <c r="E113" s="142">
        <f>'06_Presupuesto'!E218</f>
        <v>1</v>
      </c>
      <c r="F113" s="142">
        <f t="shared" si="9"/>
        <v>16.666666666666668</v>
      </c>
      <c r="G113" s="142">
        <f t="shared" si="9"/>
        <v>0</v>
      </c>
      <c r="H113" s="142">
        <f t="shared" si="9"/>
        <v>16.666666666666668</v>
      </c>
      <c r="I113" s="142">
        <f t="shared" si="9"/>
        <v>33.333333333333329</v>
      </c>
      <c r="J113" s="142">
        <f t="shared" si="9"/>
        <v>50</v>
      </c>
      <c r="K113" s="142">
        <f t="shared" si="9"/>
        <v>33.333333333333329</v>
      </c>
      <c r="L113" s="139" t="str">
        <f>L57</f>
        <v>NO</v>
      </c>
    </row>
    <row r="114" spans="1:12" ht="42" customHeight="1">
      <c r="A114" s="139" t="str">
        <f>'06_Presupuesto'!A219</f>
        <v>B.2.7.1/b)</v>
      </c>
      <c r="B114" s="139" t="str">
        <f>'06_Presupuesto'!B219</f>
        <v>U</v>
      </c>
      <c r="C114" s="139" t="str">
        <f>'06_Presupuesto'!C219</f>
        <v>P2 / Madera Puertas</v>
      </c>
      <c r="D114" s="139" t="str">
        <f>'06_Presupuesto'!D219</f>
        <v>UNI</v>
      </c>
      <c r="E114" s="142">
        <f>'06_Presupuesto'!E219</f>
        <v>2</v>
      </c>
      <c r="F114" s="142">
        <f t="shared" ref="F114:K114" si="10">E57</f>
        <v>16.666666666666668</v>
      </c>
      <c r="G114" s="142">
        <f t="shared" si="10"/>
        <v>0</v>
      </c>
      <c r="H114" s="142">
        <f t="shared" si="10"/>
        <v>16.666666666666668</v>
      </c>
      <c r="I114" s="142">
        <f t="shared" si="10"/>
        <v>33.333333333333329</v>
      </c>
      <c r="J114" s="142">
        <f t="shared" si="10"/>
        <v>50</v>
      </c>
      <c r="K114" s="142">
        <f t="shared" si="10"/>
        <v>33.333333333333329</v>
      </c>
      <c r="L114" s="139" t="str">
        <f>L57</f>
        <v>NO</v>
      </c>
    </row>
    <row r="115" spans="1:12" ht="42" customHeight="1">
      <c r="A115" s="139" t="str">
        <f>'06_Presupuesto'!A220</f>
        <v>B.2.7.1/c)</v>
      </c>
      <c r="B115" s="139" t="str">
        <f>'06_Presupuesto'!B220</f>
        <v>U</v>
      </c>
      <c r="C115" s="139" t="str">
        <f>'06_Presupuesto'!C220</f>
        <v>P3 / Madera Puertas</v>
      </c>
      <c r="D115" s="139" t="str">
        <f>'06_Presupuesto'!D220</f>
        <v>UNI</v>
      </c>
      <c r="E115" s="142">
        <f>'06_Presupuesto'!E220</f>
        <v>3</v>
      </c>
      <c r="F115" s="142">
        <f t="shared" ref="F115:K115" si="11">E57</f>
        <v>16.666666666666668</v>
      </c>
      <c r="G115" s="142">
        <f t="shared" si="11"/>
        <v>0</v>
      </c>
      <c r="H115" s="142">
        <f t="shared" si="11"/>
        <v>16.666666666666668</v>
      </c>
      <c r="I115" s="142">
        <f t="shared" si="11"/>
        <v>33.333333333333329</v>
      </c>
      <c r="J115" s="142">
        <f t="shared" si="11"/>
        <v>50</v>
      </c>
      <c r="K115" s="142">
        <f t="shared" si="11"/>
        <v>33.333333333333329</v>
      </c>
      <c r="L115" s="139" t="str">
        <f>L57</f>
        <v>NO</v>
      </c>
    </row>
    <row r="116" spans="1:12" ht="42" customHeight="1">
      <c r="A116" s="139" t="str">
        <f>'06_Presupuesto'!A221</f>
        <v>B.2.7.1/d)</v>
      </c>
      <c r="B116" s="139" t="str">
        <f>'06_Presupuesto'!B221</f>
        <v>U</v>
      </c>
      <c r="C116" s="139" t="str">
        <f>'06_Presupuesto'!C221</f>
        <v>P4 / Madera Puertas</v>
      </c>
      <c r="D116" s="139" t="str">
        <f>'06_Presupuesto'!D221</f>
        <v>UNI</v>
      </c>
      <c r="E116" s="142">
        <f>'06_Presupuesto'!E221</f>
        <v>1</v>
      </c>
      <c r="F116" s="142">
        <f t="shared" ref="F116:K116" si="12">E57</f>
        <v>16.666666666666668</v>
      </c>
      <c r="G116" s="142">
        <f t="shared" si="12"/>
        <v>0</v>
      </c>
      <c r="H116" s="142">
        <f t="shared" si="12"/>
        <v>16.666666666666668</v>
      </c>
      <c r="I116" s="142">
        <f t="shared" si="12"/>
        <v>33.333333333333329</v>
      </c>
      <c r="J116" s="142">
        <f t="shared" si="12"/>
        <v>50</v>
      </c>
      <c r="K116" s="142">
        <f t="shared" si="12"/>
        <v>33.333333333333329</v>
      </c>
      <c r="L116" s="139" t="str">
        <f>L57</f>
        <v>NO</v>
      </c>
    </row>
    <row r="117" spans="1:12" ht="42" customHeight="1">
      <c r="A117" s="139" t="str">
        <f>'06_Presupuesto'!A222</f>
        <v>B.2.7.2/a)</v>
      </c>
      <c r="B117" s="139" t="str">
        <f>'06_Presupuesto'!B222</f>
        <v>U</v>
      </c>
      <c r="C117" s="139" t="str">
        <f>'06_Presupuesto'!C222</f>
        <v>P1 / Marcos</v>
      </c>
      <c r="D117" s="139" t="str">
        <f>'06_Presupuesto'!D222</f>
        <v>ML</v>
      </c>
      <c r="E117" s="142">
        <f>'06_Presupuesto'!E222</f>
        <v>6</v>
      </c>
      <c r="F117" s="142">
        <f t="shared" ref="F117:K117" si="13">E57</f>
        <v>16.666666666666668</v>
      </c>
      <c r="G117" s="142">
        <f t="shared" si="13"/>
        <v>0</v>
      </c>
      <c r="H117" s="142">
        <f t="shared" si="13"/>
        <v>16.666666666666668</v>
      </c>
      <c r="I117" s="142">
        <f t="shared" si="13"/>
        <v>33.333333333333329</v>
      </c>
      <c r="J117" s="142">
        <f t="shared" si="13"/>
        <v>50</v>
      </c>
      <c r="K117" s="142">
        <f t="shared" si="13"/>
        <v>33.333333333333329</v>
      </c>
      <c r="L117" s="139" t="str">
        <f>L57</f>
        <v>NO</v>
      </c>
    </row>
    <row r="118" spans="1:12" ht="42" customHeight="1">
      <c r="A118" s="139" t="str">
        <f>'06_Presupuesto'!A223</f>
        <v>B.2.7.2/b)</v>
      </c>
      <c r="B118" s="139" t="str">
        <f>'06_Presupuesto'!B223</f>
        <v>U</v>
      </c>
      <c r="C118" s="139" t="str">
        <f>'06_Presupuesto'!C223</f>
        <v>P2 / Marcos</v>
      </c>
      <c r="D118" s="139" t="str">
        <f>'06_Presupuesto'!D223</f>
        <v>ML</v>
      </c>
      <c r="E118" s="142">
        <f>'06_Presupuesto'!E223</f>
        <v>10</v>
      </c>
      <c r="F118" s="142">
        <f t="shared" ref="F118:K118" si="14">E57</f>
        <v>16.666666666666668</v>
      </c>
      <c r="G118" s="142">
        <f t="shared" si="14"/>
        <v>0</v>
      </c>
      <c r="H118" s="142">
        <f t="shared" si="14"/>
        <v>16.666666666666668</v>
      </c>
      <c r="I118" s="142">
        <f t="shared" si="14"/>
        <v>33.333333333333329</v>
      </c>
      <c r="J118" s="142">
        <f t="shared" si="14"/>
        <v>50</v>
      </c>
      <c r="K118" s="142">
        <f t="shared" si="14"/>
        <v>33.333333333333329</v>
      </c>
      <c r="L118" s="139" t="str">
        <f>L57</f>
        <v>NO</v>
      </c>
    </row>
    <row r="119" spans="1:12" ht="42" customHeight="1">
      <c r="A119" s="139" t="str">
        <f>'06_Presupuesto'!A224</f>
        <v>B.2.7.2/c)</v>
      </c>
      <c r="B119" s="139" t="str">
        <f>'06_Presupuesto'!B224</f>
        <v>U</v>
      </c>
      <c r="C119" s="139" t="str">
        <f>'06_Presupuesto'!C224</f>
        <v>P3 / Marcos</v>
      </c>
      <c r="D119" s="139" t="str">
        <f>'06_Presupuesto'!D224</f>
        <v>ML</v>
      </c>
      <c r="E119" s="142">
        <f>'06_Presupuesto'!E224</f>
        <v>15</v>
      </c>
      <c r="F119" s="142">
        <f t="shared" ref="F119:K119" si="15">E57</f>
        <v>16.666666666666668</v>
      </c>
      <c r="G119" s="142">
        <f t="shared" si="15"/>
        <v>0</v>
      </c>
      <c r="H119" s="142">
        <f t="shared" si="15"/>
        <v>16.666666666666668</v>
      </c>
      <c r="I119" s="142">
        <f t="shared" si="15"/>
        <v>33.333333333333329</v>
      </c>
      <c r="J119" s="142">
        <f t="shared" si="15"/>
        <v>50</v>
      </c>
      <c r="K119" s="142">
        <f t="shared" si="15"/>
        <v>33.333333333333329</v>
      </c>
      <c r="L119" s="139" t="str">
        <f>L57</f>
        <v>NO</v>
      </c>
    </row>
    <row r="120" spans="1:12" ht="42" customHeight="1">
      <c r="A120" s="139" t="str">
        <f>'06_Presupuesto'!A225</f>
        <v>B.2.7.2/d)</v>
      </c>
      <c r="B120" s="139" t="str">
        <f>'06_Presupuesto'!B225</f>
        <v>U</v>
      </c>
      <c r="C120" s="139" t="str">
        <f>'06_Presupuesto'!C225</f>
        <v>P4 / Marcos</v>
      </c>
      <c r="D120" s="139" t="str">
        <f>'06_Presupuesto'!D225</f>
        <v>ML</v>
      </c>
      <c r="E120" s="142">
        <f>'06_Presupuesto'!E225</f>
        <v>5</v>
      </c>
      <c r="F120" s="142">
        <f t="shared" ref="F120:K120" si="16">E57</f>
        <v>16.666666666666668</v>
      </c>
      <c r="G120" s="142">
        <f t="shared" si="16"/>
        <v>0</v>
      </c>
      <c r="H120" s="142">
        <f t="shared" si="16"/>
        <v>16.666666666666668</v>
      </c>
      <c r="I120" s="142">
        <f t="shared" si="16"/>
        <v>33.333333333333329</v>
      </c>
      <c r="J120" s="142">
        <f t="shared" si="16"/>
        <v>50</v>
      </c>
      <c r="K120" s="142">
        <f t="shared" si="16"/>
        <v>33.333333333333329</v>
      </c>
      <c r="L120" s="139" t="str">
        <f>L57</f>
        <v>NO</v>
      </c>
    </row>
    <row r="121" spans="1:12" ht="42" customHeight="1">
      <c r="A121" s="139" t="str">
        <f>'06_Presupuesto'!A226</f>
        <v>B.2.8/a)</v>
      </c>
      <c r="B121" s="139" t="str">
        <f>'06_Presupuesto'!B226</f>
        <v>U</v>
      </c>
      <c r="C121" s="139" t="str">
        <f>'06_Presupuesto'!C226</f>
        <v>Bisagras</v>
      </c>
      <c r="D121" s="139" t="str">
        <f>'06_Presupuesto'!D226</f>
        <v>UNI</v>
      </c>
      <c r="E121" s="142">
        <f>'06_Presupuesto'!E226</f>
        <v>28</v>
      </c>
      <c r="F121" s="142">
        <f t="shared" ref="F121:K121" si="17">E57</f>
        <v>16.666666666666668</v>
      </c>
      <c r="G121" s="142">
        <f t="shared" si="17"/>
        <v>0</v>
      </c>
      <c r="H121" s="142">
        <f t="shared" si="17"/>
        <v>16.666666666666668</v>
      </c>
      <c r="I121" s="142">
        <f t="shared" si="17"/>
        <v>33.333333333333329</v>
      </c>
      <c r="J121" s="142">
        <f t="shared" si="17"/>
        <v>50</v>
      </c>
      <c r="K121" s="142">
        <f t="shared" si="17"/>
        <v>33.333333333333329</v>
      </c>
      <c r="L121" s="139" t="str">
        <f>L57</f>
        <v>NO</v>
      </c>
    </row>
    <row r="122" spans="1:12" ht="42" customHeight="1">
      <c r="A122" s="139" t="str">
        <f>'06_Presupuesto'!A227</f>
        <v>B.2.8/b)</v>
      </c>
      <c r="B122" s="139" t="str">
        <f>'06_Presupuesto'!B227</f>
        <v>U</v>
      </c>
      <c r="C122" s="139" t="str">
        <f>'06_Presupuesto'!C227</f>
        <v>Topes de Goma</v>
      </c>
      <c r="D122" s="139" t="str">
        <f>'06_Presupuesto'!D227</f>
        <v>UNI</v>
      </c>
      <c r="E122" s="142">
        <f>'06_Presupuesto'!E227</f>
        <v>8</v>
      </c>
      <c r="F122" s="142">
        <f t="shared" ref="F122:K122" si="18">E57</f>
        <v>16.666666666666668</v>
      </c>
      <c r="G122" s="142">
        <f t="shared" si="18"/>
        <v>0</v>
      </c>
      <c r="H122" s="142">
        <f t="shared" si="18"/>
        <v>16.666666666666668</v>
      </c>
      <c r="I122" s="142">
        <f t="shared" si="18"/>
        <v>33.333333333333329</v>
      </c>
      <c r="J122" s="142">
        <f t="shared" si="18"/>
        <v>50</v>
      </c>
      <c r="K122" s="142">
        <f t="shared" si="18"/>
        <v>33.333333333333329</v>
      </c>
      <c r="L122" s="139" t="str">
        <f>L57</f>
        <v>NO</v>
      </c>
    </row>
    <row r="123" spans="1:12" ht="42" customHeight="1">
      <c r="A123" s="139" t="str">
        <f>'06_Presupuesto'!A228</f>
        <v>B.2.8/c)</v>
      </c>
      <c r="B123" s="139" t="str">
        <f>'06_Presupuesto'!B228</f>
        <v>U</v>
      </c>
      <c r="C123" s="139" t="str">
        <f>'06_Presupuesto'!C228</f>
        <v>Cerraduras</v>
      </c>
      <c r="D123" s="139" t="str">
        <f>'06_Presupuesto'!D228</f>
        <v>UNI</v>
      </c>
      <c r="E123" s="142">
        <f>'06_Presupuesto'!E228</f>
        <v>7</v>
      </c>
      <c r="F123" s="142">
        <f t="shared" ref="F123:K123" si="19">E57</f>
        <v>16.666666666666668</v>
      </c>
      <c r="G123" s="142">
        <f t="shared" si="19"/>
        <v>0</v>
      </c>
      <c r="H123" s="142">
        <f t="shared" si="19"/>
        <v>16.666666666666668</v>
      </c>
      <c r="I123" s="142">
        <f t="shared" si="19"/>
        <v>33.333333333333329</v>
      </c>
      <c r="J123" s="142">
        <f t="shared" si="19"/>
        <v>50</v>
      </c>
      <c r="K123" s="142">
        <f t="shared" si="19"/>
        <v>33.333333333333329</v>
      </c>
      <c r="L123" s="139" t="str">
        <f>L57</f>
        <v>NO</v>
      </c>
    </row>
    <row r="124" spans="1:12" ht="42" customHeight="1">
      <c r="A124" s="139" t="str">
        <f>'06_Presupuesto'!A229</f>
        <v>B.2.8/d)</v>
      </c>
      <c r="B124" s="139" t="str">
        <f>'06_Presupuesto'!B229</f>
        <v>U</v>
      </c>
      <c r="C124" s="139" t="str">
        <f>'06_Presupuesto'!C229</f>
        <v>Picaporte de Uñeta</v>
      </c>
      <c r="D124" s="139" t="str">
        <f>'06_Presupuesto'!D229</f>
        <v>UNI</v>
      </c>
      <c r="E124" s="142">
        <f>'06_Presupuesto'!E229</f>
        <v>2</v>
      </c>
      <c r="F124" s="142">
        <f t="shared" ref="F124:K124" si="20">E57</f>
        <v>16.666666666666668</v>
      </c>
      <c r="G124" s="142">
        <f t="shared" si="20"/>
        <v>0</v>
      </c>
      <c r="H124" s="142">
        <f t="shared" si="20"/>
        <v>16.666666666666668</v>
      </c>
      <c r="I124" s="142">
        <f t="shared" si="20"/>
        <v>33.333333333333329</v>
      </c>
      <c r="J124" s="142">
        <f t="shared" si="20"/>
        <v>50</v>
      </c>
      <c r="K124" s="142">
        <f t="shared" si="20"/>
        <v>33.333333333333329</v>
      </c>
      <c r="L124" s="139" t="str">
        <f>L57</f>
        <v>NO</v>
      </c>
    </row>
    <row r="125" spans="1:12" ht="42" customHeight="1">
      <c r="A125" s="139" t="str">
        <f>'06_Presupuesto'!A230</f>
        <v>B.2.9.1</v>
      </c>
      <c r="B125" s="139" t="str">
        <f>'06_Presupuesto'!B230</f>
        <v>U</v>
      </c>
      <c r="C125" s="139" t="str">
        <f>'06_Presupuesto'!C230</f>
        <v>Ventanas Con Marco De Aluminio Blanco</v>
      </c>
      <c r="D125" s="139" t="str">
        <f>'06_Presupuesto'!D230</f>
        <v>M2</v>
      </c>
      <c r="E125" s="142">
        <f>'06_Presupuesto'!E230</f>
        <v>15</v>
      </c>
      <c r="F125" s="142">
        <f t="shared" ref="F125:K125" si="21">E57</f>
        <v>16.666666666666668</v>
      </c>
      <c r="G125" s="142">
        <f t="shared" si="21"/>
        <v>0</v>
      </c>
      <c r="H125" s="142">
        <f t="shared" si="21"/>
        <v>16.666666666666668</v>
      </c>
      <c r="I125" s="142">
        <f t="shared" si="21"/>
        <v>33.333333333333329</v>
      </c>
      <c r="J125" s="142">
        <f t="shared" si="21"/>
        <v>50</v>
      </c>
      <c r="K125" s="142">
        <f t="shared" si="21"/>
        <v>33.333333333333329</v>
      </c>
      <c r="L125" s="139" t="str">
        <f>L57</f>
        <v>NO</v>
      </c>
    </row>
    <row r="126" spans="1:12" ht="42" customHeight="1">
      <c r="A126" s="139" t="str">
        <f>'06_Presupuesto'!A231</f>
        <v>B.2.9.2</v>
      </c>
      <c r="B126" s="139" t="str">
        <f>'06_Presupuesto'!B231</f>
        <v>U</v>
      </c>
      <c r="C126" s="139" t="str">
        <f>'06_Presupuesto'!C231</f>
        <v>Quincallería</v>
      </c>
      <c r="D126" s="139" t="str">
        <f>'06_Presupuesto'!D231</f>
        <v>UNI</v>
      </c>
      <c r="E126" s="142">
        <f>'06_Presupuesto'!E231</f>
        <v>1</v>
      </c>
      <c r="F126" s="142">
        <f t="shared" ref="F126:K126" si="22">E57</f>
        <v>16.666666666666668</v>
      </c>
      <c r="G126" s="142">
        <f t="shared" si="22"/>
        <v>0</v>
      </c>
      <c r="H126" s="142">
        <f t="shared" si="22"/>
        <v>16.666666666666668</v>
      </c>
      <c r="I126" s="142">
        <f t="shared" si="22"/>
        <v>33.333333333333329</v>
      </c>
      <c r="J126" s="142">
        <f t="shared" si="22"/>
        <v>50</v>
      </c>
      <c r="K126" s="142">
        <f t="shared" si="22"/>
        <v>33.333333333333329</v>
      </c>
      <c r="L126" s="139" t="str">
        <f>L57</f>
        <v>NO</v>
      </c>
    </row>
    <row r="127" spans="1:12" ht="42" customHeight="1">
      <c r="A127" s="139" t="str">
        <f>'06_Presupuesto'!A232</f>
        <v>B.2.10</v>
      </c>
      <c r="B127" s="139" t="str">
        <f>'06_Presupuesto'!B232</f>
        <v>U</v>
      </c>
      <c r="C127" s="139" t="str">
        <f>'06_Presupuesto'!C232</f>
        <v>PROTECCIONES METALICAS TIPO QUEBRAVISTA</v>
      </c>
      <c r="D127" s="139" t="str">
        <f>'06_Presupuesto'!D232</f>
        <v>M2</v>
      </c>
      <c r="E127" s="142">
        <f>'06_Presupuesto'!E232</f>
        <v>15</v>
      </c>
      <c r="F127" s="142">
        <f t="shared" ref="F127:K127" si="23">E57</f>
        <v>16.666666666666668</v>
      </c>
      <c r="G127" s="142">
        <f t="shared" si="23"/>
        <v>0</v>
      </c>
      <c r="H127" s="142">
        <f t="shared" si="23"/>
        <v>16.666666666666668</v>
      </c>
      <c r="I127" s="142">
        <f t="shared" si="23"/>
        <v>33.333333333333329</v>
      </c>
      <c r="J127" s="142">
        <f t="shared" si="23"/>
        <v>50</v>
      </c>
      <c r="K127" s="142">
        <f t="shared" si="23"/>
        <v>33.333333333333329</v>
      </c>
      <c r="L127" s="139" t="str">
        <f>L57</f>
        <v>NO</v>
      </c>
    </row>
    <row r="128" spans="1:12" ht="42" customHeight="1">
      <c r="A128" s="139" t="str">
        <f>'06_Presupuesto'!A233</f>
        <v>B.2.11</v>
      </c>
      <c r="B128" s="139" t="str">
        <f>'06_Presupuesto'!B233</f>
        <v>R</v>
      </c>
      <c r="C128" s="139" t="str">
        <f>'06_Presupuesto'!C233</f>
        <v>CORNISAS</v>
      </c>
      <c r="D128" s="139" t="str">
        <f>'06_Presupuesto'!D233</f>
        <v>ML</v>
      </c>
      <c r="E128" s="142">
        <f>'06_Presupuesto'!E233</f>
        <v>78.3</v>
      </c>
      <c r="F128" s="142">
        <f t="shared" ref="F128:K128" si="24">E54</f>
        <v>12.5</v>
      </c>
      <c r="G128" s="142">
        <f t="shared" si="24"/>
        <v>16.666666666666668</v>
      </c>
      <c r="H128" s="142">
        <f t="shared" si="24"/>
        <v>29.166666666666668</v>
      </c>
      <c r="I128" s="142">
        <f t="shared" si="24"/>
        <v>16.666666666666668</v>
      </c>
      <c r="J128" s="142">
        <f t="shared" si="24"/>
        <v>29.166666666666668</v>
      </c>
      <c r="K128" s="142">
        <f t="shared" si="24"/>
        <v>0</v>
      </c>
      <c r="L128" s="139" t="str">
        <f>L54</f>
        <v>SÍ</v>
      </c>
    </row>
    <row r="129" spans="1:12" ht="42" customHeight="1">
      <c r="A129" s="139" t="str">
        <f>'06_Presupuesto'!A302</f>
        <v>D.1</v>
      </c>
      <c r="B129" s="139" t="str">
        <f>'06_Presupuesto'!B302</f>
        <v>U</v>
      </c>
      <c r="C129" s="139" t="str">
        <f>'06_Presupuesto'!C302</f>
        <v>CIERRE PERIMETRAL</v>
      </c>
      <c r="D129" s="139" t="str">
        <f>'06_Presupuesto'!D302</f>
        <v>ML</v>
      </c>
      <c r="E129" s="142">
        <f>'06_Presupuesto'!E302</f>
        <v>84</v>
      </c>
      <c r="F129" s="142">
        <f t="shared" ref="F129:K129" si="25">E57</f>
        <v>16.666666666666668</v>
      </c>
      <c r="G129" s="142">
        <f t="shared" si="25"/>
        <v>0</v>
      </c>
      <c r="H129" s="142">
        <f t="shared" si="25"/>
        <v>16.666666666666668</v>
      </c>
      <c r="I129" s="142">
        <f t="shared" si="25"/>
        <v>33.333333333333329</v>
      </c>
      <c r="J129" s="142">
        <f t="shared" si="25"/>
        <v>50</v>
      </c>
      <c r="K129" s="142">
        <f t="shared" si="25"/>
        <v>33.333333333333329</v>
      </c>
      <c r="L129" s="139" t="str">
        <f>L57</f>
        <v>NO</v>
      </c>
    </row>
    <row r="130" spans="1:12" ht="42" customHeight="1">
      <c r="A130" s="139" t="str">
        <f>'06_Presupuesto'!A303</f>
        <v>D.2</v>
      </c>
      <c r="B130" s="139" t="str">
        <f>'06_Presupuesto'!B303</f>
        <v>U</v>
      </c>
      <c r="C130" s="139" t="str">
        <f>'06_Presupuesto'!C303</f>
        <v>PUERTA DE ACCESO</v>
      </c>
      <c r="D130" s="139" t="str">
        <f>'06_Presupuesto'!D303</f>
        <v>UNI</v>
      </c>
      <c r="E130" s="142">
        <f>'06_Presupuesto'!E303</f>
        <v>1</v>
      </c>
      <c r="F130" s="142">
        <f t="shared" ref="F130:K130" si="26">E57</f>
        <v>16.666666666666668</v>
      </c>
      <c r="G130" s="142">
        <f t="shared" si="26"/>
        <v>0</v>
      </c>
      <c r="H130" s="142">
        <f t="shared" si="26"/>
        <v>16.666666666666668</v>
      </c>
      <c r="I130" s="142">
        <f t="shared" si="26"/>
        <v>33.333333333333329</v>
      </c>
      <c r="J130" s="142">
        <f t="shared" si="26"/>
        <v>50</v>
      </c>
      <c r="K130" s="142">
        <f t="shared" si="26"/>
        <v>33.333333333333329</v>
      </c>
      <c r="L130" s="139" t="str">
        <f>L57</f>
        <v>NO</v>
      </c>
    </row>
    <row r="131" spans="1:12" ht="42" customHeight="1">
      <c r="A131" s="139" t="str">
        <f>'06_Presupuesto'!A304</f>
        <v>D.3</v>
      </c>
      <c r="B131" s="139" t="str">
        <f>'06_Presupuesto'!B304</f>
        <v>U</v>
      </c>
      <c r="C131" s="139" t="str">
        <f>'06_Presupuesto'!C304</f>
        <v>DEFENSAS DE MURO</v>
      </c>
      <c r="D131" s="139" t="str">
        <f>'06_Presupuesto'!D304</f>
        <v>ML</v>
      </c>
      <c r="E131" s="142">
        <f>'06_Presupuesto'!E304</f>
        <v>84</v>
      </c>
      <c r="F131" s="142">
        <f t="shared" ref="F131:K131" si="27">E57</f>
        <v>16.666666666666668</v>
      </c>
      <c r="G131" s="142">
        <f t="shared" si="27"/>
        <v>0</v>
      </c>
      <c r="H131" s="142">
        <f t="shared" si="27"/>
        <v>16.666666666666668</v>
      </c>
      <c r="I131" s="142">
        <f t="shared" si="27"/>
        <v>33.333333333333329</v>
      </c>
      <c r="J131" s="142">
        <f t="shared" si="27"/>
        <v>50</v>
      </c>
      <c r="K131" s="142">
        <f t="shared" si="27"/>
        <v>33.333333333333329</v>
      </c>
      <c r="L131" s="139" t="str">
        <f>L57</f>
        <v>NO</v>
      </c>
    </row>
    <row r="132" spans="1:12" ht="42" customHeight="1">
      <c r="A132" s="139" t="str">
        <f>'06_Presupuesto'!A305</f>
        <v>D.4</v>
      </c>
      <c r="B132" s="139" t="str">
        <f>'06_Presupuesto'!B305</f>
        <v>S</v>
      </c>
      <c r="C132" s="139" t="str">
        <f>'06_Presupuesto'!C305</f>
        <v>TERRAZA ACCESO</v>
      </c>
      <c r="D132" s="139" t="str">
        <f>'06_Presupuesto'!D305</f>
        <v>M2</v>
      </c>
      <c r="E132" s="142">
        <f>'06_Presupuesto'!E305</f>
        <v>18</v>
      </c>
      <c r="F132" s="142">
        <f t="shared" ref="F132:K132" si="28">E55</f>
        <v>10.5</v>
      </c>
      <c r="G132" s="142">
        <f t="shared" si="28"/>
        <v>16.666666666666668</v>
      </c>
      <c r="H132" s="142">
        <f t="shared" si="28"/>
        <v>27.166666666666668</v>
      </c>
      <c r="I132" s="142">
        <f t="shared" si="28"/>
        <v>18.666666666666668</v>
      </c>
      <c r="J132" s="142">
        <f t="shared" si="28"/>
        <v>29.166666666666668</v>
      </c>
      <c r="K132" s="142">
        <f t="shared" si="28"/>
        <v>2</v>
      </c>
      <c r="L132" s="139" t="str">
        <f>L55</f>
        <v>NO</v>
      </c>
    </row>
    <row r="133" spans="1:12" ht="42" customHeight="1">
      <c r="A133" s="139" t="str">
        <f>'06_Presupuesto'!A306</f>
        <v>E.1</v>
      </c>
      <c r="B133" s="139" t="str">
        <f>'06_Presupuesto'!B306</f>
        <v>U</v>
      </c>
      <c r="C133" s="139" t="str">
        <f>'06_Presupuesto'!C306</f>
        <v>ESCAÑO INCLUSIVO</v>
      </c>
      <c r="D133" s="139" t="str">
        <f>'06_Presupuesto'!D306</f>
        <v>UNI</v>
      </c>
      <c r="E133" s="142">
        <f>'06_Presupuesto'!E306</f>
        <v>4</v>
      </c>
      <c r="F133" s="142">
        <f t="shared" ref="F133:K133" si="29">E57</f>
        <v>16.666666666666668</v>
      </c>
      <c r="G133" s="142">
        <f t="shared" si="29"/>
        <v>0</v>
      </c>
      <c r="H133" s="142">
        <f t="shared" si="29"/>
        <v>16.666666666666668</v>
      </c>
      <c r="I133" s="142">
        <f t="shared" si="29"/>
        <v>33.333333333333329</v>
      </c>
      <c r="J133" s="142">
        <f t="shared" si="29"/>
        <v>50</v>
      </c>
      <c r="K133" s="142">
        <f t="shared" si="29"/>
        <v>33.333333333333329</v>
      </c>
      <c r="L133" s="139" t="str">
        <f>L57</f>
        <v>NO</v>
      </c>
    </row>
    <row r="134" spans="1:12" ht="42" customHeight="1">
      <c r="A134" s="139" t="str">
        <f>'06_Presupuesto'!A307</f>
        <v>F.1</v>
      </c>
      <c r="B134" s="139" t="str">
        <f>'06_Presupuesto'!B307</f>
        <v>S</v>
      </c>
      <c r="C134" s="139" t="str">
        <f>'06_Presupuesto'!C307</f>
        <v>PREPARACIÓN DE SUELO</v>
      </c>
      <c r="D134" s="139" t="str">
        <f>'06_Presupuesto'!D307</f>
        <v>M2</v>
      </c>
      <c r="E134" s="142">
        <f>'06_Presupuesto'!E307</f>
        <v>210</v>
      </c>
      <c r="F134" s="142">
        <f t="shared" ref="F134:K134" si="30">E55</f>
        <v>10.5</v>
      </c>
      <c r="G134" s="142">
        <f t="shared" si="30"/>
        <v>16.666666666666668</v>
      </c>
      <c r="H134" s="142">
        <f t="shared" si="30"/>
        <v>27.166666666666668</v>
      </c>
      <c r="I134" s="142">
        <f t="shared" si="30"/>
        <v>18.666666666666668</v>
      </c>
      <c r="J134" s="142">
        <f t="shared" si="30"/>
        <v>29.166666666666668</v>
      </c>
      <c r="K134" s="142">
        <f t="shared" si="30"/>
        <v>2</v>
      </c>
      <c r="L134" s="139" t="str">
        <f>L55</f>
        <v>NO</v>
      </c>
    </row>
    <row r="135" spans="1:12" ht="42" customHeight="1">
      <c r="A135" s="139" t="str">
        <f>'06_Presupuesto'!A308</f>
        <v>F.2</v>
      </c>
      <c r="B135" s="139" t="str">
        <f>'06_Presupuesto'!B308</f>
        <v>V</v>
      </c>
      <c r="C135" s="139" t="str">
        <f>'06_Presupuesto'!C308</f>
        <v>AGAVE ATTENUATA</v>
      </c>
      <c r="D135" s="139" t="str">
        <f>'06_Presupuesto'!D308</f>
        <v>UNI</v>
      </c>
      <c r="E135" s="142">
        <f>'06_Presupuesto'!E308</f>
        <v>12</v>
      </c>
      <c r="F135" s="142">
        <f t="shared" ref="F135:K135" si="31">E58</f>
        <v>7.5</v>
      </c>
      <c r="G135" s="142">
        <f t="shared" si="31"/>
        <v>50</v>
      </c>
      <c r="H135" s="142">
        <f t="shared" si="31"/>
        <v>57.5</v>
      </c>
      <c r="I135" s="142">
        <f t="shared" si="31"/>
        <v>50</v>
      </c>
      <c r="J135" s="142">
        <f t="shared" si="31"/>
        <v>57.5</v>
      </c>
      <c r="K135" s="142">
        <f t="shared" si="31"/>
        <v>0</v>
      </c>
      <c r="L135" s="139" t="str">
        <f>L58</f>
        <v>SÍ</v>
      </c>
    </row>
    <row r="136" spans="1:12" ht="42" customHeight="1">
      <c r="A136" s="139" t="str">
        <f>'06_Presupuesto'!A309</f>
        <v>F.3</v>
      </c>
      <c r="B136" s="139" t="str">
        <f>'06_Presupuesto'!B309</f>
        <v>V</v>
      </c>
      <c r="C136" s="139" t="str">
        <f>'06_Presupuesto'!C309</f>
        <v>CARDENAL</v>
      </c>
      <c r="D136" s="139" t="str">
        <f>'06_Presupuesto'!D309</f>
        <v>UNI</v>
      </c>
      <c r="E136" s="142">
        <f>'06_Presupuesto'!E309</f>
        <v>9</v>
      </c>
      <c r="F136" s="142">
        <f t="shared" ref="F136:K136" si="32">E58</f>
        <v>7.5</v>
      </c>
      <c r="G136" s="142">
        <f t="shared" si="32"/>
        <v>50</v>
      </c>
      <c r="H136" s="142">
        <f t="shared" si="32"/>
        <v>57.5</v>
      </c>
      <c r="I136" s="142">
        <f t="shared" si="32"/>
        <v>50</v>
      </c>
      <c r="J136" s="142">
        <f t="shared" si="32"/>
        <v>57.5</v>
      </c>
      <c r="K136" s="142">
        <f t="shared" si="32"/>
        <v>0</v>
      </c>
      <c r="L136" s="139" t="str">
        <f>L58</f>
        <v>SÍ</v>
      </c>
    </row>
    <row r="137" spans="1:12" ht="42" customHeight="1">
      <c r="A137" s="139" t="str">
        <f>'06_Presupuesto'!A310</f>
        <v>F.4</v>
      </c>
      <c r="B137" s="139" t="str">
        <f>'06_Presupuesto'!B310</f>
        <v>V</v>
      </c>
      <c r="C137" s="139" t="str">
        <f>'06_Presupuesto'!C310</f>
        <v>ADELFA</v>
      </c>
      <c r="D137" s="139" t="str">
        <f>'06_Presupuesto'!D310</f>
        <v>UNI</v>
      </c>
      <c r="E137" s="142">
        <f>'06_Presupuesto'!E310</f>
        <v>4</v>
      </c>
      <c r="F137" s="142">
        <f t="shared" ref="F137:K137" si="33">E58</f>
        <v>7.5</v>
      </c>
      <c r="G137" s="142">
        <f t="shared" si="33"/>
        <v>50</v>
      </c>
      <c r="H137" s="142">
        <f t="shared" si="33"/>
        <v>57.5</v>
      </c>
      <c r="I137" s="142">
        <f t="shared" si="33"/>
        <v>50</v>
      </c>
      <c r="J137" s="142">
        <f t="shared" si="33"/>
        <v>57.5</v>
      </c>
      <c r="K137" s="142">
        <f t="shared" si="33"/>
        <v>0</v>
      </c>
      <c r="L137" s="139" t="str">
        <f>L58</f>
        <v>SÍ</v>
      </c>
    </row>
    <row r="138" spans="1:12" ht="42" customHeight="1">
      <c r="A138" s="139" t="str">
        <f>'06_Presupuesto'!A311</f>
        <v>F.5</v>
      </c>
      <c r="B138" s="139" t="str">
        <f>'06_Presupuesto'!B311</f>
        <v>V</v>
      </c>
      <c r="C138" s="139" t="str">
        <f>'06_Presupuesto'!C311</f>
        <v>VISCOTE</v>
      </c>
      <c r="D138" s="139" t="str">
        <f>'06_Presupuesto'!D311</f>
        <v>UNI</v>
      </c>
      <c r="E138" s="142">
        <f>'06_Presupuesto'!E311</f>
        <v>5</v>
      </c>
      <c r="F138" s="142">
        <f t="shared" ref="F138:K138" si="34">E58</f>
        <v>7.5</v>
      </c>
      <c r="G138" s="142">
        <f t="shared" si="34"/>
        <v>50</v>
      </c>
      <c r="H138" s="142">
        <f t="shared" si="34"/>
        <v>57.5</v>
      </c>
      <c r="I138" s="142">
        <f t="shared" si="34"/>
        <v>50</v>
      </c>
      <c r="J138" s="142">
        <f t="shared" si="34"/>
        <v>57.5</v>
      </c>
      <c r="K138" s="142">
        <f t="shared" si="34"/>
        <v>0</v>
      </c>
      <c r="L138" s="139" t="str">
        <f>L58</f>
        <v>SÍ</v>
      </c>
    </row>
    <row r="139" spans="1:12" ht="42" customHeight="1">
      <c r="A139" s="139" t="str">
        <f>'06_Presupuesto'!A312</f>
        <v>F.6</v>
      </c>
      <c r="B139" s="139" t="str">
        <f>'06_Presupuesto'!B312</f>
        <v>V</v>
      </c>
      <c r="C139" s="139" t="str">
        <f>'06_Presupuesto'!C312</f>
        <v>JACARANDÁ</v>
      </c>
      <c r="D139" s="139" t="str">
        <f>'06_Presupuesto'!D312</f>
        <v>UNI</v>
      </c>
      <c r="E139" s="142">
        <f>'06_Presupuesto'!E312</f>
        <v>4</v>
      </c>
      <c r="F139" s="142">
        <f t="shared" ref="F139:K139" si="35">E58</f>
        <v>7.5</v>
      </c>
      <c r="G139" s="142">
        <f t="shared" si="35"/>
        <v>50</v>
      </c>
      <c r="H139" s="142">
        <f t="shared" si="35"/>
        <v>57.5</v>
      </c>
      <c r="I139" s="142">
        <f t="shared" si="35"/>
        <v>50</v>
      </c>
      <c r="J139" s="142">
        <f t="shared" si="35"/>
        <v>57.5</v>
      </c>
      <c r="K139" s="142">
        <f t="shared" si="35"/>
        <v>0</v>
      </c>
      <c r="L139" s="139" t="str">
        <f>L58</f>
        <v>SÍ</v>
      </c>
    </row>
    <row r="140" spans="1:12" ht="42" customHeight="1">
      <c r="A140" s="139" t="str">
        <f>'06_Presupuesto'!A313</f>
        <v>G.1</v>
      </c>
      <c r="B140" s="139" t="str">
        <f>'06_Presupuesto'!B313</f>
        <v>V</v>
      </c>
      <c r="C140" s="139" t="str">
        <f>'06_Presupuesto'!C313</f>
        <v>INSTALACIÓN PLACA RECORDATORIA</v>
      </c>
      <c r="D140" s="139" t="str">
        <f>'06_Presupuesto'!D313</f>
        <v>UNI</v>
      </c>
      <c r="E140" s="142">
        <f>'06_Presupuesto'!E313</f>
        <v>1</v>
      </c>
      <c r="F140" s="142">
        <f t="shared" ref="F140:K140" si="36">E58</f>
        <v>7.5</v>
      </c>
      <c r="G140" s="142">
        <f t="shared" si="36"/>
        <v>50</v>
      </c>
      <c r="H140" s="142">
        <f t="shared" si="36"/>
        <v>57.5</v>
      </c>
      <c r="I140" s="142">
        <f t="shared" si="36"/>
        <v>50</v>
      </c>
      <c r="J140" s="142">
        <f t="shared" si="36"/>
        <v>57.5</v>
      </c>
      <c r="K140" s="142">
        <f t="shared" si="36"/>
        <v>0</v>
      </c>
      <c r="L140" s="139" t="str">
        <f>L58</f>
        <v>SÍ</v>
      </c>
    </row>
    <row r="141" spans="1:12" ht="42" customHeight="1">
      <c r="A141" s="139" t="str">
        <f>'06_Presupuesto'!A314</f>
        <v>G.2</v>
      </c>
      <c r="B141" s="139" t="str">
        <f>'06_Presupuesto'!B314</f>
        <v>V</v>
      </c>
      <c r="C141" s="139" t="str">
        <f>'06_Presupuesto'!C314</f>
        <v>ASEO GENERAL</v>
      </c>
      <c r="D141" s="139" t="str">
        <f>'06_Presupuesto'!D314</f>
        <v>M2</v>
      </c>
      <c r="E141" s="142">
        <f>'06_Presupuesto'!E314</f>
        <v>444.51</v>
      </c>
      <c r="F141" s="142">
        <f t="shared" ref="F141:K141" si="37">E58</f>
        <v>7.5</v>
      </c>
      <c r="G141" s="142">
        <f t="shared" si="37"/>
        <v>50</v>
      </c>
      <c r="H141" s="142">
        <f t="shared" si="37"/>
        <v>57.5</v>
      </c>
      <c r="I141" s="142">
        <f t="shared" si="37"/>
        <v>50</v>
      </c>
      <c r="J141" s="142">
        <f t="shared" si="37"/>
        <v>57.5</v>
      </c>
      <c r="K141" s="142">
        <f t="shared" si="37"/>
        <v>0</v>
      </c>
      <c r="L141" s="139" t="str">
        <f>L58</f>
        <v>SÍ</v>
      </c>
    </row>
    <row r="147" spans="1:18" ht="28.05" customHeight="1">
      <c r="A147" s="189" t="s">
        <v>1394</v>
      </c>
      <c r="B147" s="158"/>
      <c r="C147" s="158"/>
      <c r="D147" s="158"/>
      <c r="E147" s="158"/>
      <c r="F147" s="158"/>
      <c r="G147" s="158"/>
      <c r="H147" s="158"/>
      <c r="I147" s="158"/>
      <c r="J147" s="158"/>
      <c r="K147" s="158"/>
      <c r="L147" s="158"/>
    </row>
    <row r="150" spans="1:18" ht="21">
      <c r="A150" s="179" t="s">
        <v>238</v>
      </c>
      <c r="B150" s="179"/>
      <c r="C150" s="179"/>
      <c r="D150" s="179"/>
      <c r="E150" s="179"/>
      <c r="F150" s="179"/>
      <c r="G150" s="179"/>
      <c r="H150" s="179"/>
      <c r="I150" s="179"/>
      <c r="J150" s="179"/>
      <c r="K150" s="179"/>
      <c r="L150" s="179"/>
      <c r="M150" s="179"/>
      <c r="N150" s="179"/>
      <c r="O150" s="179"/>
      <c r="P150" s="179"/>
      <c r="Q150" s="179"/>
      <c r="R150" s="179"/>
    </row>
    <row r="151" spans="1:18">
      <c r="A151" s="180" t="s">
        <v>239</v>
      </c>
      <c r="B151" s="180"/>
      <c r="C151" s="180"/>
      <c r="D151" s="180"/>
      <c r="E151" s="180"/>
      <c r="F151" s="180"/>
      <c r="G151" s="180"/>
      <c r="H151" s="180"/>
      <c r="I151" s="180"/>
      <c r="J151" s="180"/>
      <c r="K151" s="180"/>
      <c r="L151" s="180"/>
      <c r="M151" s="180"/>
      <c r="N151" s="180"/>
      <c r="O151" s="180"/>
      <c r="P151" s="180"/>
      <c r="Q151" s="180"/>
      <c r="R151" s="180"/>
    </row>
    <row r="152" spans="1:18">
      <c r="A152" s="162" t="s">
        <v>1390</v>
      </c>
      <c r="B152" s="162"/>
      <c r="C152" s="162"/>
      <c r="D152" s="162"/>
      <c r="E152" s="162"/>
      <c r="F152" s="162"/>
      <c r="G152" s="162"/>
      <c r="H152" s="162"/>
      <c r="I152" s="162"/>
      <c r="J152" s="162"/>
      <c r="K152" s="162"/>
      <c r="L152" s="162"/>
      <c r="M152" s="162"/>
      <c r="N152" s="162"/>
      <c r="O152" s="162"/>
      <c r="P152" s="162"/>
      <c r="Q152" s="162"/>
      <c r="R152" s="162"/>
    </row>
    <row r="154" spans="1:18" ht="24">
      <c r="A154" s="41" t="s">
        <v>116</v>
      </c>
      <c r="B154" s="41" t="s">
        <v>148</v>
      </c>
      <c r="C154" s="41" t="s">
        <v>55</v>
      </c>
      <c r="D154" s="41" t="s">
        <v>56</v>
      </c>
      <c r="E154" s="41" t="s">
        <v>150</v>
      </c>
      <c r="F154" s="41" t="s">
        <v>240</v>
      </c>
      <c r="G154" s="41" t="s">
        <v>241</v>
      </c>
      <c r="H154" s="41" t="s">
        <v>242</v>
      </c>
      <c r="I154" s="41" t="s">
        <v>243</v>
      </c>
      <c r="J154" s="41" t="s">
        <v>244</v>
      </c>
      <c r="K154" s="41" t="s">
        <v>245</v>
      </c>
      <c r="L154" s="41" t="s">
        <v>151</v>
      </c>
      <c r="M154" s="41" t="s">
        <v>152</v>
      </c>
      <c r="N154" s="41" t="s">
        <v>153</v>
      </c>
      <c r="O154" s="41" t="s">
        <v>154</v>
      </c>
      <c r="P154" s="41" t="s">
        <v>246</v>
      </c>
      <c r="Q154" s="41" t="s">
        <v>157</v>
      </c>
      <c r="R154" s="41" t="s">
        <v>247</v>
      </c>
    </row>
    <row r="155" spans="1:18" ht="36">
      <c r="A155" s="35" t="s">
        <v>123</v>
      </c>
      <c r="B155" s="35" t="s">
        <v>159</v>
      </c>
      <c r="C155" s="35" t="s">
        <v>65</v>
      </c>
      <c r="D155" s="35" t="s">
        <v>66</v>
      </c>
      <c r="E155" s="35" t="s">
        <v>160</v>
      </c>
      <c r="F155" s="38">
        <v>5</v>
      </c>
      <c r="G155" s="38">
        <f>'02_Rendimientos'!K6</f>
        <v>6</v>
      </c>
      <c r="H155" s="38">
        <v>7</v>
      </c>
      <c r="I155" s="38">
        <f>(F155+4*G155+H155)/6</f>
        <v>6</v>
      </c>
      <c r="J155" s="38">
        <f>((H155-F155)/6)^2</f>
        <v>0.1111111111111111</v>
      </c>
      <c r="K155" s="38">
        <f>SQRT(J155)</f>
        <v>0.33333333333333331</v>
      </c>
      <c r="L155" s="38">
        <f>0</f>
        <v>0</v>
      </c>
      <c r="M155" s="38">
        <f>L155+I155</f>
        <v>6</v>
      </c>
      <c r="N155" s="38">
        <f>O155-I155</f>
        <v>2.3980817331903381E-14</v>
      </c>
      <c r="O155" s="38">
        <f>MIN(N156,N157)</f>
        <v>6.000000000000024</v>
      </c>
      <c r="P155" s="38">
        <f>ROUND(N155-L155,3)</f>
        <v>0</v>
      </c>
      <c r="Q155" s="35" t="str">
        <f>IF(ABS(P155)&lt;0.001,"SÍ","NO")</f>
        <v>SÍ</v>
      </c>
      <c r="R155" s="35" t="s">
        <v>248</v>
      </c>
    </row>
    <row r="156" spans="1:18" ht="36">
      <c r="A156" s="35" t="s">
        <v>125</v>
      </c>
      <c r="B156" s="35" t="s">
        <v>162</v>
      </c>
      <c r="C156" s="35" t="s">
        <v>65</v>
      </c>
      <c r="D156" s="35" t="s">
        <v>69</v>
      </c>
      <c r="E156" s="35" t="s">
        <v>123</v>
      </c>
      <c r="F156" s="38">
        <v>4</v>
      </c>
      <c r="G156" s="38">
        <f>'02_Rendimientos'!K7</f>
        <v>5</v>
      </c>
      <c r="H156" s="38">
        <v>7</v>
      </c>
      <c r="I156" s="38">
        <f>(F156+4*G156+H156)/6</f>
        <v>5.166666666666667</v>
      </c>
      <c r="J156" s="38">
        <f>((H156-F156)/6)^2</f>
        <v>0.25</v>
      </c>
      <c r="K156" s="38">
        <f>SQRT(J156)</f>
        <v>0.5</v>
      </c>
      <c r="L156" s="38">
        <f>MAX(M155)</f>
        <v>6</v>
      </c>
      <c r="M156" s="38">
        <f>L156+I156</f>
        <v>11.166666666666668</v>
      </c>
      <c r="N156" s="38">
        <f>O156-I156</f>
        <v>6.000000000000024</v>
      </c>
      <c r="O156" s="38">
        <f>MIN(N158)</f>
        <v>11.166666666666691</v>
      </c>
      <c r="P156" s="38">
        <f>ROUND(N156-L156,3)</f>
        <v>0</v>
      </c>
      <c r="Q156" s="35" t="str">
        <f>IF(ABS(P156)&lt;0.001,"SÍ","NO")</f>
        <v>SÍ</v>
      </c>
      <c r="R156" s="35" t="s">
        <v>249</v>
      </c>
    </row>
    <row r="157" spans="1:18" ht="34.200000000000003">
      <c r="A157" s="36" t="s">
        <v>126</v>
      </c>
      <c r="B157" s="36" t="s">
        <v>163</v>
      </c>
      <c r="C157" s="36" t="s">
        <v>65</v>
      </c>
      <c r="D157" s="36" t="s">
        <v>72</v>
      </c>
      <c r="E157" s="36" t="s">
        <v>123</v>
      </c>
      <c r="F157" s="39">
        <v>7</v>
      </c>
      <c r="G157" s="39">
        <f>'02_Rendimientos'!K8</f>
        <v>10</v>
      </c>
      <c r="H157" s="39">
        <v>15</v>
      </c>
      <c r="I157" s="39">
        <f>(F157+4*G157+H157)/6</f>
        <v>10.333333333333334</v>
      </c>
      <c r="J157" s="39">
        <f>((H157-F157)/6)^2</f>
        <v>1.7777777777777777</v>
      </c>
      <c r="K157" s="39">
        <f>SQRT(J157)</f>
        <v>1.3333333333333333</v>
      </c>
      <c r="L157" s="39">
        <f>MAX(M155)</f>
        <v>6</v>
      </c>
      <c r="M157" s="39">
        <f>L157+I157</f>
        <v>16.333333333333336</v>
      </c>
      <c r="N157" s="39">
        <f>O157-I157</f>
        <v>144.83333333333334</v>
      </c>
      <c r="O157" s="39">
        <f>O177</f>
        <v>155.16666666666669</v>
      </c>
      <c r="P157" s="39">
        <f>ROUND(N157-L157,3)</f>
        <v>138.833</v>
      </c>
      <c r="Q157" s="36" t="str">
        <f>IF(ABS(P157)&lt;0.001,"SÍ","NO")</f>
        <v>NO</v>
      </c>
      <c r="R157" s="36" t="s">
        <v>250</v>
      </c>
    </row>
    <row r="158" spans="1:18" ht="36">
      <c r="A158" s="35" t="s">
        <v>127</v>
      </c>
      <c r="B158" s="35" t="s">
        <v>165</v>
      </c>
      <c r="C158" s="35" t="s">
        <v>74</v>
      </c>
      <c r="D158" s="35" t="s">
        <v>75</v>
      </c>
      <c r="E158" s="35" t="s">
        <v>125</v>
      </c>
      <c r="F158" s="38">
        <v>8</v>
      </c>
      <c r="G158" s="38">
        <f>'02_Rendimientos'!K9</f>
        <v>11</v>
      </c>
      <c r="H158" s="38">
        <v>15</v>
      </c>
      <c r="I158" s="38">
        <f>(F158+4*G158+H158)/6</f>
        <v>11.166666666666666</v>
      </c>
      <c r="J158" s="38">
        <f>((H158-F158)/6)^2</f>
        <v>1.3611111111111114</v>
      </c>
      <c r="K158" s="38">
        <f>SQRT(J158)</f>
        <v>1.1666666666666667</v>
      </c>
      <c r="L158" s="38">
        <f>MAX(M156)</f>
        <v>11.166666666666668</v>
      </c>
      <c r="M158" s="38">
        <f>L158+I158</f>
        <v>22.333333333333336</v>
      </c>
      <c r="N158" s="38">
        <f>O158-I158</f>
        <v>11.166666666666691</v>
      </c>
      <c r="O158" s="38">
        <f>MIN(N159)</f>
        <v>22.333333333333357</v>
      </c>
      <c r="P158" s="38">
        <f>ROUND(N158-L158,3)</f>
        <v>0</v>
      </c>
      <c r="Q158" s="35" t="str">
        <f>IF(ABS(P158)&lt;0.001,"SÍ","NO")</f>
        <v>SÍ</v>
      </c>
      <c r="R158" s="35" t="s">
        <v>251</v>
      </c>
    </row>
    <row r="159" spans="1:18" ht="36">
      <c r="A159" s="35" t="s">
        <v>128</v>
      </c>
      <c r="B159" s="35" t="s">
        <v>166</v>
      </c>
      <c r="C159" s="35" t="s">
        <v>74</v>
      </c>
      <c r="D159" s="35" t="s">
        <v>78</v>
      </c>
      <c r="E159" s="35" t="s">
        <v>127</v>
      </c>
      <c r="F159" s="38">
        <v>7</v>
      </c>
      <c r="G159" s="38">
        <f>'02_Rendimientos'!K10</f>
        <v>9</v>
      </c>
      <c r="H159" s="38">
        <v>13</v>
      </c>
      <c r="I159" s="38">
        <f>(F159+4*G159+H159)/6</f>
        <v>9.3333333333333339</v>
      </c>
      <c r="J159" s="38">
        <f>((H159-F159)/6)^2</f>
        <v>1</v>
      </c>
      <c r="K159" s="38">
        <f>SQRT(J159)</f>
        <v>1</v>
      </c>
      <c r="L159" s="38">
        <f>MAX(M158)</f>
        <v>22.333333333333336</v>
      </c>
      <c r="M159" s="38">
        <f>L159+I159</f>
        <v>31.666666666666671</v>
      </c>
      <c r="N159" s="38">
        <f>O159-I159</f>
        <v>22.333333333333357</v>
      </c>
      <c r="O159" s="38">
        <f>MIN(N160,N168)</f>
        <v>31.666666666666689</v>
      </c>
      <c r="P159" s="38">
        <f>ROUND(N159-L159,3)</f>
        <v>0</v>
      </c>
      <c r="Q159" s="35" t="str">
        <f>IF(ABS(P159)&lt;0.001,"SÍ","NO")</f>
        <v>SÍ</v>
      </c>
      <c r="R159" s="35" t="s">
        <v>252</v>
      </c>
    </row>
    <row r="160" spans="1:18" ht="48">
      <c r="A160" s="35" t="s">
        <v>129</v>
      </c>
      <c r="B160" s="35" t="s">
        <v>168</v>
      </c>
      <c r="C160" s="35" t="s">
        <v>74</v>
      </c>
      <c r="D160" s="35" t="s">
        <v>79</v>
      </c>
      <c r="E160" s="35" t="s">
        <v>128</v>
      </c>
      <c r="F160" s="38">
        <v>4</v>
      </c>
      <c r="G160" s="38">
        <f>'02_Rendimientos'!K11</f>
        <v>5</v>
      </c>
      <c r="H160" s="38">
        <v>8</v>
      </c>
      <c r="I160" s="38">
        <f>(F160+4*G160+H160)/6</f>
        <v>5.333333333333333</v>
      </c>
      <c r="J160" s="38">
        <f>((H160-F160)/6)^2</f>
        <v>0.44444444444444442</v>
      </c>
      <c r="K160" s="38">
        <f>SQRT(J160)</f>
        <v>0.66666666666666663</v>
      </c>
      <c r="L160" s="38">
        <f>MAX(M159)</f>
        <v>31.666666666666671</v>
      </c>
      <c r="M160" s="38">
        <f>L160+I160</f>
        <v>37.000000000000007</v>
      </c>
      <c r="N160" s="38">
        <f>O160-I160</f>
        <v>31.666666666666689</v>
      </c>
      <c r="O160" s="38">
        <f>MIN(N161)</f>
        <v>37.000000000000021</v>
      </c>
      <c r="P160" s="38">
        <f>ROUND(N160-L160,3)</f>
        <v>0</v>
      </c>
      <c r="Q160" s="35" t="str">
        <f>IF(ABS(P160)&lt;0.001,"SÍ","NO")</f>
        <v>SÍ</v>
      </c>
      <c r="R160" s="35" t="s">
        <v>253</v>
      </c>
    </row>
    <row r="161" spans="1:18" ht="36">
      <c r="A161" s="35" t="s">
        <v>130</v>
      </c>
      <c r="B161" s="35" t="s">
        <v>169</v>
      </c>
      <c r="C161" s="35" t="s">
        <v>74</v>
      </c>
      <c r="D161" s="35" t="s">
        <v>80</v>
      </c>
      <c r="E161" s="35" t="s">
        <v>129</v>
      </c>
      <c r="F161" s="38">
        <v>10</v>
      </c>
      <c r="G161" s="38">
        <f>'02_Rendimientos'!K12</f>
        <v>13</v>
      </c>
      <c r="H161" s="38">
        <v>18</v>
      </c>
      <c r="I161" s="38">
        <f>(F161+4*G161+H161)/6</f>
        <v>13.333333333333334</v>
      </c>
      <c r="J161" s="38">
        <f>((H161-F161)/6)^2</f>
        <v>1.7777777777777777</v>
      </c>
      <c r="K161" s="38">
        <f>SQRT(J161)</f>
        <v>1.3333333333333333</v>
      </c>
      <c r="L161" s="38">
        <f>MAX(M160)</f>
        <v>37.000000000000007</v>
      </c>
      <c r="M161" s="38">
        <f>L161+I161</f>
        <v>50.333333333333343</v>
      </c>
      <c r="N161" s="38">
        <f>O161-I161</f>
        <v>37.000000000000021</v>
      </c>
      <c r="O161" s="38">
        <f>MIN(N162,N163,N165)</f>
        <v>50.333333333333357</v>
      </c>
      <c r="P161" s="38">
        <f>ROUND(N161-L161,3)</f>
        <v>0</v>
      </c>
      <c r="Q161" s="35" t="str">
        <f>IF(ABS(P161)&lt;0.001,"SÍ","NO")</f>
        <v>SÍ</v>
      </c>
      <c r="R161" s="35" t="s">
        <v>254</v>
      </c>
    </row>
    <row r="162" spans="1:18" ht="22.8">
      <c r="A162" s="37" t="s">
        <v>131</v>
      </c>
      <c r="B162" s="37" t="s">
        <v>171</v>
      </c>
      <c r="C162" s="37" t="s">
        <v>74</v>
      </c>
      <c r="D162" s="37" t="s">
        <v>82</v>
      </c>
      <c r="E162" s="37" t="s">
        <v>130</v>
      </c>
      <c r="F162" s="40">
        <v>9</v>
      </c>
      <c r="G162" s="40">
        <f>'02_Rendimientos'!K13</f>
        <v>12</v>
      </c>
      <c r="H162" s="40">
        <v>17</v>
      </c>
      <c r="I162" s="40">
        <f>(F162+4*G162+H162)/6</f>
        <v>12.333333333333334</v>
      </c>
      <c r="J162" s="40">
        <f>((H162-F162)/6)^2</f>
        <v>1.7777777777777777</v>
      </c>
      <c r="K162" s="40">
        <f>SQRT(J162)</f>
        <v>1.3333333333333333</v>
      </c>
      <c r="L162" s="40">
        <f>MAX(M161)</f>
        <v>50.333333333333343</v>
      </c>
      <c r="M162" s="40">
        <f>L162+I162</f>
        <v>62.666666666666679</v>
      </c>
      <c r="N162" s="40">
        <f>O162-I162</f>
        <v>71.000000000000028</v>
      </c>
      <c r="O162" s="40">
        <f>MIN(N166)</f>
        <v>83.333333333333357</v>
      </c>
      <c r="P162" s="40">
        <f>ROUND(N162-L162,3)</f>
        <v>20.667000000000002</v>
      </c>
      <c r="Q162" s="37" t="str">
        <f>IF(ABS(P162)&lt;0.001,"SÍ","NO")</f>
        <v>NO</v>
      </c>
      <c r="R162" s="37" t="s">
        <v>255</v>
      </c>
    </row>
    <row r="163" spans="1:18" ht="36">
      <c r="A163" s="35" t="s">
        <v>132</v>
      </c>
      <c r="B163" s="35" t="s">
        <v>172</v>
      </c>
      <c r="C163" s="35" t="s">
        <v>74</v>
      </c>
      <c r="D163" s="35" t="s">
        <v>83</v>
      </c>
      <c r="E163" s="35" t="s">
        <v>130</v>
      </c>
      <c r="F163" s="38">
        <v>16</v>
      </c>
      <c r="G163" s="38">
        <f>'02_Rendimientos'!K14</f>
        <v>20</v>
      </c>
      <c r="H163" s="38">
        <v>28</v>
      </c>
      <c r="I163" s="38">
        <f>(F163+4*G163+H163)/6</f>
        <v>20.666666666666668</v>
      </c>
      <c r="J163" s="38">
        <f>((H163-F163)/6)^2</f>
        <v>4</v>
      </c>
      <c r="K163" s="38">
        <f>SQRT(J163)</f>
        <v>2</v>
      </c>
      <c r="L163" s="38">
        <f>MAX(M161)</f>
        <v>50.333333333333343</v>
      </c>
      <c r="M163" s="38">
        <f>L163+I163</f>
        <v>71.000000000000014</v>
      </c>
      <c r="N163" s="38">
        <f>O163-I163</f>
        <v>50.333333333333357</v>
      </c>
      <c r="O163" s="38">
        <f>MIN(N164,N166)</f>
        <v>71.000000000000028</v>
      </c>
      <c r="P163" s="38">
        <f>ROUND(N163-L163,3)</f>
        <v>0</v>
      </c>
      <c r="Q163" s="35" t="str">
        <f>IF(ABS(P163)&lt;0.001,"SÍ","NO")</f>
        <v>SÍ</v>
      </c>
      <c r="R163" s="35" t="s">
        <v>256</v>
      </c>
    </row>
    <row r="164" spans="1:18" ht="36">
      <c r="A164" s="35" t="s">
        <v>133</v>
      </c>
      <c r="B164" s="35" t="s">
        <v>174</v>
      </c>
      <c r="C164" s="35" t="s">
        <v>74</v>
      </c>
      <c r="D164" s="35" t="s">
        <v>86</v>
      </c>
      <c r="E164" s="35" t="s">
        <v>132</v>
      </c>
      <c r="F164" s="38">
        <v>9</v>
      </c>
      <c r="G164" s="38">
        <f>'02_Rendimientos'!K15</f>
        <v>12</v>
      </c>
      <c r="H164" s="38">
        <v>17</v>
      </c>
      <c r="I164" s="38">
        <f>(F164+4*G164+H164)/6</f>
        <v>12.333333333333334</v>
      </c>
      <c r="J164" s="38">
        <f>((H164-F164)/6)^2</f>
        <v>1.7777777777777777</v>
      </c>
      <c r="K164" s="38">
        <f>SQRT(J164)</f>
        <v>1.3333333333333333</v>
      </c>
      <c r="L164" s="38">
        <f>MAX(M163)</f>
        <v>71.000000000000014</v>
      </c>
      <c r="M164" s="38">
        <f>L164+I164</f>
        <v>83.333333333333343</v>
      </c>
      <c r="N164" s="38">
        <f>O164-I164</f>
        <v>71.000000000000028</v>
      </c>
      <c r="O164" s="38">
        <f>MIN(N166,N175)</f>
        <v>83.333333333333357</v>
      </c>
      <c r="P164" s="38">
        <f>ROUND(N164-L164,3)</f>
        <v>0</v>
      </c>
      <c r="Q164" s="35" t="str">
        <f>IF(ABS(P164)&lt;0.001,"SÍ","NO")</f>
        <v>SÍ</v>
      </c>
      <c r="R164" s="35" t="s">
        <v>257</v>
      </c>
    </row>
    <row r="165" spans="1:18" ht="34.200000000000003">
      <c r="A165" s="36" t="s">
        <v>134</v>
      </c>
      <c r="B165" s="36" t="s">
        <v>176</v>
      </c>
      <c r="C165" s="36" t="s">
        <v>74</v>
      </c>
      <c r="D165" s="36" t="s">
        <v>87</v>
      </c>
      <c r="E165" s="36" t="s">
        <v>130</v>
      </c>
      <c r="F165" s="39">
        <v>14</v>
      </c>
      <c r="G165" s="39">
        <f>'02_Rendimientos'!K16</f>
        <v>18</v>
      </c>
      <c r="H165" s="39">
        <v>25</v>
      </c>
      <c r="I165" s="39">
        <f>(F165+4*G165+H165)/6</f>
        <v>18.5</v>
      </c>
      <c r="J165" s="39">
        <f>((H165-F165)/6)^2</f>
        <v>3.3611111111111107</v>
      </c>
      <c r="K165" s="39">
        <f>SQRT(J165)</f>
        <v>1.8333333333333333</v>
      </c>
      <c r="L165" s="39">
        <f>MAX(M161)</f>
        <v>50.333333333333343</v>
      </c>
      <c r="M165" s="39">
        <f>L165+I165</f>
        <v>68.833333333333343</v>
      </c>
      <c r="N165" s="39">
        <f>O165-I165</f>
        <v>64.833333333333357</v>
      </c>
      <c r="O165" s="39">
        <f>MIN(N166,N167,N171,N175)</f>
        <v>83.333333333333357</v>
      </c>
      <c r="P165" s="39">
        <f>ROUND(N165-L165,3)</f>
        <v>14.5</v>
      </c>
      <c r="Q165" s="36" t="str">
        <f>IF(ABS(P165)&lt;0.001,"SÍ","NO")</f>
        <v>NO</v>
      </c>
      <c r="R165" s="36" t="s">
        <v>258</v>
      </c>
    </row>
    <row r="166" spans="1:18" ht="60">
      <c r="A166" s="35" t="s">
        <v>135</v>
      </c>
      <c r="B166" s="35" t="s">
        <v>178</v>
      </c>
      <c r="C166" s="35" t="s">
        <v>88</v>
      </c>
      <c r="D166" s="35" t="s">
        <v>89</v>
      </c>
      <c r="E166" s="35" t="s">
        <v>179</v>
      </c>
      <c r="F166" s="38">
        <v>10</v>
      </c>
      <c r="G166" s="38">
        <f>'02_Rendimientos'!K17</f>
        <v>14</v>
      </c>
      <c r="H166" s="38">
        <v>20</v>
      </c>
      <c r="I166" s="38">
        <f>(F166+4*G166+H166)/6</f>
        <v>14.333333333333334</v>
      </c>
      <c r="J166" s="38">
        <f>((H166-F166)/6)^2</f>
        <v>2.7777777777777781</v>
      </c>
      <c r="K166" s="38">
        <f>SQRT(J166)</f>
        <v>1.6666666666666667</v>
      </c>
      <c r="L166" s="38">
        <f>MAX(M162,M163,M164,M165)</f>
        <v>83.333333333333343</v>
      </c>
      <c r="M166" s="38">
        <f>L166+I166</f>
        <v>97.666666666666671</v>
      </c>
      <c r="N166" s="38">
        <f>O166-I166</f>
        <v>83.333333333333357</v>
      </c>
      <c r="O166" s="38">
        <f>MIN(N170,N171)</f>
        <v>97.666666666666686</v>
      </c>
      <c r="P166" s="38">
        <f>ROUND(N166-L166,3)</f>
        <v>0</v>
      </c>
      <c r="Q166" s="35" t="str">
        <f>IF(ABS(P166)&lt;0.001,"SÍ","NO")</f>
        <v>SÍ</v>
      </c>
      <c r="R166" s="35" t="s">
        <v>259</v>
      </c>
    </row>
    <row r="167" spans="1:18" ht="34.200000000000003">
      <c r="A167" s="36" t="s">
        <v>136</v>
      </c>
      <c r="B167" s="36" t="s">
        <v>181</v>
      </c>
      <c r="C167" s="36" t="s">
        <v>88</v>
      </c>
      <c r="D167" s="36" t="s">
        <v>91</v>
      </c>
      <c r="E167" s="36" t="s">
        <v>134</v>
      </c>
      <c r="F167" s="39">
        <v>9</v>
      </c>
      <c r="G167" s="39">
        <f>'02_Rendimientos'!K18</f>
        <v>12</v>
      </c>
      <c r="H167" s="39">
        <v>18</v>
      </c>
      <c r="I167" s="39">
        <f>(F167+4*G167+H167)/6</f>
        <v>12.5</v>
      </c>
      <c r="J167" s="39">
        <f>((H167-F167)/6)^2</f>
        <v>2.25</v>
      </c>
      <c r="K167" s="39">
        <f>SQRT(J167)</f>
        <v>1.5</v>
      </c>
      <c r="L167" s="39">
        <f>MAX(M165)</f>
        <v>68.833333333333343</v>
      </c>
      <c r="M167" s="39">
        <f>L167+I167</f>
        <v>81.333333333333343</v>
      </c>
      <c r="N167" s="39">
        <f>O167-I167</f>
        <v>118.5</v>
      </c>
      <c r="O167" s="39">
        <f>MIN(N169)</f>
        <v>131</v>
      </c>
      <c r="P167" s="39">
        <f>ROUND(N167-L167,3)</f>
        <v>49.667000000000002</v>
      </c>
      <c r="Q167" s="36" t="str">
        <f>IF(ABS(P167)&lt;0.001,"SÍ","NO")</f>
        <v>NO</v>
      </c>
      <c r="R167" s="36" t="s">
        <v>260</v>
      </c>
    </row>
    <row r="168" spans="1:18" ht="34.200000000000003">
      <c r="A168" s="37" t="s">
        <v>137</v>
      </c>
      <c r="B168" s="37" t="s">
        <v>182</v>
      </c>
      <c r="C168" s="37" t="s">
        <v>88</v>
      </c>
      <c r="D168" s="37" t="s">
        <v>94</v>
      </c>
      <c r="E168" s="37" t="s">
        <v>128</v>
      </c>
      <c r="F168" s="40">
        <v>10</v>
      </c>
      <c r="G168" s="40">
        <f>'02_Rendimientos'!K19</f>
        <v>14</v>
      </c>
      <c r="H168" s="40">
        <v>21</v>
      </c>
      <c r="I168" s="40">
        <f>(F168+4*G168+H168)/6</f>
        <v>14.5</v>
      </c>
      <c r="J168" s="40">
        <f>((H168-F168)/6)^2</f>
        <v>3.3611111111111107</v>
      </c>
      <c r="K168" s="40">
        <f>SQRT(J168)</f>
        <v>1.8333333333333333</v>
      </c>
      <c r="L168" s="40">
        <f>MAX(M159)</f>
        <v>31.666666666666671</v>
      </c>
      <c r="M168" s="40">
        <f>L168+I168</f>
        <v>46.166666666666671</v>
      </c>
      <c r="N168" s="40">
        <f>O168-I168</f>
        <v>116.5</v>
      </c>
      <c r="O168" s="40">
        <f>MIN(N169)</f>
        <v>131</v>
      </c>
      <c r="P168" s="40">
        <f>ROUND(N168-L168,3)</f>
        <v>84.832999999999998</v>
      </c>
      <c r="Q168" s="37" t="str">
        <f>IF(ABS(P168)&lt;0.001,"SÍ","NO")</f>
        <v>NO</v>
      </c>
      <c r="R168" s="37" t="s">
        <v>261</v>
      </c>
    </row>
    <row r="169" spans="1:18" ht="34.200000000000003">
      <c r="A169" s="36" t="s">
        <v>138</v>
      </c>
      <c r="B169" s="36" t="s">
        <v>183</v>
      </c>
      <c r="C169" s="36" t="s">
        <v>88</v>
      </c>
      <c r="D169" s="36" t="s">
        <v>95</v>
      </c>
      <c r="E169" s="36" t="s">
        <v>184</v>
      </c>
      <c r="F169" s="39">
        <v>6</v>
      </c>
      <c r="G169" s="39">
        <f>'02_Rendimientos'!K20</f>
        <v>8</v>
      </c>
      <c r="H169" s="39">
        <v>12</v>
      </c>
      <c r="I169" s="39">
        <f>(F169+4*G169+H169)/6</f>
        <v>8.3333333333333339</v>
      </c>
      <c r="J169" s="39">
        <f>((H169-F169)/6)^2</f>
        <v>1</v>
      </c>
      <c r="K169" s="39">
        <f>SQRT(J169)</f>
        <v>1</v>
      </c>
      <c r="L169" s="39">
        <f>MAX(M167,M168)</f>
        <v>81.333333333333343</v>
      </c>
      <c r="M169" s="39">
        <f>L169+I169</f>
        <v>89.666666666666671</v>
      </c>
      <c r="N169" s="39">
        <f>O169-I169</f>
        <v>131</v>
      </c>
      <c r="O169" s="39">
        <f>MIN(N170)</f>
        <v>139.33333333333334</v>
      </c>
      <c r="P169" s="39">
        <f>ROUND(N169-L169,3)</f>
        <v>49.667000000000002</v>
      </c>
      <c r="Q169" s="36" t="str">
        <f>IF(ABS(P169)&lt;0.001,"SÍ","NO")</f>
        <v>NO</v>
      </c>
      <c r="R169" s="36" t="s">
        <v>262</v>
      </c>
    </row>
    <row r="170" spans="1:18" ht="34.200000000000003">
      <c r="A170" s="37" t="s">
        <v>139</v>
      </c>
      <c r="B170" s="37" t="s">
        <v>185</v>
      </c>
      <c r="C170" s="37" t="s">
        <v>88</v>
      </c>
      <c r="D170" s="37" t="s">
        <v>97</v>
      </c>
      <c r="E170" s="37" t="s">
        <v>186</v>
      </c>
      <c r="F170" s="40">
        <v>6</v>
      </c>
      <c r="G170" s="40">
        <f>'02_Rendimientos'!K21</f>
        <v>8</v>
      </c>
      <c r="H170" s="40">
        <v>12</v>
      </c>
      <c r="I170" s="40">
        <f>(F170+4*G170+H170)/6</f>
        <v>8.3333333333333339</v>
      </c>
      <c r="J170" s="40">
        <f>((H170-F170)/6)^2</f>
        <v>1</v>
      </c>
      <c r="K170" s="40">
        <f>SQRT(J170)</f>
        <v>1</v>
      </c>
      <c r="L170" s="40">
        <f>MAX(M166,M169)</f>
        <v>97.666666666666671</v>
      </c>
      <c r="M170" s="40">
        <f>L170+I170</f>
        <v>106</v>
      </c>
      <c r="N170" s="40">
        <f>O170-I170</f>
        <v>139.33333333333334</v>
      </c>
      <c r="O170" s="40">
        <f>MIN(N176)</f>
        <v>147.66666666666669</v>
      </c>
      <c r="P170" s="40">
        <f>ROUND(N170-L170,3)</f>
        <v>41.667000000000002</v>
      </c>
      <c r="Q170" s="37" t="str">
        <f>IF(ABS(P170)&lt;0.001,"SÍ","NO")</f>
        <v>NO</v>
      </c>
      <c r="R170" s="37" t="s">
        <v>263</v>
      </c>
    </row>
    <row r="171" spans="1:18" ht="36">
      <c r="A171" s="35" t="s">
        <v>140</v>
      </c>
      <c r="B171" s="35" t="s">
        <v>187</v>
      </c>
      <c r="C171" s="35" t="s">
        <v>99</v>
      </c>
      <c r="D171" s="35" t="s">
        <v>100</v>
      </c>
      <c r="E171" s="35" t="s">
        <v>188</v>
      </c>
      <c r="F171" s="38">
        <v>12</v>
      </c>
      <c r="G171" s="38">
        <f>'02_Rendimientos'!K22</f>
        <v>16</v>
      </c>
      <c r="H171" s="38">
        <v>24</v>
      </c>
      <c r="I171" s="38">
        <f>(F171+4*G171+H171)/6</f>
        <v>16.666666666666668</v>
      </c>
      <c r="J171" s="38">
        <f>((H171-F171)/6)^2</f>
        <v>4</v>
      </c>
      <c r="K171" s="38">
        <f>SQRT(J171)</f>
        <v>2</v>
      </c>
      <c r="L171" s="38">
        <f>MAX(M166,M165)</f>
        <v>97.666666666666671</v>
      </c>
      <c r="M171" s="38">
        <f>L171+I171</f>
        <v>114.33333333333334</v>
      </c>
      <c r="N171" s="38">
        <f>O171-I171</f>
        <v>97.666666666666686</v>
      </c>
      <c r="O171" s="38">
        <f>MIN(N172,N173)</f>
        <v>114.33333333333336</v>
      </c>
      <c r="P171" s="38">
        <f>ROUND(N171-L171,3)</f>
        <v>0</v>
      </c>
      <c r="Q171" s="35" t="str">
        <f>IF(ABS(P171)&lt;0.001,"SÍ","NO")</f>
        <v>SÍ</v>
      </c>
      <c r="R171" s="35" t="s">
        <v>264</v>
      </c>
    </row>
    <row r="172" spans="1:18" ht="24">
      <c r="A172" s="35" t="s">
        <v>141</v>
      </c>
      <c r="B172" s="35" t="s">
        <v>190</v>
      </c>
      <c r="C172" s="35" t="s">
        <v>99</v>
      </c>
      <c r="D172" s="35" t="s">
        <v>101</v>
      </c>
      <c r="E172" s="35" t="s">
        <v>140</v>
      </c>
      <c r="F172" s="38">
        <v>9</v>
      </c>
      <c r="G172" s="38">
        <f>'02_Rendimientos'!K23</f>
        <v>12</v>
      </c>
      <c r="H172" s="38">
        <v>18</v>
      </c>
      <c r="I172" s="38">
        <f>(F172+4*G172+H172)/6</f>
        <v>12.5</v>
      </c>
      <c r="J172" s="38">
        <f>((H172-F172)/6)^2</f>
        <v>2.25</v>
      </c>
      <c r="K172" s="38">
        <f>SQRT(J172)</f>
        <v>1.5</v>
      </c>
      <c r="L172" s="38">
        <f>MAX(M171)</f>
        <v>114.33333333333334</v>
      </c>
      <c r="M172" s="38">
        <f>L172+I172</f>
        <v>126.83333333333334</v>
      </c>
      <c r="N172" s="38">
        <f>O172-I172</f>
        <v>114.33333333333336</v>
      </c>
      <c r="O172" s="38">
        <f>MIN(N174)</f>
        <v>126.83333333333336</v>
      </c>
      <c r="P172" s="38">
        <f>ROUND(N172-L172,3)</f>
        <v>0</v>
      </c>
      <c r="Q172" s="35" t="str">
        <f>IF(ABS(P172)&lt;0.001,"SÍ","NO")</f>
        <v>SÍ</v>
      </c>
      <c r="R172" s="35" t="s">
        <v>265</v>
      </c>
    </row>
    <row r="173" spans="1:18" ht="34.200000000000003">
      <c r="A173" s="36" t="s">
        <v>142</v>
      </c>
      <c r="B173" s="36" t="s">
        <v>191</v>
      </c>
      <c r="C173" s="36" t="s">
        <v>99</v>
      </c>
      <c r="D173" s="36" t="s">
        <v>102</v>
      </c>
      <c r="E173" s="36" t="s">
        <v>140</v>
      </c>
      <c r="F173" s="39">
        <v>8</v>
      </c>
      <c r="G173" s="39">
        <f>'02_Rendimientos'!K24</f>
        <v>10</v>
      </c>
      <c r="H173" s="39">
        <v>15</v>
      </c>
      <c r="I173" s="39">
        <f>(F173+4*G173+H173)/6</f>
        <v>10.5</v>
      </c>
      <c r="J173" s="39">
        <f>((H173-F173)/6)^2</f>
        <v>1.3611111111111114</v>
      </c>
      <c r="K173" s="39">
        <f>SQRT(J173)</f>
        <v>1.1666666666666667</v>
      </c>
      <c r="L173" s="39">
        <f>MAX(M171)</f>
        <v>114.33333333333334</v>
      </c>
      <c r="M173" s="39">
        <f>L173+I173</f>
        <v>124.83333333333334</v>
      </c>
      <c r="N173" s="39">
        <f>O173-I173</f>
        <v>116.33333333333336</v>
      </c>
      <c r="O173" s="39">
        <f>MIN(N174)</f>
        <v>126.83333333333336</v>
      </c>
      <c r="P173" s="39">
        <f>ROUND(N173-L173,3)</f>
        <v>2</v>
      </c>
      <c r="Q173" s="36" t="str">
        <f>IF(ABS(P173)&lt;0.001,"SÍ","NO")</f>
        <v>NO</v>
      </c>
      <c r="R173" s="36" t="s">
        <v>266</v>
      </c>
    </row>
    <row r="174" spans="1:18" ht="36">
      <c r="A174" s="35" t="s">
        <v>143</v>
      </c>
      <c r="B174" s="35" t="s">
        <v>192</v>
      </c>
      <c r="C174" s="35" t="s">
        <v>99</v>
      </c>
      <c r="D174" s="35" t="s">
        <v>103</v>
      </c>
      <c r="E174" s="35" t="s">
        <v>193</v>
      </c>
      <c r="F174" s="38">
        <v>15</v>
      </c>
      <c r="G174" s="38">
        <f>'02_Rendimientos'!K25</f>
        <v>20</v>
      </c>
      <c r="H174" s="38">
        <v>30</v>
      </c>
      <c r="I174" s="38">
        <f>(F174+4*G174+H174)/6</f>
        <v>20.833333333333332</v>
      </c>
      <c r="J174" s="38">
        <f>((H174-F174)/6)^2</f>
        <v>6.25</v>
      </c>
      <c r="K174" s="38">
        <f>SQRT(J174)</f>
        <v>2.5</v>
      </c>
      <c r="L174" s="38">
        <f>MAX(M172,M173)</f>
        <v>126.83333333333334</v>
      </c>
      <c r="M174" s="38">
        <f>L174+I174</f>
        <v>147.66666666666669</v>
      </c>
      <c r="N174" s="38">
        <f>O174-I174</f>
        <v>126.83333333333336</v>
      </c>
      <c r="O174" s="38">
        <f>MIN(N176)</f>
        <v>147.66666666666669</v>
      </c>
      <c r="P174" s="38">
        <f>ROUND(N174-L174,3)</f>
        <v>0</v>
      </c>
      <c r="Q174" s="35" t="str">
        <f>IF(ABS(P174)&lt;0.001,"SÍ","NO")</f>
        <v>SÍ</v>
      </c>
      <c r="R174" s="35" t="s">
        <v>267</v>
      </c>
    </row>
    <row r="175" spans="1:18" ht="22.8">
      <c r="A175" s="36" t="s">
        <v>144</v>
      </c>
      <c r="B175" s="36" t="s">
        <v>194</v>
      </c>
      <c r="C175" s="36" t="s">
        <v>99</v>
      </c>
      <c r="D175" s="36" t="s">
        <v>104</v>
      </c>
      <c r="E175" s="36" t="s">
        <v>195</v>
      </c>
      <c r="F175" s="39">
        <v>12</v>
      </c>
      <c r="G175" s="39">
        <f>'02_Rendimientos'!K26</f>
        <v>16</v>
      </c>
      <c r="H175" s="39">
        <v>24</v>
      </c>
      <c r="I175" s="39">
        <f>(F175+4*G175+H175)/6</f>
        <v>16.666666666666668</v>
      </c>
      <c r="J175" s="39">
        <f>((H175-F175)/6)^2</f>
        <v>4</v>
      </c>
      <c r="K175" s="39">
        <f>SQRT(J175)</f>
        <v>2</v>
      </c>
      <c r="L175" s="39">
        <f>MAX(M164,M165)</f>
        <v>83.333333333333343</v>
      </c>
      <c r="M175" s="39">
        <f>L175+I175</f>
        <v>100.00000000000001</v>
      </c>
      <c r="N175" s="39">
        <f>O175-I175</f>
        <v>131.00000000000003</v>
      </c>
      <c r="O175" s="39">
        <f>MIN(N176)</f>
        <v>147.66666666666669</v>
      </c>
      <c r="P175" s="39">
        <f>ROUND(N175-L175,3)</f>
        <v>47.667000000000002</v>
      </c>
      <c r="Q175" s="36" t="str">
        <f>IF(ABS(P175)&lt;0.001,"SÍ","NO")</f>
        <v>NO</v>
      </c>
      <c r="R175" s="36" t="s">
        <v>268</v>
      </c>
    </row>
    <row r="176" spans="1:18" ht="24">
      <c r="A176" s="35" t="s">
        <v>145</v>
      </c>
      <c r="B176" s="35" t="s">
        <v>196</v>
      </c>
      <c r="C176" s="35" t="s">
        <v>99</v>
      </c>
      <c r="D176" s="35" t="s">
        <v>105</v>
      </c>
      <c r="E176" s="35" t="s">
        <v>197</v>
      </c>
      <c r="F176" s="38">
        <v>5</v>
      </c>
      <c r="G176" s="38">
        <f>'02_Rendimientos'!K27</f>
        <v>7</v>
      </c>
      <c r="H176" s="38">
        <v>12</v>
      </c>
      <c r="I176" s="38">
        <f>(F176+4*G176+H176)/6</f>
        <v>7.5</v>
      </c>
      <c r="J176" s="38">
        <f>((H176-F176)/6)^2</f>
        <v>1.3611111111111114</v>
      </c>
      <c r="K176" s="38">
        <f>SQRT(J176)</f>
        <v>1.1666666666666667</v>
      </c>
      <c r="L176" s="38">
        <f>MAX(M174,M175,M170)</f>
        <v>147.66666666666669</v>
      </c>
      <c r="M176" s="38">
        <f>L176+I176</f>
        <v>155.16666666666669</v>
      </c>
      <c r="N176" s="38">
        <f>O176-I176</f>
        <v>147.66666666666669</v>
      </c>
      <c r="O176" s="38">
        <f>O177</f>
        <v>155.16666666666669</v>
      </c>
      <c r="P176" s="38">
        <f>ROUND(N176-L176,3)</f>
        <v>0</v>
      </c>
      <c r="Q176" s="35" t="str">
        <f>IF(ABS(P176)&lt;0.001,"SÍ","NO")</f>
        <v>SÍ</v>
      </c>
      <c r="R176" s="35" t="s">
        <v>269</v>
      </c>
    </row>
    <row r="177" spans="1:18" ht="24">
      <c r="A177" s="35" t="s">
        <v>164</v>
      </c>
      <c r="B177" s="35" t="s">
        <v>160</v>
      </c>
      <c r="C177" s="35" t="s">
        <v>160</v>
      </c>
      <c r="D177" s="35" t="s">
        <v>270</v>
      </c>
      <c r="E177" s="35" t="s">
        <v>145</v>
      </c>
      <c r="F177" s="38">
        <v>0</v>
      </c>
      <c r="G177" s="38">
        <v>0</v>
      </c>
      <c r="H177" s="38">
        <v>0</v>
      </c>
      <c r="I177" s="38">
        <v>0</v>
      </c>
      <c r="J177" s="38">
        <v>0</v>
      </c>
      <c r="K177" s="38">
        <v>0</v>
      </c>
      <c r="L177" s="38">
        <f>M177</f>
        <v>155.16666666666669</v>
      </c>
      <c r="M177" s="38">
        <f>MAX(M155:M176)</f>
        <v>155.16666666666669</v>
      </c>
      <c r="N177" s="38">
        <f>M177</f>
        <v>155.16666666666669</v>
      </c>
      <c r="O177" s="38">
        <f>M177</f>
        <v>155.16666666666669</v>
      </c>
      <c r="P177" s="38">
        <v>0</v>
      </c>
      <c r="Q177" s="35" t="s">
        <v>199</v>
      </c>
      <c r="R177" s="35" t="s">
        <v>271</v>
      </c>
    </row>
    <row r="180" spans="1:18" ht="15.6">
      <c r="A180" s="159" t="s">
        <v>272</v>
      </c>
      <c r="B180" s="159"/>
      <c r="C180" s="159"/>
      <c r="D180" s="159"/>
      <c r="E180" s="159"/>
      <c r="F180" s="159"/>
      <c r="G180" s="159"/>
      <c r="H180" s="159"/>
      <c r="I180" s="159"/>
      <c r="J180" s="159"/>
      <c r="K180" s="159"/>
      <c r="L180" s="159"/>
      <c r="M180" s="159"/>
      <c r="N180" s="159"/>
      <c r="O180" s="159"/>
      <c r="P180" s="159"/>
      <c r="Q180" s="159"/>
      <c r="R180" s="159"/>
    </row>
    <row r="181" spans="1:18">
      <c r="A181" s="24" t="s">
        <v>273</v>
      </c>
      <c r="B181" s="24" t="s">
        <v>274</v>
      </c>
      <c r="C181" s="24" t="s">
        <v>58</v>
      </c>
      <c r="D181" s="24" t="s">
        <v>122</v>
      </c>
      <c r="F181" s="185" t="s">
        <v>275</v>
      </c>
      <c r="G181" s="185"/>
      <c r="H181" s="185"/>
      <c r="I181" s="185"/>
      <c r="J181" s="185"/>
      <c r="K181" s="185"/>
      <c r="L181" s="185"/>
      <c r="M181" s="185"/>
      <c r="N181" s="185"/>
      <c r="O181" s="185"/>
      <c r="P181" s="185"/>
      <c r="Q181" s="185"/>
      <c r="R181" s="185"/>
    </row>
    <row r="182" spans="1:18" ht="16.8">
      <c r="A182" s="25" t="s">
        <v>276</v>
      </c>
      <c r="B182" s="25">
        <v>150</v>
      </c>
      <c r="C182" s="25" t="s">
        <v>277</v>
      </c>
      <c r="D182" s="25" t="s">
        <v>278</v>
      </c>
      <c r="F182" s="181" t="s">
        <v>279</v>
      </c>
      <c r="G182" s="181"/>
      <c r="H182" s="181"/>
      <c r="I182" s="181"/>
      <c r="J182" s="181"/>
      <c r="K182" s="181"/>
      <c r="L182" s="181"/>
      <c r="M182" s="181"/>
      <c r="N182" s="181"/>
      <c r="O182" s="181"/>
      <c r="P182" s="181"/>
      <c r="Q182" s="181"/>
      <c r="R182" s="181"/>
    </row>
    <row r="183" spans="1:18" ht="16.8">
      <c r="A183" s="25" t="s">
        <v>280</v>
      </c>
      <c r="B183" s="25">
        <f>M177</f>
        <v>155.16666666666669</v>
      </c>
      <c r="C183" s="25" t="s">
        <v>277</v>
      </c>
      <c r="D183" s="25" t="s">
        <v>281</v>
      </c>
      <c r="F183" s="181"/>
      <c r="G183" s="181"/>
      <c r="H183" s="181"/>
      <c r="I183" s="181"/>
      <c r="J183" s="181"/>
      <c r="K183" s="181"/>
      <c r="L183" s="181"/>
      <c r="M183" s="181"/>
      <c r="N183" s="181"/>
      <c r="O183" s="181"/>
      <c r="P183" s="181"/>
      <c r="Q183" s="181"/>
      <c r="R183" s="181"/>
    </row>
    <row r="184" spans="1:18">
      <c r="A184" s="25" t="s">
        <v>282</v>
      </c>
      <c r="B184" s="25">
        <f>SQRT(SUMIF(Q155:Q176,"SÍ",J155:J176))</f>
        <v>5.2307849421584054</v>
      </c>
      <c r="C184" s="25" t="s">
        <v>277</v>
      </c>
      <c r="D184" s="25" t="s">
        <v>283</v>
      </c>
    </row>
    <row r="185" spans="1:18">
      <c r="A185" s="25" t="s">
        <v>284</v>
      </c>
      <c r="B185" s="49">
        <f>NORMDIST('02_Rendimientos'!B80,B183,B184,TRUE)</f>
        <v>0.16163947756500016</v>
      </c>
      <c r="C185" s="25" t="s">
        <v>285</v>
      </c>
      <c r="D185" s="25" t="s">
        <v>286</v>
      </c>
      <c r="F185" s="167" t="s">
        <v>287</v>
      </c>
      <c r="G185" s="168"/>
      <c r="H185" s="168"/>
      <c r="I185" s="168"/>
      <c r="J185" s="168"/>
      <c r="K185" s="168"/>
      <c r="L185" s="168"/>
      <c r="M185" s="168"/>
      <c r="N185" s="168"/>
      <c r="O185" s="168"/>
      <c r="P185" s="168"/>
      <c r="Q185" s="168"/>
      <c r="R185" s="169"/>
    </row>
    <row r="186" spans="1:18">
      <c r="F186" s="182"/>
      <c r="G186" s="183"/>
      <c r="H186" s="183"/>
      <c r="I186" s="183"/>
      <c r="J186" s="183"/>
      <c r="K186" s="183"/>
      <c r="L186" s="183"/>
      <c r="M186" s="183"/>
      <c r="N186" s="183"/>
      <c r="O186" s="183"/>
      <c r="P186" s="183"/>
      <c r="Q186" s="183"/>
      <c r="R186" s="184"/>
    </row>
    <row r="187" spans="1:18">
      <c r="F187" s="170"/>
      <c r="G187" s="171"/>
      <c r="H187" s="171"/>
      <c r="I187" s="171"/>
      <c r="J187" s="171"/>
      <c r="K187" s="171"/>
      <c r="L187" s="171"/>
      <c r="M187" s="171"/>
      <c r="N187" s="171"/>
      <c r="O187" s="171"/>
      <c r="P187" s="171"/>
      <c r="Q187" s="171"/>
      <c r="R187" s="172"/>
    </row>
    <row r="193" spans="1:14">
      <c r="A193" s="166" t="s">
        <v>288</v>
      </c>
      <c r="B193" s="166"/>
      <c r="C193" s="166"/>
      <c r="D193" s="166"/>
      <c r="E193" s="166"/>
      <c r="F193" s="166"/>
      <c r="G193" s="166"/>
      <c r="H193" s="166"/>
      <c r="I193" s="166"/>
      <c r="J193" s="166"/>
      <c r="K193" s="166"/>
      <c r="L193" s="166"/>
      <c r="M193" s="166"/>
      <c r="N193" s="166"/>
    </row>
    <row r="194" spans="1:14">
      <c r="A194" s="157" t="s">
        <v>208</v>
      </c>
      <c r="B194" s="157"/>
      <c r="C194" s="157"/>
      <c r="D194" s="157"/>
      <c r="E194" s="157"/>
      <c r="F194" s="157"/>
      <c r="G194" s="157"/>
      <c r="H194" s="157"/>
      <c r="I194" s="157"/>
      <c r="J194" s="157"/>
      <c r="K194" s="157"/>
      <c r="L194" s="157"/>
      <c r="M194" s="157"/>
      <c r="N194" s="157"/>
    </row>
    <row r="196" spans="1:14">
      <c r="A196" s="50" t="s">
        <v>116</v>
      </c>
      <c r="B196" s="50" t="s">
        <v>209</v>
      </c>
      <c r="C196" s="50" t="s">
        <v>210</v>
      </c>
      <c r="D196" s="50" t="s">
        <v>56</v>
      </c>
      <c r="E196" s="50" t="s">
        <v>151</v>
      </c>
      <c r="F196" s="50" t="s">
        <v>152</v>
      </c>
      <c r="G196" s="50" t="s">
        <v>153</v>
      </c>
      <c r="H196" s="50" t="s">
        <v>154</v>
      </c>
      <c r="I196" s="50" t="s">
        <v>211</v>
      </c>
      <c r="J196" s="50" t="s">
        <v>157</v>
      </c>
    </row>
    <row r="197" spans="1:14" ht="26.4">
      <c r="A197" s="52" t="s">
        <v>140</v>
      </c>
      <c r="B197" s="78">
        <f>I171</f>
        <v>16.666666666666668</v>
      </c>
      <c r="C197" s="52" t="s">
        <v>212</v>
      </c>
      <c r="D197" s="52" t="str">
        <f>'03_CPM_Obra_Gruesa'!D161</f>
        <v>Revestimientos interiores</v>
      </c>
      <c r="E197" s="77">
        <f>0</f>
        <v>0</v>
      </c>
      <c r="F197" s="77">
        <f>E197+B197</f>
        <v>16.666666666666668</v>
      </c>
      <c r="G197" s="77">
        <f>H197-B197</f>
        <v>0</v>
      </c>
      <c r="H197" s="77">
        <f>MIN(G198,G199)</f>
        <v>16.666666666666668</v>
      </c>
      <c r="I197" s="77">
        <f>ROUND(G197-E197,6)</f>
        <v>0</v>
      </c>
      <c r="J197" s="52" t="str">
        <f>IF(ABS(I197)&lt;0.00001,"SÍ","NO")</f>
        <v>SÍ</v>
      </c>
    </row>
    <row r="198" spans="1:14" ht="26.4">
      <c r="A198" s="51" t="s">
        <v>141</v>
      </c>
      <c r="B198" s="79">
        <f>I172</f>
        <v>12.5</v>
      </c>
      <c r="C198" s="51" t="s">
        <v>140</v>
      </c>
      <c r="D198" s="51" t="str">
        <f>'03_CPM_Obra_Gruesa'!D162</f>
        <v>Cielos y elementos complementarios</v>
      </c>
      <c r="E198" s="76">
        <f>MAX(F197)</f>
        <v>16.666666666666668</v>
      </c>
      <c r="F198" s="76">
        <f>E198+B198</f>
        <v>29.166666666666668</v>
      </c>
      <c r="G198" s="76">
        <f>H198-B198</f>
        <v>16.666666666666668</v>
      </c>
      <c r="H198" s="76">
        <f>MIN(G200)</f>
        <v>29.166666666666668</v>
      </c>
      <c r="I198" s="76">
        <f>ROUND(G198-E198,6)</f>
        <v>0</v>
      </c>
      <c r="J198" s="51" t="str">
        <f>IF(ABS(I198)&lt;0.00001,"SÍ","NO")</f>
        <v>SÍ</v>
      </c>
    </row>
    <row r="199" spans="1:14">
      <c r="A199" s="52" t="s">
        <v>142</v>
      </c>
      <c r="B199" s="78">
        <f>I173</f>
        <v>10.5</v>
      </c>
      <c r="C199" s="52" t="s">
        <v>140</v>
      </c>
      <c r="D199" s="52" t="str">
        <f>'03_CPM_Obra_Gruesa'!D163</f>
        <v>Pavimentos</v>
      </c>
      <c r="E199" s="77">
        <f>MAX(F197)</f>
        <v>16.666666666666668</v>
      </c>
      <c r="F199" s="77">
        <f>E199+B199</f>
        <v>27.166666666666668</v>
      </c>
      <c r="G199" s="77">
        <f>H199-B199</f>
        <v>18.666666666666668</v>
      </c>
      <c r="H199" s="77">
        <f>MIN(G200)</f>
        <v>29.166666666666668</v>
      </c>
      <c r="I199" s="77">
        <f>ROUND(G199-E199,6)</f>
        <v>2</v>
      </c>
      <c r="J199" s="52" t="str">
        <f>IF(ABS(I199)&lt;0.00001,"SÍ","NO")</f>
        <v>NO</v>
      </c>
    </row>
    <row r="200" spans="1:14" ht="26.4">
      <c r="A200" s="51" t="s">
        <v>143</v>
      </c>
      <c r="B200" s="79">
        <f>I174</f>
        <v>20.833333333333332</v>
      </c>
      <c r="C200" s="51" t="s">
        <v>193</v>
      </c>
      <c r="D200" s="51" t="str">
        <f>'03_CPM_Obra_Gruesa'!D164</f>
        <v>Pinturas interiores y exteriores</v>
      </c>
      <c r="E200" s="76">
        <f>MAX(F198,F199)</f>
        <v>29.166666666666668</v>
      </c>
      <c r="F200" s="76">
        <f>E200+B200</f>
        <v>50</v>
      </c>
      <c r="G200" s="76">
        <f>H200-B200</f>
        <v>29.166666666666668</v>
      </c>
      <c r="H200" s="76">
        <f>MIN(G202)</f>
        <v>50</v>
      </c>
      <c r="I200" s="76">
        <f>ROUND(G200-E200,6)</f>
        <v>0</v>
      </c>
      <c r="J200" s="51" t="str">
        <f>IF(ABS(I200)&lt;0.00001,"SÍ","NO")</f>
        <v>SÍ</v>
      </c>
    </row>
    <row r="201" spans="1:14" ht="26.4">
      <c r="A201" s="52" t="s">
        <v>144</v>
      </c>
      <c r="B201" s="78">
        <f>I175</f>
        <v>16.666666666666668</v>
      </c>
      <c r="C201" s="52" t="s">
        <v>212</v>
      </c>
      <c r="D201" s="52" t="str">
        <f>'03_CPM_Obra_Gruesa'!D165</f>
        <v>Puertas, ventanas y quincallería</v>
      </c>
      <c r="E201" s="77">
        <f>0</f>
        <v>0</v>
      </c>
      <c r="F201" s="77">
        <f>E201+B201</f>
        <v>16.666666666666668</v>
      </c>
      <c r="G201" s="77">
        <f>H201-B201</f>
        <v>33.333333333333329</v>
      </c>
      <c r="H201" s="77">
        <f>MIN(G202)</f>
        <v>50</v>
      </c>
      <c r="I201" s="77">
        <f>ROUND(G201-E201,6)</f>
        <v>33.333333000000003</v>
      </c>
      <c r="J201" s="52" t="str">
        <f>IF(ABS(I201)&lt;0.00001,"SÍ","NO")</f>
        <v>NO</v>
      </c>
    </row>
    <row r="202" spans="1:14" ht="26.4">
      <c r="A202" s="51" t="s">
        <v>145</v>
      </c>
      <c r="B202" s="79">
        <f>I176</f>
        <v>7.5</v>
      </c>
      <c r="C202" s="51" t="s">
        <v>289</v>
      </c>
      <c r="D202" s="51" t="str">
        <f>'03_CPM_Obra_Gruesa'!D166</f>
        <v>Limpieza, remates y entrega</v>
      </c>
      <c r="E202" s="76">
        <f>MAX(F200,F201)</f>
        <v>50</v>
      </c>
      <c r="F202" s="76">
        <f>E202+B202</f>
        <v>57.5</v>
      </c>
      <c r="G202" s="76">
        <f>H202-B202</f>
        <v>50</v>
      </c>
      <c r="H202" s="76">
        <f>F203</f>
        <v>57.5</v>
      </c>
      <c r="I202" s="76">
        <f>ROUND(G202-E202,6)</f>
        <v>0</v>
      </c>
      <c r="J202" s="51" t="str">
        <f>IF(ABS(I202)&lt;0.00001,"SÍ","NO")</f>
        <v>SÍ</v>
      </c>
    </row>
    <row r="203" spans="1:14">
      <c r="A203" s="52"/>
      <c r="B203" s="78"/>
      <c r="C203" s="52"/>
      <c r="D203" s="52" t="s">
        <v>213</v>
      </c>
      <c r="E203" s="77"/>
      <c r="F203" s="77">
        <f>MAX(F197:F202)</f>
        <v>57.5</v>
      </c>
      <c r="G203" s="77"/>
      <c r="H203" s="77"/>
      <c r="I203" s="77"/>
      <c r="J203" s="52"/>
    </row>
    <row r="206" spans="1:14">
      <c r="A206" s="166" t="s">
        <v>290</v>
      </c>
      <c r="B206" s="166"/>
      <c r="C206" s="166"/>
      <c r="D206" s="166"/>
      <c r="E206" s="166"/>
      <c r="F206" s="166"/>
      <c r="G206" s="166"/>
      <c r="H206" s="166"/>
      <c r="I206" s="166"/>
      <c r="J206" s="166"/>
      <c r="K206" s="166"/>
      <c r="L206" s="166"/>
      <c r="M206" s="166"/>
      <c r="N206" s="166"/>
    </row>
    <row r="208" spans="1:14">
      <c r="A208" s="165" t="str">
        <f>A197&amp;" | d="&amp;TEXT(B197,"0.00")</f>
        <v>Q | d=017</v>
      </c>
      <c r="B208" s="165"/>
      <c r="D208" s="165" t="str">
        <f>A198&amp;" | d="&amp;TEXT(B198,"0.00")</f>
        <v>R | d=013</v>
      </c>
      <c r="E208" s="165"/>
      <c r="G208" s="165" t="str">
        <f>A200&amp;" | d="&amp;TEXT(B200,"0.00")</f>
        <v>T | d=021</v>
      </c>
      <c r="H208" s="165"/>
      <c r="J208" s="165" t="str">
        <f>A202&amp;" | d="&amp;TEXT(B202,"0.00")</f>
        <v>V | d=008</v>
      </c>
      <c r="K208" s="165"/>
    </row>
    <row r="209" spans="1:14">
      <c r="A209" s="165" t="str">
        <f>"IT "&amp;TEXT(E197,"0.00")&amp;" | FT "&amp;TEXT(F197,"0.00")</f>
        <v>IT 000 | FT 017</v>
      </c>
      <c r="B209" s="165"/>
      <c r="C209" t="s">
        <v>215</v>
      </c>
      <c r="D209" s="165" t="str">
        <f>"IT "&amp;TEXT(E198,"0.00")&amp;" | FT "&amp;TEXT(F198,"0.00")</f>
        <v>IT 017 | FT 029</v>
      </c>
      <c r="E209" s="165"/>
      <c r="F209" t="s">
        <v>215</v>
      </c>
      <c r="G209" s="165" t="str">
        <f>"IT "&amp;TEXT(E200,"0.00")&amp;" | FT "&amp;TEXT(F200,"0.00")</f>
        <v>IT 029 | FT 050</v>
      </c>
      <c r="H209" s="165"/>
      <c r="I209" t="s">
        <v>215</v>
      </c>
      <c r="J209" s="165" t="str">
        <f>"IT "&amp;TEXT(E202,"0.00")&amp;" | FT "&amp;TEXT(F202,"0.00")</f>
        <v>IT 050 | FT 058</v>
      </c>
      <c r="K209" s="165"/>
    </row>
    <row r="210" spans="1:14">
      <c r="A210" s="165" t="str">
        <f>"ITa "&amp;TEXT(G197,"0.00")&amp;" | FTa "&amp;TEXT(H197,"0.00")</f>
        <v>ITa 000 | FTa 017</v>
      </c>
      <c r="B210" s="165"/>
      <c r="D210" s="165" t="str">
        <f>"ITa "&amp;TEXT(G198,"0.00")&amp;" | FTa "&amp;TEXT(H198,"0.00")</f>
        <v>ITa 017 | FTa 029</v>
      </c>
      <c r="E210" s="165"/>
      <c r="G210" s="165" t="str">
        <f>"ITa "&amp;TEXT(G200,"0.00")&amp;" | FTa "&amp;TEXT(H200,"0.00")</f>
        <v>ITa 029 | FTa 050</v>
      </c>
      <c r="H210" s="165"/>
      <c r="J210" s="165" t="str">
        <f>"ITa "&amp;TEXT(G202,"0.00")&amp;" | FTa "&amp;TEXT(H202,"0.00")</f>
        <v>ITa 050 | FTa 058</v>
      </c>
      <c r="K210" s="165"/>
    </row>
    <row r="211" spans="1:14">
      <c r="A211" s="165" t="str">
        <f>"Holgura "&amp;TEXT(I197,"0.00")</f>
        <v>Holgura 000</v>
      </c>
      <c r="B211" s="165"/>
      <c r="D211" s="165" t="str">
        <f>"Holgura "&amp;TEXT(I198,"0.00")</f>
        <v>Holgura 000</v>
      </c>
      <c r="E211" s="165"/>
      <c r="G211" s="165" t="str">
        <f>"Holgura "&amp;TEXT(I200,"0.00")</f>
        <v>Holgura 000</v>
      </c>
      <c r="H211" s="165"/>
      <c r="J211" s="165" t="str">
        <f>"Holgura "&amp;TEXT(I202,"0.00")</f>
        <v>Holgura 000</v>
      </c>
      <c r="K211" s="165"/>
    </row>
    <row r="213" spans="1:14">
      <c r="D213" t="s">
        <v>291</v>
      </c>
    </row>
    <row r="215" spans="1:14">
      <c r="D215" s="165" t="str">
        <f>A199&amp;" | d="&amp;TEXT(B199,"0.00")</f>
        <v>S | d=011</v>
      </c>
      <c r="E215" s="165"/>
      <c r="G215" s="165" t="str">
        <f>A201&amp;" | d="&amp;TEXT(B201,"0.00")</f>
        <v>U | d=017</v>
      </c>
      <c r="H215" s="165"/>
    </row>
    <row r="216" spans="1:14">
      <c r="D216" s="165" t="str">
        <f>"IT "&amp;TEXT(E199,"0.00")&amp;" | FT "&amp;TEXT(F199,"0.00")</f>
        <v>IT 017 | FT 027</v>
      </c>
      <c r="E216" s="165"/>
      <c r="G216" s="165" t="str">
        <f>"IT "&amp;TEXT(E201,"0.00")&amp;" | FT "&amp;TEXT(F201,"0.00")</f>
        <v>IT 000 | FT 017</v>
      </c>
      <c r="H216" s="165"/>
    </row>
    <row r="217" spans="1:14">
      <c r="D217" s="165" t="str">
        <f>"ITa "&amp;TEXT(G199,"0.00")&amp;" | FTa "&amp;TEXT(H199,"0.00")</f>
        <v>ITa 019 | FTa 029</v>
      </c>
      <c r="E217" s="165"/>
      <c r="G217" s="165" t="str">
        <f>"ITa "&amp;TEXT(G201,"0.00")&amp;" | FTa "&amp;TEXT(H201,"0.00")</f>
        <v>ITa 033 | FTa 050</v>
      </c>
      <c r="H217" s="165"/>
    </row>
    <row r="218" spans="1:14">
      <c r="D218" s="165" t="str">
        <f>"Holgura "&amp;TEXT(I199,"0.00")</f>
        <v>Holgura 002</v>
      </c>
      <c r="E218" s="165"/>
      <c r="G218" s="165" t="str">
        <f>"Holgura "&amp;TEXT(I201,"0.00")</f>
        <v>Holgura 033</v>
      </c>
      <c r="H218" s="165"/>
    </row>
    <row r="220" spans="1:14">
      <c r="D220" t="s">
        <v>292</v>
      </c>
      <c r="G220" t="s">
        <v>293</v>
      </c>
    </row>
    <row r="222" spans="1:14">
      <c r="A222" s="157" t="s">
        <v>294</v>
      </c>
      <c r="B222" s="157"/>
      <c r="C222" s="157"/>
      <c r="D222" s="157"/>
      <c r="E222" s="157"/>
      <c r="F222" s="157"/>
      <c r="G222" s="157"/>
      <c r="H222" s="157"/>
      <c r="I222" s="157"/>
      <c r="J222" s="157"/>
      <c r="K222" s="157"/>
      <c r="L222" s="157"/>
      <c r="M222" s="157"/>
      <c r="N222" s="157"/>
    </row>
  </sheetData>
  <mergeCells count="46">
    <mergeCell ref="A147:L147"/>
    <mergeCell ref="A222:N222"/>
    <mergeCell ref="D215:E215"/>
    <mergeCell ref="D216:E216"/>
    <mergeCell ref="D217:E217"/>
    <mergeCell ref="D218:E218"/>
    <mergeCell ref="G215:H215"/>
    <mergeCell ref="G216:H216"/>
    <mergeCell ref="G217:H217"/>
    <mergeCell ref="G218:H218"/>
    <mergeCell ref="G210:H210"/>
    <mergeCell ref="G211:H211"/>
    <mergeCell ref="J208:K208"/>
    <mergeCell ref="J209:K209"/>
    <mergeCell ref="J210:K210"/>
    <mergeCell ref="J211:K211"/>
    <mergeCell ref="A210:B210"/>
    <mergeCell ref="A211:B211"/>
    <mergeCell ref="D208:E208"/>
    <mergeCell ref="D209:E209"/>
    <mergeCell ref="D210:E210"/>
    <mergeCell ref="D211:E211"/>
    <mergeCell ref="A193:N193"/>
    <mergeCell ref="A194:N194"/>
    <mergeCell ref="A206:N206"/>
    <mergeCell ref="A208:B208"/>
    <mergeCell ref="A209:B209"/>
    <mergeCell ref="G208:H208"/>
    <mergeCell ref="G209:H209"/>
    <mergeCell ref="F182:R183"/>
    <mergeCell ref="F185:R187"/>
    <mergeCell ref="A150:R150"/>
    <mergeCell ref="A151:R151"/>
    <mergeCell ref="A152:R152"/>
    <mergeCell ref="A180:R180"/>
    <mergeCell ref="F181:R181"/>
    <mergeCell ref="A60:L62"/>
    <mergeCell ref="A64:L64"/>
    <mergeCell ref="A65:L66"/>
    <mergeCell ref="A101:L101"/>
    <mergeCell ref="A102:L102"/>
    <mergeCell ref="A2:L2"/>
    <mergeCell ref="A3:L4"/>
    <mergeCell ref="A5:L6"/>
    <mergeCell ref="A7:L8"/>
    <mergeCell ref="A51:L51"/>
  </mergeCells>
  <conditionalFormatting sqref="A53:L58">
    <cfRule type="expression" dxfId="20" priority="8">
      <formula>ABS($J53)&lt;0.0001</formula>
    </cfRule>
  </conditionalFormatting>
  <conditionalFormatting sqref="A104:L141">
    <cfRule type="expression" dxfId="19" priority="9">
      <formula>ABS($K104)&lt;0.0001</formula>
    </cfRule>
  </conditionalFormatting>
  <conditionalFormatting sqref="A208:B211">
    <cfRule type="expression" dxfId="18" priority="2">
      <formula>ABS($I$48)&lt;0.00001</formula>
    </cfRule>
  </conditionalFormatting>
  <conditionalFormatting sqref="A197:J202">
    <cfRule type="expression" dxfId="17" priority="1">
      <formula>$J197="SÍ"</formula>
    </cfRule>
  </conditionalFormatting>
  <conditionalFormatting sqref="D208:E211">
    <cfRule type="expression" dxfId="16" priority="3">
      <formula>ABS($I$49)&lt;0.00001</formula>
    </cfRule>
  </conditionalFormatting>
  <conditionalFormatting sqref="D215:E218">
    <cfRule type="expression" dxfId="15" priority="6">
      <formula>ABS($I$50)&lt;0.00001</formula>
    </cfRule>
  </conditionalFormatting>
  <conditionalFormatting sqref="G208:H211">
    <cfRule type="expression" dxfId="14" priority="4">
      <formula>ABS($I$51)&lt;0.00001</formula>
    </cfRule>
  </conditionalFormatting>
  <conditionalFormatting sqref="G215:H218">
    <cfRule type="expression" dxfId="13" priority="7">
      <formula>ABS($I$52)&lt;0.00001</formula>
    </cfRule>
  </conditionalFormatting>
  <conditionalFormatting sqref="J208:K211">
    <cfRule type="expression" dxfId="12" priority="5">
      <formula>ABS($I$53)&lt;0.00001</formula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2563EB"/>
  </sheetPr>
  <dimension ref="A1:AF46"/>
  <sheetViews>
    <sheetView showGridLines="0" zoomScale="85" zoomScaleNormal="85" workbookViewId="0">
      <selection sqref="A1:AF1"/>
    </sheetView>
  </sheetViews>
  <sheetFormatPr baseColWidth="10" defaultColWidth="8.796875" defaultRowHeight="13.8"/>
  <cols>
    <col min="1" max="1" width="17.09765625" customWidth="1"/>
    <col min="2" max="2" width="22" customWidth="1"/>
    <col min="3" max="3" width="42" customWidth="1"/>
    <col min="4" max="4" width="18.796875" customWidth="1"/>
    <col min="5" max="6" width="13" customWidth="1"/>
    <col min="7" max="7" width="18" customWidth="1"/>
    <col min="8" max="8" width="11" customWidth="1"/>
    <col min="9" max="9" width="15" customWidth="1"/>
    <col min="10" max="10" width="32" customWidth="1"/>
    <col min="11" max="32" width="7" customWidth="1"/>
  </cols>
  <sheetData>
    <row r="1" spans="1:32" ht="34.049999999999997" customHeight="1">
      <c r="A1" s="186" t="s">
        <v>222</v>
      </c>
      <c r="B1" s="186"/>
      <c r="C1" s="186"/>
      <c r="D1" s="186"/>
      <c r="E1" s="186"/>
      <c r="F1" s="186"/>
      <c r="G1" s="186"/>
      <c r="H1" s="186"/>
      <c r="I1" s="186"/>
      <c r="J1" s="186"/>
      <c r="K1" s="186"/>
      <c r="L1" s="186"/>
      <c r="M1" s="186"/>
      <c r="N1" s="186"/>
      <c r="O1" s="186"/>
      <c r="P1" s="186"/>
      <c r="Q1" s="186"/>
      <c r="R1" s="186"/>
      <c r="S1" s="186"/>
      <c r="T1" s="186"/>
      <c r="U1" s="186"/>
      <c r="V1" s="186"/>
      <c r="W1" s="186"/>
      <c r="X1" s="186"/>
      <c r="Y1" s="186"/>
      <c r="Z1" s="186"/>
      <c r="AA1" s="186"/>
      <c r="AB1" s="186"/>
      <c r="AC1" s="186"/>
      <c r="AD1" s="186"/>
      <c r="AE1" s="186"/>
      <c r="AF1" s="186"/>
    </row>
    <row r="2" spans="1:32" ht="37.950000000000003" customHeight="1">
      <c r="A2" s="157" t="s">
        <v>223</v>
      </c>
      <c r="B2" s="157"/>
      <c r="C2" s="157"/>
      <c r="D2" s="157"/>
      <c r="E2" s="157"/>
      <c r="F2" s="157"/>
      <c r="G2" s="157"/>
      <c r="H2" s="157"/>
      <c r="I2" s="157"/>
      <c r="J2" s="157"/>
      <c r="K2" s="157"/>
      <c r="L2" s="157"/>
      <c r="M2" s="157"/>
      <c r="N2" s="157"/>
      <c r="O2" s="157"/>
      <c r="P2" s="157"/>
      <c r="Q2" s="15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  <c r="AD2" s="157"/>
      <c r="AE2" s="157"/>
      <c r="AF2" s="157"/>
    </row>
    <row r="3" spans="1:32" ht="28.95" customHeight="1"/>
    <row r="4" spans="1:32" ht="30" customHeight="1"/>
    <row r="5" spans="1:32" ht="27" customHeight="1">
      <c r="A5" t="s">
        <v>224</v>
      </c>
      <c r="B5" s="58">
        <f>'02_Rendimientos'!B79</f>
        <v>46328</v>
      </c>
      <c r="D5" t="s">
        <v>225</v>
      </c>
      <c r="E5">
        <f>'03_CPM_Obra_Gruesa'!H167</f>
        <v>150</v>
      </c>
      <c r="G5" t="s">
        <v>226</v>
      </c>
      <c r="H5" s="58">
        <f>B5+E5-1</f>
        <v>46477</v>
      </c>
    </row>
    <row r="6" spans="1:32" ht="24" customHeight="1"/>
    <row r="7" spans="1:32" ht="22.05" customHeight="1"/>
    <row r="8" spans="1:32" ht="43.95" customHeight="1">
      <c r="A8" s="50" t="s">
        <v>148</v>
      </c>
      <c r="B8" s="50" t="s">
        <v>55</v>
      </c>
      <c r="C8" s="50" t="s">
        <v>227</v>
      </c>
      <c r="D8" s="50" t="s">
        <v>149</v>
      </c>
      <c r="E8" s="50" t="s">
        <v>228</v>
      </c>
      <c r="F8" s="50" t="s">
        <v>229</v>
      </c>
      <c r="G8" s="50" t="s">
        <v>150</v>
      </c>
      <c r="H8" s="50" t="s">
        <v>230</v>
      </c>
      <c r="I8" s="50" t="s">
        <v>158</v>
      </c>
      <c r="J8" s="50" t="s">
        <v>231</v>
      </c>
      <c r="K8" s="59">
        <f>$B$5+0</f>
        <v>46328</v>
      </c>
      <c r="L8" s="59">
        <f>$B$5+7</f>
        <v>46335</v>
      </c>
      <c r="M8" s="59">
        <f>$B$5+14</f>
        <v>46342</v>
      </c>
      <c r="N8" s="59">
        <f>$B$5+21</f>
        <v>46349</v>
      </c>
      <c r="O8" s="59">
        <f>$B$5+28</f>
        <v>46356</v>
      </c>
      <c r="P8" s="59">
        <f>$B$5+35</f>
        <v>46363</v>
      </c>
      <c r="Q8" s="59">
        <f>$B$5+42</f>
        <v>46370</v>
      </c>
      <c r="R8" s="59">
        <f>$B$5+49</f>
        <v>46377</v>
      </c>
      <c r="S8" s="59">
        <f>$B$5+56</f>
        <v>46384</v>
      </c>
      <c r="T8" s="59">
        <f>$B$5+63</f>
        <v>46391</v>
      </c>
      <c r="U8" s="59">
        <f>$B$5+70</f>
        <v>46398</v>
      </c>
      <c r="V8" s="59">
        <f>$B$5+77</f>
        <v>46405</v>
      </c>
      <c r="W8" s="59">
        <f>$B$5+84</f>
        <v>46412</v>
      </c>
      <c r="X8" s="59">
        <f>$B$5+91</f>
        <v>46419</v>
      </c>
      <c r="Y8" s="59">
        <f>$B$5+98</f>
        <v>46426</v>
      </c>
      <c r="Z8" s="59">
        <f>$B$5+105</f>
        <v>46433</v>
      </c>
      <c r="AA8" s="59">
        <f>$B$5+112</f>
        <v>46440</v>
      </c>
      <c r="AB8" s="59">
        <f>$B$5+119</f>
        <v>46447</v>
      </c>
      <c r="AC8" s="59">
        <f>$B$5+126</f>
        <v>46454</v>
      </c>
      <c r="AD8" s="59">
        <f>$B$5+133</f>
        <v>46461</v>
      </c>
      <c r="AE8" s="59">
        <f>$B$5+140</f>
        <v>46468</v>
      </c>
      <c r="AF8" s="59">
        <f>$B$5+147</f>
        <v>46475</v>
      </c>
    </row>
    <row r="9" spans="1:32" ht="28.05" customHeight="1">
      <c r="A9" s="42" t="s">
        <v>159</v>
      </c>
      <c r="B9" s="42" t="s">
        <v>65</v>
      </c>
      <c r="C9" s="42" t="s">
        <v>66</v>
      </c>
      <c r="D9" s="44">
        <f>'03_CPM_Obra_Gruesa'!E145</f>
        <v>6</v>
      </c>
      <c r="E9" s="46">
        <f>$B$5+'03_CPM_Obra_Gruesa'!G145</f>
        <v>46328</v>
      </c>
      <c r="F9" s="46">
        <f>$B$5+'03_CPM_Obra_Gruesa'!H145-1</f>
        <v>46333</v>
      </c>
      <c r="G9" s="42" t="s">
        <v>160</v>
      </c>
      <c r="H9" s="42" t="str">
        <f>'03_CPM_Obra_Gruesa'!M145</f>
        <v>SÍ</v>
      </c>
      <c r="I9" s="42" t="s">
        <v>161</v>
      </c>
      <c r="J9" s="42" t="s">
        <v>232</v>
      </c>
      <c r="K9" s="48"/>
      <c r="L9" s="48"/>
      <c r="M9" s="48"/>
      <c r="N9" s="48"/>
      <c r="O9" s="48"/>
      <c r="P9" s="48"/>
      <c r="Q9" s="48"/>
      <c r="R9" s="48"/>
      <c r="S9" s="48"/>
      <c r="T9" s="48"/>
      <c r="U9" s="48"/>
      <c r="V9" s="48"/>
      <c r="W9" s="48"/>
      <c r="X9" s="48"/>
      <c r="Y9" s="48"/>
      <c r="Z9" s="48"/>
      <c r="AA9" s="48"/>
      <c r="AB9" s="48"/>
      <c r="AC9" s="48"/>
      <c r="AD9" s="48"/>
      <c r="AE9" s="48"/>
      <c r="AF9" s="48"/>
    </row>
    <row r="10" spans="1:32" ht="28.05" customHeight="1">
      <c r="A10" s="42" t="s">
        <v>162</v>
      </c>
      <c r="B10" s="42" t="s">
        <v>65</v>
      </c>
      <c r="C10" s="42" t="s">
        <v>69</v>
      </c>
      <c r="D10" s="44">
        <f>'03_CPM_Obra_Gruesa'!E146</f>
        <v>5</v>
      </c>
      <c r="E10" s="46">
        <f>$B$5+'03_CPM_Obra_Gruesa'!G146</f>
        <v>46334</v>
      </c>
      <c r="F10" s="46">
        <f>$B$5+'03_CPM_Obra_Gruesa'!H146-1</f>
        <v>46338</v>
      </c>
      <c r="G10" s="42" t="s">
        <v>123</v>
      </c>
      <c r="H10" s="42" t="str">
        <f>'03_CPM_Obra_Gruesa'!M146</f>
        <v>SÍ</v>
      </c>
      <c r="I10" s="42" t="s">
        <v>127</v>
      </c>
      <c r="J10" s="42" t="s">
        <v>232</v>
      </c>
      <c r="K10" s="48"/>
      <c r="L10" s="48"/>
      <c r="M10" s="48"/>
      <c r="N10" s="48"/>
      <c r="O10" s="48"/>
      <c r="P10" s="48"/>
      <c r="Q10" s="48"/>
      <c r="R10" s="48"/>
      <c r="S10" s="48"/>
      <c r="T10" s="48"/>
      <c r="U10" s="48"/>
      <c r="V10" s="48"/>
      <c r="W10" s="48"/>
      <c r="X10" s="48"/>
      <c r="Y10" s="48"/>
      <c r="Z10" s="48"/>
      <c r="AA10" s="48"/>
      <c r="AB10" s="48"/>
      <c r="AC10" s="48"/>
      <c r="AD10" s="48"/>
      <c r="AE10" s="48"/>
      <c r="AF10" s="48"/>
    </row>
    <row r="11" spans="1:32" ht="28.05" customHeight="1">
      <c r="A11" s="43" t="s">
        <v>163</v>
      </c>
      <c r="B11" s="43" t="s">
        <v>65</v>
      </c>
      <c r="C11" s="43" t="s">
        <v>72</v>
      </c>
      <c r="D11" s="45">
        <f>'03_CPM_Obra_Gruesa'!E147</f>
        <v>10</v>
      </c>
      <c r="E11" s="47">
        <f>$B$5+'03_CPM_Obra_Gruesa'!G147</f>
        <v>46334</v>
      </c>
      <c r="F11" s="47">
        <f>$B$5+'03_CPM_Obra_Gruesa'!H147-1</f>
        <v>46343</v>
      </c>
      <c r="G11" s="43" t="s">
        <v>123</v>
      </c>
      <c r="H11" s="43" t="str">
        <f>'03_CPM_Obra_Gruesa'!M147</f>
        <v>NO</v>
      </c>
      <c r="I11" s="43" t="s">
        <v>164</v>
      </c>
      <c r="J11" s="43" t="s">
        <v>232</v>
      </c>
      <c r="K11" s="48"/>
      <c r="L11" s="48"/>
      <c r="M11" s="48"/>
      <c r="N11" s="48"/>
      <c r="O11" s="48"/>
      <c r="P11" s="48"/>
      <c r="Q11" s="48"/>
      <c r="R11" s="48"/>
      <c r="S11" s="48"/>
      <c r="T11" s="48"/>
      <c r="U11" s="48"/>
      <c r="V11" s="48"/>
      <c r="W11" s="48"/>
      <c r="X11" s="48"/>
      <c r="Y11" s="48"/>
      <c r="Z11" s="48"/>
      <c r="AA11" s="48"/>
      <c r="AB11" s="48"/>
      <c r="AC11" s="48"/>
      <c r="AD11" s="48"/>
      <c r="AE11" s="48"/>
      <c r="AF11" s="48"/>
    </row>
    <row r="12" spans="1:32" ht="28.05" customHeight="1">
      <c r="A12" s="42" t="s">
        <v>165</v>
      </c>
      <c r="B12" s="42" t="s">
        <v>74</v>
      </c>
      <c r="C12" s="42" t="s">
        <v>75</v>
      </c>
      <c r="D12" s="44">
        <f>'03_CPM_Obra_Gruesa'!E148</f>
        <v>11</v>
      </c>
      <c r="E12" s="46">
        <f>$B$5+'03_CPM_Obra_Gruesa'!G148</f>
        <v>46339</v>
      </c>
      <c r="F12" s="46">
        <f>$B$5+'03_CPM_Obra_Gruesa'!H148-1</f>
        <v>46349</v>
      </c>
      <c r="G12" s="42" t="s">
        <v>125</v>
      </c>
      <c r="H12" s="42" t="str">
        <f>'03_CPM_Obra_Gruesa'!M148</f>
        <v>SÍ</v>
      </c>
      <c r="I12" s="42" t="s">
        <v>128</v>
      </c>
      <c r="J12" s="42" t="s">
        <v>232</v>
      </c>
      <c r="K12" s="48"/>
      <c r="L12" s="48"/>
      <c r="M12" s="48"/>
      <c r="N12" s="48"/>
      <c r="O12" s="48"/>
      <c r="P12" s="48"/>
      <c r="Q12" s="48"/>
      <c r="R12" s="48"/>
      <c r="S12" s="48"/>
      <c r="T12" s="48"/>
      <c r="U12" s="48"/>
      <c r="V12" s="48"/>
      <c r="W12" s="48"/>
      <c r="X12" s="48"/>
      <c r="Y12" s="48"/>
      <c r="Z12" s="48"/>
      <c r="AA12" s="48"/>
      <c r="AB12" s="48"/>
      <c r="AC12" s="48"/>
      <c r="AD12" s="48"/>
      <c r="AE12" s="48"/>
      <c r="AF12" s="48"/>
    </row>
    <row r="13" spans="1:32" ht="28.05" customHeight="1">
      <c r="A13" s="42" t="s">
        <v>166</v>
      </c>
      <c r="B13" s="42" t="s">
        <v>74</v>
      </c>
      <c r="C13" s="42" t="s">
        <v>78</v>
      </c>
      <c r="D13" s="44">
        <f>'03_CPM_Obra_Gruesa'!E149</f>
        <v>9</v>
      </c>
      <c r="E13" s="46">
        <f>$B$5+'03_CPM_Obra_Gruesa'!G149</f>
        <v>46350</v>
      </c>
      <c r="F13" s="46">
        <f>$B$5+'03_CPM_Obra_Gruesa'!H149-1</f>
        <v>46358</v>
      </c>
      <c r="G13" s="42" t="s">
        <v>127</v>
      </c>
      <c r="H13" s="42" t="str">
        <f>'03_CPM_Obra_Gruesa'!M149</f>
        <v>SÍ</v>
      </c>
      <c r="I13" s="42" t="s">
        <v>167</v>
      </c>
      <c r="J13" s="42" t="s">
        <v>232</v>
      </c>
      <c r="K13" s="48"/>
      <c r="L13" s="48"/>
      <c r="M13" s="48"/>
      <c r="N13" s="48"/>
      <c r="O13" s="48"/>
      <c r="P13" s="48"/>
      <c r="Q13" s="48"/>
      <c r="R13" s="48"/>
      <c r="S13" s="48"/>
      <c r="T13" s="48"/>
      <c r="U13" s="48"/>
      <c r="V13" s="48"/>
      <c r="W13" s="48"/>
      <c r="X13" s="48"/>
      <c r="Y13" s="48"/>
      <c r="Z13" s="48"/>
      <c r="AA13" s="48"/>
      <c r="AB13" s="48"/>
      <c r="AC13" s="48"/>
      <c r="AD13" s="48"/>
      <c r="AE13" s="48"/>
      <c r="AF13" s="48"/>
    </row>
    <row r="14" spans="1:32" ht="28.05" customHeight="1">
      <c r="A14" s="42" t="s">
        <v>168</v>
      </c>
      <c r="B14" s="42" t="s">
        <v>74</v>
      </c>
      <c r="C14" s="42" t="s">
        <v>79</v>
      </c>
      <c r="D14" s="44">
        <f>'03_CPM_Obra_Gruesa'!E150</f>
        <v>5</v>
      </c>
      <c r="E14" s="46">
        <f>$B$5+'03_CPM_Obra_Gruesa'!G150</f>
        <v>46359</v>
      </c>
      <c r="F14" s="46">
        <f>$B$5+'03_CPM_Obra_Gruesa'!H150-1</f>
        <v>46363</v>
      </c>
      <c r="G14" s="42" t="s">
        <v>128</v>
      </c>
      <c r="H14" s="42" t="str">
        <f>'03_CPM_Obra_Gruesa'!M150</f>
        <v>SÍ</v>
      </c>
      <c r="I14" s="42" t="s">
        <v>130</v>
      </c>
      <c r="J14" s="42" t="s">
        <v>232</v>
      </c>
      <c r="K14" s="48"/>
      <c r="L14" s="48"/>
      <c r="M14" s="48"/>
      <c r="N14" s="48"/>
      <c r="O14" s="48"/>
      <c r="P14" s="48"/>
      <c r="Q14" s="48"/>
      <c r="R14" s="48"/>
      <c r="S14" s="48"/>
      <c r="T14" s="48"/>
      <c r="U14" s="48"/>
      <c r="V14" s="48"/>
      <c r="W14" s="48"/>
      <c r="X14" s="48"/>
      <c r="Y14" s="48"/>
      <c r="Z14" s="48"/>
      <c r="AA14" s="48"/>
      <c r="AB14" s="48"/>
      <c r="AC14" s="48"/>
      <c r="AD14" s="48"/>
      <c r="AE14" s="48"/>
      <c r="AF14" s="48"/>
    </row>
    <row r="15" spans="1:32" ht="28.05" customHeight="1">
      <c r="A15" s="42" t="s">
        <v>169</v>
      </c>
      <c r="B15" s="42" t="s">
        <v>74</v>
      </c>
      <c r="C15" s="42" t="s">
        <v>80</v>
      </c>
      <c r="D15" s="44">
        <f>'03_CPM_Obra_Gruesa'!E151</f>
        <v>13</v>
      </c>
      <c r="E15" s="46">
        <f>$B$5+'03_CPM_Obra_Gruesa'!G151</f>
        <v>46364</v>
      </c>
      <c r="F15" s="46">
        <f>$B$5+'03_CPM_Obra_Gruesa'!H151-1</f>
        <v>46376</v>
      </c>
      <c r="G15" s="42" t="s">
        <v>129</v>
      </c>
      <c r="H15" s="42" t="str">
        <f>'03_CPM_Obra_Gruesa'!M151</f>
        <v>SÍ</v>
      </c>
      <c r="I15" s="42" t="s">
        <v>170</v>
      </c>
      <c r="J15" s="42" t="s">
        <v>232</v>
      </c>
      <c r="K15" s="48"/>
      <c r="L15" s="48"/>
      <c r="M15" s="48"/>
      <c r="N15" s="48"/>
      <c r="O15" s="48"/>
      <c r="P15" s="48"/>
      <c r="Q15" s="48"/>
      <c r="R15" s="48"/>
      <c r="S15" s="48"/>
      <c r="T15" s="48"/>
      <c r="U15" s="48"/>
      <c r="V15" s="48"/>
      <c r="W15" s="48"/>
      <c r="X15" s="48"/>
      <c r="Y15" s="48"/>
      <c r="Z15" s="48"/>
      <c r="AA15" s="48"/>
      <c r="AB15" s="48"/>
      <c r="AC15" s="48"/>
      <c r="AD15" s="48"/>
      <c r="AE15" s="48"/>
      <c r="AF15" s="48"/>
    </row>
    <row r="16" spans="1:32" ht="28.05" customHeight="1">
      <c r="A16" s="43" t="s">
        <v>171</v>
      </c>
      <c r="B16" s="43" t="s">
        <v>74</v>
      </c>
      <c r="C16" s="43" t="s">
        <v>82</v>
      </c>
      <c r="D16" s="45">
        <f>'03_CPM_Obra_Gruesa'!E152</f>
        <v>12</v>
      </c>
      <c r="E16" s="47">
        <f>$B$5+'03_CPM_Obra_Gruesa'!G152</f>
        <v>46377</v>
      </c>
      <c r="F16" s="47">
        <f>$B$5+'03_CPM_Obra_Gruesa'!H152-1</f>
        <v>46388</v>
      </c>
      <c r="G16" s="43" t="s">
        <v>130</v>
      </c>
      <c r="H16" s="43" t="str">
        <f>'03_CPM_Obra_Gruesa'!M152</f>
        <v>NO</v>
      </c>
      <c r="I16" s="43" t="s">
        <v>135</v>
      </c>
      <c r="J16" s="43" t="s">
        <v>232</v>
      </c>
      <c r="K16" s="48"/>
      <c r="L16" s="48"/>
      <c r="M16" s="48"/>
      <c r="N16" s="48"/>
      <c r="O16" s="48"/>
      <c r="P16" s="48"/>
      <c r="Q16" s="48"/>
      <c r="R16" s="48"/>
      <c r="S16" s="48"/>
      <c r="T16" s="48"/>
      <c r="U16" s="48"/>
      <c r="V16" s="48"/>
      <c r="W16" s="48"/>
      <c r="X16" s="48"/>
      <c r="Y16" s="48"/>
      <c r="Z16" s="48"/>
      <c r="AA16" s="48"/>
      <c r="AB16" s="48"/>
      <c r="AC16" s="48"/>
      <c r="AD16" s="48"/>
      <c r="AE16" s="48"/>
      <c r="AF16" s="48"/>
    </row>
    <row r="17" spans="1:32" ht="28.05" customHeight="1">
      <c r="A17" s="42" t="s">
        <v>172</v>
      </c>
      <c r="B17" s="42" t="s">
        <v>74</v>
      </c>
      <c r="C17" s="42" t="s">
        <v>83</v>
      </c>
      <c r="D17" s="44">
        <f>'03_CPM_Obra_Gruesa'!E153</f>
        <v>20</v>
      </c>
      <c r="E17" s="46">
        <f>$B$5+'03_CPM_Obra_Gruesa'!G153</f>
        <v>46377</v>
      </c>
      <c r="F17" s="46">
        <f>$B$5+'03_CPM_Obra_Gruesa'!H153-1</f>
        <v>46396</v>
      </c>
      <c r="G17" s="42" t="s">
        <v>130</v>
      </c>
      <c r="H17" s="42" t="str">
        <f>'03_CPM_Obra_Gruesa'!M153</f>
        <v>SÍ</v>
      </c>
      <c r="I17" s="42" t="s">
        <v>173</v>
      </c>
      <c r="J17" s="42" t="s">
        <v>232</v>
      </c>
      <c r="K17" s="48"/>
      <c r="L17" s="48"/>
      <c r="M17" s="48"/>
      <c r="N17" s="48"/>
      <c r="O17" s="48"/>
      <c r="P17" s="48"/>
      <c r="Q17" s="48"/>
      <c r="R17" s="48"/>
      <c r="S17" s="48"/>
      <c r="T17" s="48"/>
      <c r="U17" s="48"/>
      <c r="V17" s="48"/>
      <c r="W17" s="48"/>
      <c r="X17" s="48"/>
      <c r="Y17" s="48"/>
      <c r="Z17" s="48"/>
      <c r="AA17" s="48"/>
      <c r="AB17" s="48"/>
      <c r="AC17" s="48"/>
      <c r="AD17" s="48"/>
      <c r="AE17" s="48"/>
      <c r="AF17" s="48"/>
    </row>
    <row r="18" spans="1:32" ht="28.05" customHeight="1">
      <c r="A18" s="42" t="s">
        <v>174</v>
      </c>
      <c r="B18" s="42" t="s">
        <v>74</v>
      </c>
      <c r="C18" s="42" t="s">
        <v>86</v>
      </c>
      <c r="D18" s="44">
        <f>'03_CPM_Obra_Gruesa'!E154</f>
        <v>12</v>
      </c>
      <c r="E18" s="46">
        <f>$B$5+'03_CPM_Obra_Gruesa'!G154</f>
        <v>46397</v>
      </c>
      <c r="F18" s="46">
        <f>$B$5+'03_CPM_Obra_Gruesa'!H154-1</f>
        <v>46408</v>
      </c>
      <c r="G18" s="42" t="s">
        <v>132</v>
      </c>
      <c r="H18" s="42" t="str">
        <f>'03_CPM_Obra_Gruesa'!M154</f>
        <v>SÍ</v>
      </c>
      <c r="I18" s="42" t="s">
        <v>175</v>
      </c>
      <c r="J18" s="42" t="s">
        <v>232</v>
      </c>
      <c r="K18" s="48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8"/>
      <c r="AC18" s="48"/>
      <c r="AD18" s="48"/>
      <c r="AE18" s="48"/>
      <c r="AF18" s="48"/>
    </row>
    <row r="19" spans="1:32" ht="28.05" customHeight="1">
      <c r="A19" s="43" t="s">
        <v>176</v>
      </c>
      <c r="B19" s="43" t="s">
        <v>74</v>
      </c>
      <c r="C19" s="43" t="s">
        <v>87</v>
      </c>
      <c r="D19" s="45">
        <f>'03_CPM_Obra_Gruesa'!E155</f>
        <v>18</v>
      </c>
      <c r="E19" s="47">
        <f>$B$5+'03_CPM_Obra_Gruesa'!G155</f>
        <v>46377</v>
      </c>
      <c r="F19" s="47">
        <f>$B$5+'03_CPM_Obra_Gruesa'!H155-1</f>
        <v>46394</v>
      </c>
      <c r="G19" s="43" t="s">
        <v>130</v>
      </c>
      <c r="H19" s="43" t="str">
        <f>'03_CPM_Obra_Gruesa'!M155</f>
        <v>NO</v>
      </c>
      <c r="I19" s="43" t="s">
        <v>177</v>
      </c>
      <c r="J19" s="43" t="s">
        <v>232</v>
      </c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  <c r="AC19" s="48"/>
      <c r="AD19" s="48"/>
      <c r="AE19" s="48"/>
      <c r="AF19" s="48"/>
    </row>
    <row r="20" spans="1:32" ht="28.05" customHeight="1">
      <c r="A20" s="42" t="s">
        <v>178</v>
      </c>
      <c r="B20" s="42" t="s">
        <v>88</v>
      </c>
      <c r="C20" s="42" t="s">
        <v>89</v>
      </c>
      <c r="D20" s="44">
        <f>'03_CPM_Obra_Gruesa'!E156</f>
        <v>14</v>
      </c>
      <c r="E20" s="46">
        <f>$B$5+'03_CPM_Obra_Gruesa'!G156</f>
        <v>46409</v>
      </c>
      <c r="F20" s="46">
        <f>$B$5+'03_CPM_Obra_Gruesa'!H156-1</f>
        <v>46422</v>
      </c>
      <c r="G20" s="42" t="s">
        <v>179</v>
      </c>
      <c r="H20" s="42" t="str">
        <f>'03_CPM_Obra_Gruesa'!M156</f>
        <v>SÍ</v>
      </c>
      <c r="I20" s="42" t="s">
        <v>180</v>
      </c>
      <c r="J20" s="42" t="s">
        <v>232</v>
      </c>
      <c r="K20" s="48"/>
      <c r="L20" s="48"/>
      <c r="M20" s="48"/>
      <c r="N20" s="48"/>
      <c r="O20" s="48"/>
      <c r="P20" s="48"/>
      <c r="Q20" s="48"/>
      <c r="R20" s="48"/>
      <c r="S20" s="48"/>
      <c r="T20" s="48"/>
      <c r="U20" s="48"/>
      <c r="V20" s="48"/>
      <c r="W20" s="48"/>
      <c r="X20" s="48"/>
      <c r="Y20" s="48"/>
      <c r="Z20" s="48"/>
      <c r="AA20" s="48"/>
      <c r="AB20" s="48"/>
      <c r="AC20" s="48"/>
      <c r="AD20" s="48"/>
      <c r="AE20" s="48"/>
      <c r="AF20" s="48"/>
    </row>
    <row r="21" spans="1:32" ht="28.05" customHeight="1">
      <c r="A21" s="43" t="s">
        <v>181</v>
      </c>
      <c r="B21" s="43" t="s">
        <v>88</v>
      </c>
      <c r="C21" s="43" t="s">
        <v>91</v>
      </c>
      <c r="D21" s="45">
        <f>'03_CPM_Obra_Gruesa'!E157</f>
        <v>12</v>
      </c>
      <c r="E21" s="47">
        <f>$B$5+'03_CPM_Obra_Gruesa'!G157</f>
        <v>46395</v>
      </c>
      <c r="F21" s="47">
        <f>$B$5+'03_CPM_Obra_Gruesa'!H157-1</f>
        <v>46406</v>
      </c>
      <c r="G21" s="43" t="s">
        <v>134</v>
      </c>
      <c r="H21" s="43" t="str">
        <f>'03_CPM_Obra_Gruesa'!M157</f>
        <v>NO</v>
      </c>
      <c r="I21" s="43" t="s">
        <v>138</v>
      </c>
      <c r="J21" s="43" t="s">
        <v>232</v>
      </c>
      <c r="K21" s="48"/>
      <c r="L21" s="48"/>
      <c r="M21" s="48"/>
      <c r="N21" s="48"/>
      <c r="O21" s="48"/>
      <c r="P21" s="48"/>
      <c r="Q21" s="48"/>
      <c r="R21" s="48"/>
      <c r="S21" s="48"/>
      <c r="T21" s="48"/>
      <c r="U21" s="48"/>
      <c r="V21" s="48"/>
      <c r="W21" s="48"/>
      <c r="X21" s="48"/>
      <c r="Y21" s="48"/>
      <c r="Z21" s="48"/>
      <c r="AA21" s="48"/>
      <c r="AB21" s="48"/>
      <c r="AC21" s="48"/>
      <c r="AD21" s="48"/>
      <c r="AE21" s="48"/>
      <c r="AF21" s="48"/>
    </row>
    <row r="22" spans="1:32" ht="28.05" customHeight="1">
      <c r="A22" s="43" t="s">
        <v>182</v>
      </c>
      <c r="B22" s="43" t="s">
        <v>88</v>
      </c>
      <c r="C22" s="43" t="s">
        <v>94</v>
      </c>
      <c r="D22" s="45">
        <f>'03_CPM_Obra_Gruesa'!E158</f>
        <v>14</v>
      </c>
      <c r="E22" s="47">
        <f>$B$5+'03_CPM_Obra_Gruesa'!G158</f>
        <v>46359</v>
      </c>
      <c r="F22" s="47">
        <f>$B$5+'03_CPM_Obra_Gruesa'!H158-1</f>
        <v>46372</v>
      </c>
      <c r="G22" s="43" t="s">
        <v>128</v>
      </c>
      <c r="H22" s="43" t="str">
        <f>'03_CPM_Obra_Gruesa'!M158</f>
        <v>NO</v>
      </c>
      <c r="I22" s="43" t="s">
        <v>138</v>
      </c>
      <c r="J22" s="43" t="s">
        <v>232</v>
      </c>
      <c r="K22" s="48"/>
      <c r="L22" s="48"/>
      <c r="M22" s="48"/>
      <c r="N22" s="48"/>
      <c r="O22" s="48"/>
      <c r="P22" s="48"/>
      <c r="Q22" s="48"/>
      <c r="R22" s="48"/>
      <c r="S22" s="48"/>
      <c r="T22" s="48"/>
      <c r="U22" s="48"/>
      <c r="V22" s="48"/>
      <c r="W22" s="48"/>
      <c r="X22" s="48"/>
      <c r="Y22" s="48"/>
      <c r="Z22" s="48"/>
      <c r="AA22" s="48"/>
      <c r="AB22" s="48"/>
      <c r="AC22" s="48"/>
      <c r="AD22" s="48"/>
      <c r="AE22" s="48"/>
      <c r="AF22" s="48"/>
    </row>
    <row r="23" spans="1:32" ht="28.05" customHeight="1">
      <c r="A23" s="43" t="s">
        <v>183</v>
      </c>
      <c r="B23" s="43" t="s">
        <v>88</v>
      </c>
      <c r="C23" s="43" t="s">
        <v>95</v>
      </c>
      <c r="D23" s="45">
        <f>'03_CPM_Obra_Gruesa'!E159</f>
        <v>8</v>
      </c>
      <c r="E23" s="47">
        <f>$B$5+'03_CPM_Obra_Gruesa'!G159</f>
        <v>46407</v>
      </c>
      <c r="F23" s="47">
        <f>$B$5+'03_CPM_Obra_Gruesa'!H159-1</f>
        <v>46414</v>
      </c>
      <c r="G23" s="43" t="s">
        <v>184</v>
      </c>
      <c r="H23" s="43" t="str">
        <f>'03_CPM_Obra_Gruesa'!M159</f>
        <v>NO</v>
      </c>
      <c r="I23" s="43" t="s">
        <v>139</v>
      </c>
      <c r="J23" s="43" t="s">
        <v>232</v>
      </c>
      <c r="K23" s="48"/>
      <c r="L23" s="48"/>
      <c r="M23" s="48"/>
      <c r="N23" s="48"/>
      <c r="O23" s="48"/>
      <c r="P23" s="48"/>
      <c r="Q23" s="48"/>
      <c r="R23" s="48"/>
      <c r="S23" s="48"/>
      <c r="T23" s="48"/>
      <c r="U23" s="48"/>
      <c r="V23" s="48"/>
      <c r="W23" s="48"/>
      <c r="X23" s="48"/>
      <c r="Y23" s="48"/>
      <c r="Z23" s="48"/>
      <c r="AA23" s="48"/>
      <c r="AB23" s="48"/>
      <c r="AC23" s="48"/>
      <c r="AD23" s="48"/>
      <c r="AE23" s="48"/>
      <c r="AF23" s="48"/>
    </row>
    <row r="24" spans="1:32" ht="28.05" customHeight="1">
      <c r="A24" s="43" t="s">
        <v>185</v>
      </c>
      <c r="B24" s="43" t="s">
        <v>88</v>
      </c>
      <c r="C24" s="43" t="s">
        <v>97</v>
      </c>
      <c r="D24" s="45">
        <f>'03_CPM_Obra_Gruesa'!E160</f>
        <v>8</v>
      </c>
      <c r="E24" s="47">
        <f>$B$5+'03_CPM_Obra_Gruesa'!G160</f>
        <v>46423</v>
      </c>
      <c r="F24" s="47">
        <f>$B$5+'03_CPM_Obra_Gruesa'!H160-1</f>
        <v>46430</v>
      </c>
      <c r="G24" s="43" t="s">
        <v>186</v>
      </c>
      <c r="H24" s="43" t="str">
        <f>'03_CPM_Obra_Gruesa'!M160</f>
        <v>NO</v>
      </c>
      <c r="I24" s="43" t="s">
        <v>145</v>
      </c>
      <c r="J24" s="43" t="s">
        <v>232</v>
      </c>
      <c r="K24" s="48"/>
      <c r="L24" s="48"/>
      <c r="M24" s="48"/>
      <c r="N24" s="48"/>
      <c r="O24" s="48"/>
      <c r="P24" s="48"/>
      <c r="Q24" s="48"/>
      <c r="R24" s="48"/>
      <c r="S24" s="48"/>
      <c r="T24" s="48"/>
      <c r="U24" s="48"/>
      <c r="V24" s="48"/>
      <c r="W24" s="48"/>
      <c r="X24" s="48"/>
      <c r="Y24" s="48"/>
      <c r="Z24" s="48"/>
      <c r="AA24" s="48"/>
      <c r="AB24" s="48"/>
      <c r="AC24" s="48"/>
      <c r="AD24" s="48"/>
      <c r="AE24" s="48"/>
      <c r="AF24" s="48"/>
    </row>
    <row r="25" spans="1:32" ht="28.05" customHeight="1">
      <c r="A25" s="42" t="s">
        <v>187</v>
      </c>
      <c r="B25" s="42" t="s">
        <v>99</v>
      </c>
      <c r="C25" s="42" t="s">
        <v>100</v>
      </c>
      <c r="D25" s="44">
        <f>'03_CPM_Obra_Gruesa'!E161</f>
        <v>16</v>
      </c>
      <c r="E25" s="46">
        <f>$B$5+'03_CPM_Obra_Gruesa'!G161</f>
        <v>46423</v>
      </c>
      <c r="F25" s="46">
        <f>$B$5+'03_CPM_Obra_Gruesa'!H161-1</f>
        <v>46438</v>
      </c>
      <c r="G25" s="42" t="s">
        <v>188</v>
      </c>
      <c r="H25" s="42" t="str">
        <f>'03_CPM_Obra_Gruesa'!M161</f>
        <v>SÍ</v>
      </c>
      <c r="I25" s="42" t="s">
        <v>189</v>
      </c>
      <c r="J25" s="42" t="s">
        <v>232</v>
      </c>
      <c r="K25" s="48"/>
      <c r="L25" s="48"/>
      <c r="M25" s="48"/>
      <c r="N25" s="48"/>
      <c r="O25" s="48"/>
      <c r="P25" s="48"/>
      <c r="Q25" s="48"/>
      <c r="R25" s="48"/>
      <c r="S25" s="48"/>
      <c r="T25" s="48"/>
      <c r="U25" s="48"/>
      <c r="V25" s="48"/>
      <c r="W25" s="48"/>
      <c r="X25" s="48"/>
      <c r="Y25" s="48"/>
      <c r="Z25" s="48"/>
      <c r="AA25" s="48"/>
      <c r="AB25" s="48"/>
      <c r="AC25" s="48"/>
      <c r="AD25" s="48"/>
      <c r="AE25" s="48"/>
      <c r="AF25" s="48"/>
    </row>
    <row r="26" spans="1:32" ht="28.05" customHeight="1">
      <c r="A26" s="42" t="s">
        <v>190</v>
      </c>
      <c r="B26" s="42" t="s">
        <v>99</v>
      </c>
      <c r="C26" s="42" t="s">
        <v>101</v>
      </c>
      <c r="D26" s="44">
        <f>'03_CPM_Obra_Gruesa'!E162</f>
        <v>12</v>
      </c>
      <c r="E26" s="46">
        <f>$B$5+'03_CPM_Obra_Gruesa'!G162</f>
        <v>46439</v>
      </c>
      <c r="F26" s="46">
        <f>$B$5+'03_CPM_Obra_Gruesa'!H162-1</f>
        <v>46450</v>
      </c>
      <c r="G26" s="42" t="s">
        <v>140</v>
      </c>
      <c r="H26" s="42" t="str">
        <f>'03_CPM_Obra_Gruesa'!M162</f>
        <v>SÍ</v>
      </c>
      <c r="I26" s="42" t="s">
        <v>143</v>
      </c>
      <c r="J26" s="42" t="s">
        <v>232</v>
      </c>
      <c r="K26" s="48"/>
      <c r="L26" s="48"/>
      <c r="M26" s="48"/>
      <c r="N26" s="48"/>
      <c r="O26" s="48"/>
      <c r="P26" s="48"/>
      <c r="Q26" s="48"/>
      <c r="R26" s="48"/>
      <c r="S26" s="48"/>
      <c r="T26" s="48"/>
      <c r="U26" s="48"/>
      <c r="V26" s="48"/>
      <c r="W26" s="48"/>
      <c r="X26" s="48"/>
      <c r="Y26" s="48"/>
      <c r="Z26" s="48"/>
      <c r="AA26" s="48"/>
      <c r="AB26" s="48"/>
      <c r="AC26" s="48"/>
      <c r="AD26" s="48"/>
      <c r="AE26" s="48"/>
      <c r="AF26" s="48"/>
    </row>
    <row r="27" spans="1:32" ht="28.05" customHeight="1">
      <c r="A27" s="43" t="s">
        <v>191</v>
      </c>
      <c r="B27" s="43" t="s">
        <v>99</v>
      </c>
      <c r="C27" s="43" t="s">
        <v>102</v>
      </c>
      <c r="D27" s="45">
        <f>'03_CPM_Obra_Gruesa'!E163</f>
        <v>10</v>
      </c>
      <c r="E27" s="47">
        <f>$B$5+'03_CPM_Obra_Gruesa'!G163</f>
        <v>46439</v>
      </c>
      <c r="F27" s="47">
        <f>$B$5+'03_CPM_Obra_Gruesa'!H163-1</f>
        <v>46448</v>
      </c>
      <c r="G27" s="43" t="s">
        <v>140</v>
      </c>
      <c r="H27" s="43" t="str">
        <f>'03_CPM_Obra_Gruesa'!M163</f>
        <v>NO</v>
      </c>
      <c r="I27" s="43" t="s">
        <v>143</v>
      </c>
      <c r="J27" s="43" t="s">
        <v>232</v>
      </c>
      <c r="K27" s="48"/>
      <c r="L27" s="48"/>
      <c r="M27" s="48"/>
      <c r="N27" s="48"/>
      <c r="O27" s="48"/>
      <c r="P27" s="48"/>
      <c r="Q27" s="48"/>
      <c r="R27" s="48"/>
      <c r="S27" s="48"/>
      <c r="T27" s="48"/>
      <c r="U27" s="48"/>
      <c r="V27" s="48"/>
      <c r="W27" s="48"/>
      <c r="X27" s="48"/>
      <c r="Y27" s="48"/>
      <c r="Z27" s="48"/>
      <c r="AA27" s="48"/>
      <c r="AB27" s="48"/>
      <c r="AC27" s="48"/>
      <c r="AD27" s="48"/>
      <c r="AE27" s="48"/>
      <c r="AF27" s="48"/>
    </row>
    <row r="28" spans="1:32" ht="28.05" customHeight="1">
      <c r="A28" s="42" t="s">
        <v>192</v>
      </c>
      <c r="B28" s="42" t="s">
        <v>99</v>
      </c>
      <c r="C28" s="42" t="s">
        <v>103</v>
      </c>
      <c r="D28" s="44">
        <f>'03_CPM_Obra_Gruesa'!E164</f>
        <v>20</v>
      </c>
      <c r="E28" s="46">
        <f>$B$5+'03_CPM_Obra_Gruesa'!G164</f>
        <v>46451</v>
      </c>
      <c r="F28" s="46">
        <f>$B$5+'03_CPM_Obra_Gruesa'!H164-1</f>
        <v>46470</v>
      </c>
      <c r="G28" s="42" t="s">
        <v>193</v>
      </c>
      <c r="H28" s="42" t="str">
        <f>'03_CPM_Obra_Gruesa'!M164</f>
        <v>SÍ</v>
      </c>
      <c r="I28" s="42" t="s">
        <v>145</v>
      </c>
      <c r="J28" s="42" t="s">
        <v>232</v>
      </c>
      <c r="K28" s="48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  <c r="AC28" s="48"/>
      <c r="AD28" s="48"/>
      <c r="AE28" s="48"/>
      <c r="AF28" s="48"/>
    </row>
    <row r="29" spans="1:32" ht="28.05" customHeight="1">
      <c r="A29" s="43" t="s">
        <v>194</v>
      </c>
      <c r="B29" s="43" t="s">
        <v>99</v>
      </c>
      <c r="C29" s="43" t="s">
        <v>104</v>
      </c>
      <c r="D29" s="45">
        <f>'03_CPM_Obra_Gruesa'!E165</f>
        <v>16</v>
      </c>
      <c r="E29" s="47">
        <f>$B$5+'03_CPM_Obra_Gruesa'!G165</f>
        <v>46409</v>
      </c>
      <c r="F29" s="47">
        <f>$B$5+'03_CPM_Obra_Gruesa'!H165-1</f>
        <v>46424</v>
      </c>
      <c r="G29" s="43" t="s">
        <v>195</v>
      </c>
      <c r="H29" s="43" t="str">
        <f>'03_CPM_Obra_Gruesa'!M165</f>
        <v>NO</v>
      </c>
      <c r="I29" s="43" t="s">
        <v>145</v>
      </c>
      <c r="J29" s="43" t="s">
        <v>232</v>
      </c>
      <c r="K29" s="48"/>
      <c r="L29" s="48"/>
      <c r="M29" s="48"/>
      <c r="N29" s="48"/>
      <c r="O29" s="48"/>
      <c r="P29" s="48"/>
      <c r="Q29" s="48"/>
      <c r="R29" s="48"/>
      <c r="S29" s="48"/>
      <c r="T29" s="48"/>
      <c r="U29" s="48"/>
      <c r="V29" s="48"/>
      <c r="W29" s="48"/>
      <c r="X29" s="48"/>
      <c r="Y29" s="48"/>
      <c r="Z29" s="48"/>
      <c r="AA29" s="48"/>
      <c r="AB29" s="48"/>
      <c r="AC29" s="48"/>
      <c r="AD29" s="48"/>
      <c r="AE29" s="48"/>
      <c r="AF29" s="48"/>
    </row>
    <row r="30" spans="1:32" ht="28.05" customHeight="1">
      <c r="A30" s="42" t="s">
        <v>196</v>
      </c>
      <c r="B30" s="42" t="s">
        <v>99</v>
      </c>
      <c r="C30" s="42" t="s">
        <v>105</v>
      </c>
      <c r="D30" s="44">
        <f>'03_CPM_Obra_Gruesa'!E166</f>
        <v>7</v>
      </c>
      <c r="E30" s="46">
        <f>$B$5+'03_CPM_Obra_Gruesa'!G166</f>
        <v>46471</v>
      </c>
      <c r="F30" s="46">
        <f>$B$5+'03_CPM_Obra_Gruesa'!H166-1</f>
        <v>46477</v>
      </c>
      <c r="G30" s="42" t="s">
        <v>197</v>
      </c>
      <c r="H30" s="42" t="str">
        <f>'03_CPM_Obra_Gruesa'!M166</f>
        <v>SÍ</v>
      </c>
      <c r="I30" s="42" t="s">
        <v>164</v>
      </c>
      <c r="J30" s="42" t="s">
        <v>232</v>
      </c>
      <c r="K30" s="48"/>
      <c r="L30" s="48"/>
      <c r="M30" s="48"/>
      <c r="N30" s="48"/>
      <c r="O30" s="48"/>
      <c r="P30" s="48"/>
      <c r="Q30" s="48"/>
      <c r="R30" s="48"/>
      <c r="S30" s="48"/>
      <c r="T30" s="48"/>
      <c r="U30" s="48"/>
      <c r="V30" s="48"/>
      <c r="W30" s="48"/>
      <c r="X30" s="48"/>
      <c r="Y30" s="48"/>
      <c r="Z30" s="48"/>
      <c r="AA30" s="48"/>
      <c r="AB30" s="48"/>
      <c r="AC30" s="48"/>
      <c r="AD30" s="48"/>
      <c r="AE30" s="48"/>
      <c r="AF30" s="48"/>
    </row>
    <row r="33" spans="1:10" ht="28.05" customHeight="1">
      <c r="A33" s="166" t="s">
        <v>233</v>
      </c>
      <c r="B33" s="166"/>
      <c r="C33" s="166"/>
      <c r="D33" s="166"/>
      <c r="E33" s="166"/>
      <c r="F33" s="166"/>
      <c r="G33" s="166"/>
      <c r="H33" s="166"/>
      <c r="I33" s="166"/>
      <c r="J33" s="166"/>
    </row>
    <row r="34" spans="1:10" ht="43.95" customHeight="1">
      <c r="A34" s="50" t="s">
        <v>55</v>
      </c>
      <c r="B34" s="50" t="s">
        <v>228</v>
      </c>
      <c r="C34" s="50" t="s">
        <v>229</v>
      </c>
      <c r="D34" s="50" t="s">
        <v>234</v>
      </c>
      <c r="E34" s="50" t="s">
        <v>235</v>
      </c>
      <c r="F34" s="50" t="s">
        <v>122</v>
      </c>
    </row>
    <row r="35" spans="1:10" ht="34.049999999999997" customHeight="1">
      <c r="A35" s="51" t="s">
        <v>65</v>
      </c>
      <c r="B35" s="57">
        <f>MIN(E9:E11)</f>
        <v>46328</v>
      </c>
      <c r="C35" s="57">
        <f>MAX(F9:F11)</f>
        <v>46343</v>
      </c>
      <c r="D35" s="51">
        <f>C35-B35+1</f>
        <v>16</v>
      </c>
      <c r="E35" s="60">
        <v>0.08</v>
      </c>
      <c r="F35" s="51" t="s">
        <v>236</v>
      </c>
    </row>
    <row r="36" spans="1:10" ht="34.049999999999997" customHeight="1">
      <c r="A36" s="52" t="s">
        <v>74</v>
      </c>
      <c r="B36" s="56">
        <f>MIN(E12:E19)</f>
        <v>46339</v>
      </c>
      <c r="C36" s="56">
        <f>MAX(F12:F19)</f>
        <v>46408</v>
      </c>
      <c r="D36" s="52">
        <f>C36-B36+1</f>
        <v>70</v>
      </c>
      <c r="E36" s="61">
        <v>0.38</v>
      </c>
      <c r="F36" s="52" t="s">
        <v>236</v>
      </c>
    </row>
    <row r="37" spans="1:10" ht="34.049999999999997" customHeight="1">
      <c r="A37" s="51" t="s">
        <v>88</v>
      </c>
      <c r="B37" s="57">
        <f>MIN(E20:E24)</f>
        <v>46359</v>
      </c>
      <c r="C37" s="57">
        <f>MAX(F20:F24)</f>
        <v>46430</v>
      </c>
      <c r="D37" s="51">
        <f>C37-B37+1</f>
        <v>72</v>
      </c>
      <c r="E37" s="60">
        <v>0.22</v>
      </c>
      <c r="F37" s="51" t="s">
        <v>236</v>
      </c>
    </row>
    <row r="38" spans="1:10" ht="34.049999999999997" customHeight="1">
      <c r="A38" s="52" t="s">
        <v>99</v>
      </c>
      <c r="B38" s="56">
        <f>MIN(E25:E30)</f>
        <v>46409</v>
      </c>
      <c r="C38" s="56">
        <f>MAX(F25:F30)</f>
        <v>46477</v>
      </c>
      <c r="D38" s="52">
        <f>C38-B38+1</f>
        <v>69</v>
      </c>
      <c r="E38" s="61">
        <v>0.32</v>
      </c>
      <c r="F38" s="52" t="s">
        <v>236</v>
      </c>
    </row>
    <row r="39" spans="1:10" ht="27" customHeight="1"/>
    <row r="40" spans="1:10" ht="37.950000000000003" customHeight="1">
      <c r="A40" s="157" t="s">
        <v>237</v>
      </c>
      <c r="B40" s="157"/>
      <c r="C40" s="157"/>
      <c r="D40" s="157"/>
      <c r="E40" s="157"/>
      <c r="F40" s="157"/>
      <c r="G40" s="157"/>
      <c r="H40" s="157"/>
      <c r="I40" s="157"/>
      <c r="J40" s="157"/>
    </row>
    <row r="42" spans="1:10" ht="30" customHeight="1"/>
    <row r="43" spans="1:10" ht="30" customHeight="1"/>
    <row r="45" spans="1:10" ht="28.05" customHeight="1"/>
    <row r="46" spans="1:10" ht="28.05" customHeight="1"/>
  </sheetData>
  <mergeCells count="4">
    <mergeCell ref="A1:AF1"/>
    <mergeCell ref="A2:AF2"/>
    <mergeCell ref="A33:J33"/>
    <mergeCell ref="A40:J40"/>
  </mergeCells>
  <conditionalFormatting sqref="H9:H30">
    <cfRule type="expression" dxfId="11" priority="6">
      <formula>H9="Sí"</formula>
    </cfRule>
    <cfRule type="expression" dxfId="10" priority="7">
      <formula>H9="No"</formula>
    </cfRule>
  </conditionalFormatting>
  <conditionalFormatting sqref="K9:AF30">
    <cfRule type="expression" dxfId="9" priority="8">
      <formula>AND(K$8&lt;=$F9,K$8+6&gt;=$E9,$H9="SÍ")</formula>
    </cfRule>
    <cfRule type="expression" dxfId="8" priority="9">
      <formula>AND(K$8&lt;=$F9,K$8+6&gt;=$E9,$H9="NO")</formula>
    </cfRule>
  </conditionalFormatting>
  <conditionalFormatting sqref="M9:AD30">
    <cfRule type="expression" dxfId="7" priority="1">
      <formula>AND(M$8&lt;=$F9,M$8+6&gt;=$E9,$H9="No",$B9="Instalación de faenas")</formula>
    </cfRule>
    <cfRule type="expression" dxfId="6" priority="2">
      <formula>AND(M$8&lt;=$F9,M$8+6&gt;=$E9,$H9="No",$B9="Obra Gruesa")</formula>
    </cfRule>
    <cfRule type="expression" dxfId="5" priority="3">
      <formula>AND(M$8&lt;=$F9,M$8+6&gt;=$E9,$H9="No",$B9="Instalaciones")</formula>
    </cfRule>
    <cfRule type="expression" dxfId="4" priority="4">
      <formula>AND(M$8&lt;=$F9,M$8+6&gt;=$E9,$H9="No",$B9="Terminaciones")</formula>
    </cfRule>
    <cfRule type="expression" dxfId="3" priority="5">
      <formula>AND(M$8&lt;=$F9,M$8+6&gt;=$E9,$H9="Sí")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C97518"/>
  </sheetPr>
  <dimension ref="A1:P364"/>
  <sheetViews>
    <sheetView showGridLines="0" zoomScale="85" zoomScaleNormal="85" workbookViewId="0"/>
  </sheetViews>
  <sheetFormatPr baseColWidth="10" defaultColWidth="8.796875" defaultRowHeight="13.8"/>
  <cols>
    <col min="1" max="1" width="19" customWidth="1"/>
    <col min="2" max="2" width="18" customWidth="1"/>
    <col min="3" max="3" width="53" customWidth="1"/>
    <col min="4" max="4" width="17" customWidth="1"/>
    <col min="5" max="5" width="14" customWidth="1"/>
    <col min="6" max="6" width="22" customWidth="1"/>
    <col min="7" max="7" width="23" customWidth="1"/>
    <col min="8" max="9" width="19" customWidth="1"/>
    <col min="10" max="11" width="20" customWidth="1"/>
    <col min="12" max="12" width="53" customWidth="1"/>
    <col min="13" max="13" width="12" customWidth="1"/>
    <col min="14" max="14" width="14" customWidth="1"/>
    <col min="15" max="15" width="22" customWidth="1"/>
    <col min="16" max="16" width="23" customWidth="1"/>
  </cols>
  <sheetData>
    <row r="1" spans="2:16" ht="25.95" customHeight="1">
      <c r="B1" s="119" t="s">
        <v>295</v>
      </c>
      <c r="C1" s="119"/>
      <c r="D1" s="119"/>
      <c r="E1" s="119"/>
      <c r="F1" s="119"/>
      <c r="G1" s="119"/>
      <c r="H1" s="119"/>
      <c r="I1" s="119"/>
      <c r="J1" s="119"/>
      <c r="K1" s="119"/>
      <c r="L1" s="119"/>
      <c r="M1" s="119"/>
      <c r="N1" s="119"/>
      <c r="O1" s="119"/>
      <c r="P1" s="119"/>
    </row>
    <row r="2" spans="2:16" ht="31.05" customHeight="1">
      <c r="B2" s="82" t="s">
        <v>296</v>
      </c>
      <c r="C2" s="82"/>
      <c r="D2" s="82"/>
      <c r="E2" s="82"/>
      <c r="F2" s="82"/>
      <c r="G2" s="82"/>
      <c r="H2" s="82"/>
      <c r="I2" s="82"/>
      <c r="J2" s="82"/>
      <c r="K2" s="82"/>
      <c r="L2" s="82"/>
      <c r="M2" s="82"/>
      <c r="N2" s="82"/>
      <c r="O2" s="82"/>
      <c r="P2" s="82"/>
    </row>
    <row r="3" spans="2:16" ht="25.05" customHeight="1">
      <c r="B3" s="83" t="s">
        <v>297</v>
      </c>
      <c r="C3" s="83"/>
      <c r="D3" s="83"/>
      <c r="E3" s="83"/>
      <c r="F3" s="83"/>
      <c r="G3" s="83"/>
      <c r="H3" s="83"/>
      <c r="I3" s="83"/>
      <c r="J3" s="83"/>
      <c r="K3" s="83"/>
      <c r="L3" s="83"/>
      <c r="M3" s="83"/>
      <c r="N3" s="83"/>
      <c r="O3" s="83"/>
      <c r="P3" s="83"/>
    </row>
    <row r="5" spans="2:16" ht="15.6">
      <c r="B5" s="84" t="s">
        <v>298</v>
      </c>
      <c r="C5" s="84"/>
      <c r="D5" s="84"/>
      <c r="E5" s="84"/>
      <c r="F5" s="84"/>
      <c r="G5" s="84"/>
      <c r="H5" s="84"/>
      <c r="I5" s="85">
        <f>(1+'02_Rendimientos'!B83+'02_Rendimientos'!B84)*(1+'02_Rendimientos'!B82)</f>
        <v>1.4874999999999998</v>
      </c>
      <c r="K5" s="86" t="s">
        <v>299</v>
      </c>
      <c r="L5" s="86"/>
      <c r="M5" s="86"/>
      <c r="N5" s="86"/>
      <c r="O5" s="86"/>
      <c r="P5" s="86"/>
    </row>
    <row r="7" spans="2:16" ht="27" customHeight="1">
      <c r="B7" s="87" t="s">
        <v>300</v>
      </c>
      <c r="C7" s="87"/>
      <c r="D7" s="87"/>
      <c r="E7" s="87"/>
      <c r="F7" s="87"/>
      <c r="G7" s="87"/>
      <c r="K7" s="87" t="s">
        <v>301</v>
      </c>
      <c r="L7" s="87"/>
      <c r="M7" s="87"/>
      <c r="N7" s="87"/>
      <c r="O7" s="87"/>
      <c r="P7" s="87"/>
    </row>
    <row r="8" spans="2:16" ht="31.95" customHeight="1">
      <c r="B8" s="88" t="s">
        <v>54</v>
      </c>
      <c r="C8" s="88" t="s">
        <v>56</v>
      </c>
      <c r="D8" s="88" t="s">
        <v>58</v>
      </c>
      <c r="E8" s="88" t="s">
        <v>302</v>
      </c>
      <c r="F8" s="88" t="s">
        <v>303</v>
      </c>
      <c r="G8" s="88" t="s">
        <v>304</v>
      </c>
      <c r="K8" s="88" t="s">
        <v>54</v>
      </c>
      <c r="L8" s="88" t="s">
        <v>56</v>
      </c>
      <c r="M8" s="88" t="s">
        <v>58</v>
      </c>
      <c r="N8" s="88" t="s">
        <v>302</v>
      </c>
      <c r="O8" s="88" t="s">
        <v>305</v>
      </c>
      <c r="P8" s="88" t="s">
        <v>306</v>
      </c>
    </row>
    <row r="9" spans="2:16" ht="21" customHeight="1">
      <c r="B9" t="str">
        <f>'06_Presupuesto'!A175</f>
        <v>A.1.1/a)</v>
      </c>
      <c r="C9" t="str">
        <f>'06_Presupuesto'!C175</f>
        <v>Oficina (con servicios básicos)</v>
      </c>
      <c r="D9" t="str">
        <f>'06_Presupuesto'!D175</f>
        <v>UNI</v>
      </c>
      <c r="E9" s="90">
        <f>'06_Presupuesto'!E175</f>
        <v>1</v>
      </c>
      <c r="F9" s="90">
        <f>'06_Presupuesto'!G175</f>
        <v>1764705.8823529412</v>
      </c>
      <c r="G9" s="90">
        <f t="shared" ref="G9:G40" si="0">E9*F9</f>
        <v>1764705.8823529412</v>
      </c>
      <c r="K9" t="str">
        <f t="shared" ref="K9:K40" si="1">B9</f>
        <v>A.1.1/a)</v>
      </c>
      <c r="L9" t="str">
        <f t="shared" ref="L9:L40" si="2">C9</f>
        <v>Oficina (con servicios básicos)</v>
      </c>
      <c r="M9" t="str">
        <f t="shared" ref="M9:M40" si="3">D9</f>
        <v>UNI</v>
      </c>
      <c r="N9" s="90">
        <f t="shared" ref="N9:N40" si="4">E9</f>
        <v>1</v>
      </c>
      <c r="O9" s="90">
        <f>F9*$I$5</f>
        <v>2624999.9999999995</v>
      </c>
      <c r="P9" s="90">
        <f t="shared" ref="P9:P40" si="5">N9*O9</f>
        <v>2624999.9999999995</v>
      </c>
    </row>
    <row r="10" spans="2:16" ht="21" customHeight="1">
      <c r="B10" s="89" t="str">
        <f>'06_Presupuesto'!A176</f>
        <v>A.1.1/b)</v>
      </c>
      <c r="C10" s="89" t="str">
        <f>'06_Presupuesto'!C176</f>
        <v>Bodega de Materiales</v>
      </c>
      <c r="D10" s="89" t="str">
        <f>'06_Presupuesto'!D176</f>
        <v>UNI</v>
      </c>
      <c r="E10" s="91">
        <f>'06_Presupuesto'!E176</f>
        <v>1</v>
      </c>
      <c r="F10" s="91">
        <f>'06_Presupuesto'!G176</f>
        <v>1008403.3613445378</v>
      </c>
      <c r="G10" s="91">
        <f t="shared" si="0"/>
        <v>1008403.3613445378</v>
      </c>
      <c r="K10" s="89" t="str">
        <f t="shared" si="1"/>
        <v>A.1.1/b)</v>
      </c>
      <c r="L10" s="89" t="str">
        <f t="shared" si="2"/>
        <v>Bodega de Materiales</v>
      </c>
      <c r="M10" s="89" t="str">
        <f t="shared" si="3"/>
        <v>UNI</v>
      </c>
      <c r="N10" s="91">
        <f t="shared" si="4"/>
        <v>1</v>
      </c>
      <c r="O10" s="91">
        <f t="shared" ref="O10:O40" si="6">F10*$I$5</f>
        <v>1499999.9999999998</v>
      </c>
      <c r="P10" s="91">
        <f t="shared" si="5"/>
        <v>1499999.9999999998</v>
      </c>
    </row>
    <row r="11" spans="2:16" ht="21" customHeight="1">
      <c r="B11" t="str">
        <f>'06_Presupuesto'!A177</f>
        <v>A.1.1/c)</v>
      </c>
      <c r="C11" t="str">
        <f>'06_Presupuesto'!C177</f>
        <v>Servicios higiénicos tipo químicos</v>
      </c>
      <c r="D11" t="str">
        <f>'06_Presupuesto'!D177</f>
        <v>UNI</v>
      </c>
      <c r="E11" s="90">
        <f>'06_Presupuesto'!E177</f>
        <v>2</v>
      </c>
      <c r="F11" s="90">
        <f>'06_Presupuesto'!G177</f>
        <v>714285.71428571432</v>
      </c>
      <c r="G11" s="90">
        <f t="shared" si="0"/>
        <v>1428571.4285714286</v>
      </c>
      <c r="K11" t="str">
        <f t="shared" si="1"/>
        <v>A.1.1/c)</v>
      </c>
      <c r="L11" t="str">
        <f t="shared" si="2"/>
        <v>Servicios higiénicos tipo químicos</v>
      </c>
      <c r="M11" t="str">
        <f t="shared" si="3"/>
        <v>UNI</v>
      </c>
      <c r="N11" s="90">
        <f t="shared" si="4"/>
        <v>2</v>
      </c>
      <c r="O11" s="90">
        <f t="shared" si="6"/>
        <v>1062500</v>
      </c>
      <c r="P11" s="90">
        <f t="shared" si="5"/>
        <v>2125000</v>
      </c>
    </row>
    <row r="12" spans="2:16" ht="21" customHeight="1">
      <c r="B12" s="89" t="str">
        <f>'06_Presupuesto'!A178</f>
        <v>A.1.1/d)</v>
      </c>
      <c r="C12" s="89" t="str">
        <f>'06_Presupuesto'!C178</f>
        <v>Comedor</v>
      </c>
      <c r="D12" s="89" t="str">
        <f>'06_Presupuesto'!D178</f>
        <v>M2</v>
      </c>
      <c r="E12" s="91">
        <f>'06_Presupuesto'!E178</f>
        <v>10</v>
      </c>
      <c r="F12" s="91">
        <f>'06_Presupuesto'!G178</f>
        <v>71428.571428571435</v>
      </c>
      <c r="G12" s="91">
        <f t="shared" si="0"/>
        <v>714285.71428571432</v>
      </c>
      <c r="K12" s="89" t="str">
        <f t="shared" si="1"/>
        <v>A.1.1/d)</v>
      </c>
      <c r="L12" s="89" t="str">
        <f t="shared" si="2"/>
        <v>Comedor</v>
      </c>
      <c r="M12" s="89" t="str">
        <f t="shared" si="3"/>
        <v>M2</v>
      </c>
      <c r="N12" s="91">
        <f t="shared" si="4"/>
        <v>10</v>
      </c>
      <c r="O12" s="91">
        <f t="shared" si="6"/>
        <v>106250</v>
      </c>
      <c r="P12" s="91">
        <f t="shared" si="5"/>
        <v>1062500</v>
      </c>
    </row>
    <row r="13" spans="2:16" ht="21" customHeight="1">
      <c r="B13" t="str">
        <f>'06_Presupuesto'!A179</f>
        <v>A.1.2</v>
      </c>
      <c r="C13" t="str">
        <f>'06_Presupuesto'!C179</f>
        <v>CIERRE PROVISORIO</v>
      </c>
      <c r="D13" t="str">
        <f>'06_Presupuesto'!D179</f>
        <v>ML</v>
      </c>
      <c r="E13" s="90">
        <f>'06_Presupuesto'!E179</f>
        <v>84</v>
      </c>
      <c r="F13" s="90">
        <f>'06_Presupuesto'!G179</f>
        <v>12184.873949579833</v>
      </c>
      <c r="G13" s="90">
        <f t="shared" si="0"/>
        <v>1023529.4117647059</v>
      </c>
      <c r="K13" t="str">
        <f t="shared" si="1"/>
        <v>A.1.2</v>
      </c>
      <c r="L13" t="str">
        <f t="shared" si="2"/>
        <v>CIERRE PROVISORIO</v>
      </c>
      <c r="M13" t="str">
        <f t="shared" si="3"/>
        <v>ML</v>
      </c>
      <c r="N13" s="90">
        <f t="shared" si="4"/>
        <v>84</v>
      </c>
      <c r="O13" s="90">
        <f t="shared" si="6"/>
        <v>18125</v>
      </c>
      <c r="P13" s="90">
        <f t="shared" si="5"/>
        <v>1522500</v>
      </c>
    </row>
    <row r="14" spans="2:16" ht="21" customHeight="1">
      <c r="B14" s="89" t="str">
        <f>'06_Presupuesto'!A180</f>
        <v>A.1.3</v>
      </c>
      <c r="C14" s="89" t="str">
        <f>'06_Presupuesto'!C180</f>
        <v>LETRERO DE OBRA</v>
      </c>
      <c r="D14" s="89" t="str">
        <f>'06_Presupuesto'!D180</f>
        <v>UNI</v>
      </c>
      <c r="E14" s="91">
        <f>'06_Presupuesto'!E180</f>
        <v>1</v>
      </c>
      <c r="F14" s="91">
        <f>'06_Presupuesto'!G180</f>
        <v>327731.09243697481</v>
      </c>
      <c r="G14" s="91">
        <f t="shared" si="0"/>
        <v>327731.09243697481</v>
      </c>
      <c r="K14" s="89" t="str">
        <f t="shared" si="1"/>
        <v>A.1.3</v>
      </c>
      <c r="L14" s="89" t="str">
        <f t="shared" si="2"/>
        <v>LETRERO DE OBRA</v>
      </c>
      <c r="M14" s="89" t="str">
        <f t="shared" si="3"/>
        <v>UNI</v>
      </c>
      <c r="N14" s="91">
        <f t="shared" si="4"/>
        <v>1</v>
      </c>
      <c r="O14" s="91">
        <f t="shared" si="6"/>
        <v>487500</v>
      </c>
      <c r="P14" s="91">
        <f t="shared" si="5"/>
        <v>487500</v>
      </c>
    </row>
    <row r="15" spans="2:16" ht="21" customHeight="1">
      <c r="B15" t="str">
        <f>'06_Presupuesto'!A181</f>
        <v>A.2.1</v>
      </c>
      <c r="C15" t="str">
        <f>'06_Presupuesto'!C181</f>
        <v>Limpieza y despeje de Terreno</v>
      </c>
      <c r="D15" t="str">
        <f>'06_Presupuesto'!D181</f>
        <v>M2</v>
      </c>
      <c r="E15" s="90">
        <f>'06_Presupuesto'!E181</f>
        <v>444.51</v>
      </c>
      <c r="F15" s="90">
        <f>'06_Presupuesto'!G181</f>
        <v>1848.7394957983195</v>
      </c>
      <c r="G15" s="90">
        <f t="shared" si="0"/>
        <v>821783.19327731093</v>
      </c>
      <c r="K15" t="str">
        <f t="shared" si="1"/>
        <v>A.2.1</v>
      </c>
      <c r="L15" t="str">
        <f t="shared" si="2"/>
        <v>Limpieza y despeje de Terreno</v>
      </c>
      <c r="M15" t="str">
        <f t="shared" si="3"/>
        <v>M2</v>
      </c>
      <c r="N15" s="90">
        <f t="shared" si="4"/>
        <v>444.51</v>
      </c>
      <c r="O15" s="90">
        <f t="shared" si="6"/>
        <v>2750</v>
      </c>
      <c r="P15" s="90">
        <f t="shared" si="5"/>
        <v>1222402.5</v>
      </c>
    </row>
    <row r="16" spans="2:16" ht="21" customHeight="1">
      <c r="B16" s="89" t="str">
        <f>'06_Presupuesto'!A182</f>
        <v>A.2.2</v>
      </c>
      <c r="C16" s="89" t="str">
        <f>'06_Presupuesto'!C182</f>
        <v>Replanteo, trazado y niveles</v>
      </c>
      <c r="D16" s="89" t="str">
        <f>'06_Presupuesto'!D182</f>
        <v>M2</v>
      </c>
      <c r="E16" s="91">
        <f>'06_Presupuesto'!E182</f>
        <v>444.51</v>
      </c>
      <c r="F16" s="91">
        <f>'06_Presupuesto'!G182</f>
        <v>1764.7058823529412</v>
      </c>
      <c r="G16" s="91">
        <f t="shared" si="0"/>
        <v>784429.4117647059</v>
      </c>
      <c r="K16" s="89" t="str">
        <f t="shared" si="1"/>
        <v>A.2.2</v>
      </c>
      <c r="L16" s="89" t="str">
        <f t="shared" si="2"/>
        <v>Replanteo, trazado y niveles</v>
      </c>
      <c r="M16" s="89" t="str">
        <f t="shared" si="3"/>
        <v>M2</v>
      </c>
      <c r="N16" s="91">
        <f t="shared" si="4"/>
        <v>444.51</v>
      </c>
      <c r="O16" s="91">
        <f t="shared" si="6"/>
        <v>2624.9999999999995</v>
      </c>
      <c r="P16" s="91">
        <f t="shared" si="5"/>
        <v>1166838.7499999998</v>
      </c>
    </row>
    <row r="17" spans="2:16" ht="21" customHeight="1">
      <c r="B17" t="str">
        <f>'06_Presupuesto'!A183</f>
        <v>B.1.1.1</v>
      </c>
      <c r="C17" t="str">
        <f>'06_Presupuesto'!C183</f>
        <v>Excavaciones</v>
      </c>
      <c r="D17" t="str">
        <f>'06_Presupuesto'!D183</f>
        <v>M3</v>
      </c>
      <c r="E17" s="90">
        <f>'06_Presupuesto'!E183</f>
        <v>15</v>
      </c>
      <c r="F17" s="90">
        <f>'06_Presupuesto'!G183</f>
        <v>35294.117647058825</v>
      </c>
      <c r="G17" s="90">
        <f t="shared" si="0"/>
        <v>529411.76470588241</v>
      </c>
      <c r="K17" t="str">
        <f t="shared" si="1"/>
        <v>B.1.1.1</v>
      </c>
      <c r="L17" t="str">
        <f t="shared" si="2"/>
        <v>Excavaciones</v>
      </c>
      <c r="M17" t="str">
        <f t="shared" si="3"/>
        <v>M3</v>
      </c>
      <c r="N17" s="90">
        <f t="shared" si="4"/>
        <v>15</v>
      </c>
      <c r="O17" s="90">
        <f t="shared" si="6"/>
        <v>52499.999999999993</v>
      </c>
      <c r="P17" s="90">
        <f t="shared" si="5"/>
        <v>787499.99999999988</v>
      </c>
    </row>
    <row r="18" spans="2:16" ht="21" customHeight="1">
      <c r="B18" s="89" t="str">
        <f>'06_Presupuesto'!A184</f>
        <v>B.1.1.2</v>
      </c>
      <c r="C18" s="89" t="str">
        <f>'06_Presupuesto'!C184</f>
        <v>Emplantillado</v>
      </c>
      <c r="D18" s="89" t="str">
        <f>'06_Presupuesto'!D184</f>
        <v>M2</v>
      </c>
      <c r="E18" s="91">
        <f>'06_Presupuesto'!E184</f>
        <v>23</v>
      </c>
      <c r="F18" s="91">
        <f>'06_Presupuesto'!G184</f>
        <v>16386.55462184874</v>
      </c>
      <c r="G18" s="91">
        <f t="shared" si="0"/>
        <v>376890.75630252104</v>
      </c>
      <c r="K18" s="89" t="str">
        <f t="shared" si="1"/>
        <v>B.1.1.2</v>
      </c>
      <c r="L18" s="89" t="str">
        <f t="shared" si="2"/>
        <v>Emplantillado</v>
      </c>
      <c r="M18" s="89" t="str">
        <f t="shared" si="3"/>
        <v>M2</v>
      </c>
      <c r="N18" s="91">
        <f t="shared" si="4"/>
        <v>23</v>
      </c>
      <c r="O18" s="91">
        <f t="shared" si="6"/>
        <v>24374.999999999996</v>
      </c>
      <c r="P18" s="91">
        <f t="shared" si="5"/>
        <v>560624.99999999988</v>
      </c>
    </row>
    <row r="19" spans="2:16" ht="21" customHeight="1">
      <c r="B19" t="str">
        <f>'06_Presupuesto'!A185</f>
        <v>B.1.1.3</v>
      </c>
      <c r="C19" t="str">
        <f>'06_Presupuesto'!C185</f>
        <v>Cimientos</v>
      </c>
      <c r="D19" t="str">
        <f>'06_Presupuesto'!D185</f>
        <v>M3</v>
      </c>
      <c r="E19" s="90">
        <f>'06_Presupuesto'!E185</f>
        <v>14</v>
      </c>
      <c r="F19" s="90">
        <f>'06_Presupuesto'!G185</f>
        <v>189075.63025210085</v>
      </c>
      <c r="G19" s="90">
        <f t="shared" si="0"/>
        <v>2647058.823529412</v>
      </c>
      <c r="K19" t="str">
        <f t="shared" si="1"/>
        <v>B.1.1.3</v>
      </c>
      <c r="L19" t="str">
        <f t="shared" si="2"/>
        <v>Cimientos</v>
      </c>
      <c r="M19" t="str">
        <f t="shared" si="3"/>
        <v>M3</v>
      </c>
      <c r="N19" s="90">
        <f t="shared" si="4"/>
        <v>14</v>
      </c>
      <c r="O19" s="90">
        <f t="shared" si="6"/>
        <v>281250</v>
      </c>
      <c r="P19" s="90">
        <f t="shared" si="5"/>
        <v>3937500</v>
      </c>
    </row>
    <row r="20" spans="2:16" ht="21" customHeight="1">
      <c r="B20" s="89" t="str">
        <f>'06_Presupuesto'!A186</f>
        <v>B.1.2.1</v>
      </c>
      <c r="C20" s="89" t="str">
        <f>'06_Presupuesto'!C186</f>
        <v>Preparación de la subrasante</v>
      </c>
      <c r="D20" s="89" t="str">
        <f>'06_Presupuesto'!D186</f>
        <v>M2</v>
      </c>
      <c r="E20" s="91">
        <f>'06_Presupuesto'!E186</f>
        <v>143</v>
      </c>
      <c r="F20" s="91">
        <f>'06_Presupuesto'!G186</f>
        <v>2689.0756302521008</v>
      </c>
      <c r="G20" s="91">
        <f t="shared" si="0"/>
        <v>384537.81512605044</v>
      </c>
      <c r="K20" s="89" t="str">
        <f t="shared" si="1"/>
        <v>B.1.2.1</v>
      </c>
      <c r="L20" s="89" t="str">
        <f t="shared" si="2"/>
        <v>Preparación de la subrasante</v>
      </c>
      <c r="M20" s="89" t="str">
        <f t="shared" si="3"/>
        <v>M2</v>
      </c>
      <c r="N20" s="91">
        <f t="shared" si="4"/>
        <v>143</v>
      </c>
      <c r="O20" s="91">
        <f t="shared" si="6"/>
        <v>3999.9999999999995</v>
      </c>
      <c r="P20" s="91">
        <f t="shared" si="5"/>
        <v>571999.99999999988</v>
      </c>
    </row>
    <row r="21" spans="2:16" ht="21" customHeight="1">
      <c r="B21" t="str">
        <f>'06_Presupuesto'!A187</f>
        <v>B.1.2.2</v>
      </c>
      <c r="C21" t="str">
        <f>'06_Presupuesto'!C187</f>
        <v>Base Estabilizada e=8cm</v>
      </c>
      <c r="D21" t="str">
        <f>'06_Presupuesto'!D187</f>
        <v>M3</v>
      </c>
      <c r="E21" s="90">
        <f>'06_Presupuesto'!E187</f>
        <v>11.44</v>
      </c>
      <c r="F21" s="90">
        <f>'06_Presupuesto'!G187</f>
        <v>35294.117647058825</v>
      </c>
      <c r="G21" s="90">
        <f t="shared" si="0"/>
        <v>403764.70588235295</v>
      </c>
      <c r="K21" t="str">
        <f t="shared" si="1"/>
        <v>B.1.2.2</v>
      </c>
      <c r="L21" t="str">
        <f t="shared" si="2"/>
        <v>Base Estabilizada e=8cm</v>
      </c>
      <c r="M21" t="str">
        <f t="shared" si="3"/>
        <v>M3</v>
      </c>
      <c r="N21" s="90">
        <f t="shared" si="4"/>
        <v>11.44</v>
      </c>
      <c r="O21" s="90">
        <f t="shared" si="6"/>
        <v>52499.999999999993</v>
      </c>
      <c r="P21" s="90">
        <f t="shared" si="5"/>
        <v>600599.99999999988</v>
      </c>
    </row>
    <row r="22" spans="2:16" ht="21" customHeight="1">
      <c r="B22" s="89" t="str">
        <f>'06_Presupuesto'!A188</f>
        <v>B.1.2.3</v>
      </c>
      <c r="C22" s="89" t="str">
        <f>'06_Presupuesto'!C188</f>
        <v>Impermeabilización film de Polietileno e=0,10mm</v>
      </c>
      <c r="D22" s="89" t="str">
        <f>'06_Presupuesto'!D188</f>
        <v>M2</v>
      </c>
      <c r="E22" s="91">
        <f>'06_Presupuesto'!E188</f>
        <v>143</v>
      </c>
      <c r="F22" s="91">
        <f>'06_Presupuesto'!G188</f>
        <v>1344.5378151260504</v>
      </c>
      <c r="G22" s="91">
        <f t="shared" si="0"/>
        <v>192268.90756302522</v>
      </c>
      <c r="K22" s="89" t="str">
        <f t="shared" si="1"/>
        <v>B.1.2.3</v>
      </c>
      <c r="L22" s="89" t="str">
        <f t="shared" si="2"/>
        <v>Impermeabilización film de Polietileno e=0,10mm</v>
      </c>
      <c r="M22" s="89" t="str">
        <f t="shared" si="3"/>
        <v>M2</v>
      </c>
      <c r="N22" s="91">
        <f t="shared" si="4"/>
        <v>143</v>
      </c>
      <c r="O22" s="91">
        <f t="shared" si="6"/>
        <v>1999.9999999999998</v>
      </c>
      <c r="P22" s="91">
        <f t="shared" si="5"/>
        <v>285999.99999999994</v>
      </c>
    </row>
    <row r="23" spans="2:16" ht="21" customHeight="1">
      <c r="B23" t="str">
        <f>'06_Presupuesto'!A189</f>
        <v>B.1.2.4</v>
      </c>
      <c r="C23" t="str">
        <f>'06_Presupuesto'!C189</f>
        <v>Cama de Ripio e=8cm</v>
      </c>
      <c r="D23" t="str">
        <f>'06_Presupuesto'!D189</f>
        <v>M3</v>
      </c>
      <c r="E23" s="90">
        <f>'06_Presupuesto'!E189</f>
        <v>11.44</v>
      </c>
      <c r="F23" s="90">
        <f>'06_Presupuesto'!G189</f>
        <v>37815.126050420171</v>
      </c>
      <c r="G23" s="90">
        <f t="shared" si="0"/>
        <v>432605.04201680672</v>
      </c>
      <c r="K23" t="str">
        <f t="shared" si="1"/>
        <v>B.1.2.4</v>
      </c>
      <c r="L23" t="str">
        <f t="shared" si="2"/>
        <v>Cama de Ripio e=8cm</v>
      </c>
      <c r="M23" t="str">
        <f t="shared" si="3"/>
        <v>M3</v>
      </c>
      <c r="N23" s="90">
        <f t="shared" si="4"/>
        <v>11.44</v>
      </c>
      <c r="O23" s="90">
        <f t="shared" si="6"/>
        <v>56250</v>
      </c>
      <c r="P23" s="90">
        <f t="shared" si="5"/>
        <v>643500</v>
      </c>
    </row>
    <row r="24" spans="2:16" ht="21" customHeight="1">
      <c r="B24" s="89" t="str">
        <f>'06_Presupuesto'!A190</f>
        <v>B.1.2.5</v>
      </c>
      <c r="C24" s="89" t="str">
        <f>'06_Presupuesto'!C190</f>
        <v>Malla Acma C-92</v>
      </c>
      <c r="D24" s="89" t="str">
        <f>'06_Presupuesto'!D190</f>
        <v>M2</v>
      </c>
      <c r="E24" s="91">
        <f>'06_Presupuesto'!E190</f>
        <v>143</v>
      </c>
      <c r="F24" s="91">
        <f>'06_Presupuesto'!G190</f>
        <v>4537.8151260504201</v>
      </c>
      <c r="G24" s="91">
        <f t="shared" si="0"/>
        <v>648907.56302521005</v>
      </c>
      <c r="K24" s="89" t="str">
        <f t="shared" si="1"/>
        <v>B.1.2.5</v>
      </c>
      <c r="L24" s="89" t="str">
        <f t="shared" si="2"/>
        <v>Malla Acma C-92</v>
      </c>
      <c r="M24" s="89" t="str">
        <f t="shared" si="3"/>
        <v>M2</v>
      </c>
      <c r="N24" s="91">
        <f t="shared" si="4"/>
        <v>143</v>
      </c>
      <c r="O24" s="91">
        <f t="shared" si="6"/>
        <v>6749.9999999999991</v>
      </c>
      <c r="P24" s="91">
        <f t="shared" si="5"/>
        <v>965249.99999999988</v>
      </c>
    </row>
    <row r="25" spans="2:16" ht="21" customHeight="1">
      <c r="B25" t="str">
        <f>'06_Presupuesto'!A191</f>
        <v>B.1.2.6</v>
      </c>
      <c r="C25" t="str">
        <f>'06_Presupuesto'!C191</f>
        <v>Radier e= 7cm</v>
      </c>
      <c r="D25" t="str">
        <f>'06_Presupuesto'!D191</f>
        <v>M2</v>
      </c>
      <c r="E25" s="90">
        <f>'06_Presupuesto'!E191</f>
        <v>143</v>
      </c>
      <c r="F25" s="90">
        <f>'06_Presupuesto'!G191</f>
        <v>13277.310924369749</v>
      </c>
      <c r="G25" s="90">
        <f t="shared" si="0"/>
        <v>1898655.4621848741</v>
      </c>
      <c r="K25" t="str">
        <f t="shared" si="1"/>
        <v>B.1.2.6</v>
      </c>
      <c r="L25" t="str">
        <f t="shared" si="2"/>
        <v>Radier e= 7cm</v>
      </c>
      <c r="M25" t="str">
        <f t="shared" si="3"/>
        <v>M2</v>
      </c>
      <c r="N25" s="90">
        <f t="shared" si="4"/>
        <v>143</v>
      </c>
      <c r="O25" s="90">
        <f t="shared" si="6"/>
        <v>19750</v>
      </c>
      <c r="P25" s="90">
        <f t="shared" si="5"/>
        <v>2824250</v>
      </c>
    </row>
    <row r="26" spans="2:16" ht="21" customHeight="1">
      <c r="B26" s="89" t="str">
        <f>'06_Presupuesto'!A192</f>
        <v>B.1.3.1</v>
      </c>
      <c r="C26" s="89" t="str">
        <f>'06_Presupuesto'!C192</f>
        <v>Estabilizado Compactado e=20cm</v>
      </c>
      <c r="D26" s="89" t="str">
        <f>'06_Presupuesto'!D192</f>
        <v>M3</v>
      </c>
      <c r="E26" s="91">
        <f>'06_Presupuesto'!E192</f>
        <v>18.649999999999999</v>
      </c>
      <c r="F26" s="91">
        <f>'06_Presupuesto'!G192</f>
        <v>36974.789915966387</v>
      </c>
      <c r="G26" s="91">
        <f t="shared" si="0"/>
        <v>689579.83193277312</v>
      </c>
      <c r="K26" s="89" t="str">
        <f t="shared" si="1"/>
        <v>B.1.3.1</v>
      </c>
      <c r="L26" s="89" t="str">
        <f t="shared" si="2"/>
        <v>Estabilizado Compactado e=20cm</v>
      </c>
      <c r="M26" s="89" t="str">
        <f t="shared" si="3"/>
        <v>M3</v>
      </c>
      <c r="N26" s="91">
        <f t="shared" si="4"/>
        <v>18.649999999999999</v>
      </c>
      <c r="O26" s="91">
        <f t="shared" si="6"/>
        <v>54999.999999999993</v>
      </c>
      <c r="P26" s="91">
        <f t="shared" si="5"/>
        <v>1025749.9999999998</v>
      </c>
    </row>
    <row r="27" spans="2:16" ht="21" customHeight="1">
      <c r="B27" t="str">
        <f>'06_Presupuesto'!A193</f>
        <v>B.1.3.2</v>
      </c>
      <c r="C27" t="str">
        <f>'06_Presupuesto'!C193</f>
        <v>Ripio Compactado e=10cm</v>
      </c>
      <c r="D27" t="str">
        <f>'06_Presupuesto'!D193</f>
        <v>M3</v>
      </c>
      <c r="E27" s="90">
        <f>'06_Presupuesto'!E193</f>
        <v>9.3239999999999998</v>
      </c>
      <c r="F27" s="90">
        <f>'06_Presupuesto'!G193</f>
        <v>38655.462184873948</v>
      </c>
      <c r="G27" s="90">
        <f t="shared" si="0"/>
        <v>360423.5294117647</v>
      </c>
      <c r="K27" t="str">
        <f t="shared" si="1"/>
        <v>B.1.3.2</v>
      </c>
      <c r="L27" t="str">
        <f t="shared" si="2"/>
        <v>Ripio Compactado e=10cm</v>
      </c>
      <c r="M27" t="str">
        <f t="shared" si="3"/>
        <v>M3</v>
      </c>
      <c r="N27" s="90">
        <f t="shared" si="4"/>
        <v>9.3239999999999998</v>
      </c>
      <c r="O27" s="90">
        <f t="shared" si="6"/>
        <v>57499.999999999993</v>
      </c>
      <c r="P27" s="90">
        <f t="shared" si="5"/>
        <v>536129.99999999988</v>
      </c>
    </row>
    <row r="28" spans="2:16" ht="21" customHeight="1">
      <c r="B28" s="89" t="str">
        <f>'06_Presupuesto'!A194</f>
        <v>B.1.3.3</v>
      </c>
      <c r="C28" s="89" t="str">
        <f>'06_Presupuesto'!C194</f>
        <v>Polietileno e=0,15mm</v>
      </c>
      <c r="D28" s="89" t="str">
        <f>'06_Presupuesto'!D194</f>
        <v>M2</v>
      </c>
      <c r="E28" s="91">
        <f>'06_Presupuesto'!E194</f>
        <v>93.24</v>
      </c>
      <c r="F28" s="91">
        <f>'06_Presupuesto'!G194</f>
        <v>1512.6050420168067</v>
      </c>
      <c r="G28" s="91">
        <f t="shared" si="0"/>
        <v>141035.29411764705</v>
      </c>
      <c r="K28" s="89" t="str">
        <f t="shared" si="1"/>
        <v>B.1.3.3</v>
      </c>
      <c r="L28" s="89" t="str">
        <f t="shared" si="2"/>
        <v>Polietileno e=0,15mm</v>
      </c>
      <c r="M28" s="89" t="str">
        <f t="shared" si="3"/>
        <v>M2</v>
      </c>
      <c r="N28" s="91">
        <f t="shared" si="4"/>
        <v>93.24</v>
      </c>
      <c r="O28" s="91">
        <f t="shared" si="6"/>
        <v>2249.9999999999995</v>
      </c>
      <c r="P28" s="91">
        <f t="shared" si="5"/>
        <v>209789.99999999994</v>
      </c>
    </row>
    <row r="29" spans="2:16" ht="21" customHeight="1">
      <c r="B29" t="str">
        <f>'06_Presupuesto'!A195</f>
        <v>B.1.3.4</v>
      </c>
      <c r="C29" t="str">
        <f>'06_Presupuesto'!C195</f>
        <v>Radier e=10cm</v>
      </c>
      <c r="D29" t="str">
        <f>'06_Presupuesto'!D195</f>
        <v>M2</v>
      </c>
      <c r="E29" s="90">
        <f>'06_Presupuesto'!E195</f>
        <v>93.24</v>
      </c>
      <c r="F29" s="90">
        <f>'06_Presupuesto'!G195</f>
        <v>16638.655462184874</v>
      </c>
      <c r="G29" s="90">
        <f t="shared" si="0"/>
        <v>1551388.2352941176</v>
      </c>
      <c r="K29" t="str">
        <f t="shared" si="1"/>
        <v>B.1.3.4</v>
      </c>
      <c r="L29" t="str">
        <f t="shared" si="2"/>
        <v>Radier e=10cm</v>
      </c>
      <c r="M29" t="str">
        <f t="shared" si="3"/>
        <v>M2</v>
      </c>
      <c r="N29" s="90">
        <f t="shared" si="4"/>
        <v>93.24</v>
      </c>
      <c r="O29" s="90">
        <f t="shared" si="6"/>
        <v>24749.999999999996</v>
      </c>
      <c r="P29" s="90">
        <f t="shared" si="5"/>
        <v>2307689.9999999995</v>
      </c>
    </row>
    <row r="30" spans="2:16" ht="21" customHeight="1">
      <c r="B30" s="89" t="str">
        <f>'06_Presupuesto'!A196</f>
        <v>B.1.4.1</v>
      </c>
      <c r="C30" s="89" t="str">
        <f>'06_Presupuesto'!C196</f>
        <v>Estructura de Metalcon en Muros</v>
      </c>
      <c r="D30" s="89" t="str">
        <f>'06_Presupuesto'!D196</f>
        <v>M2</v>
      </c>
      <c r="E30" s="91">
        <f>'06_Presupuesto'!E196</f>
        <v>236</v>
      </c>
      <c r="F30" s="91">
        <f>'06_Presupuesto'!G196</f>
        <v>21680.672268907565</v>
      </c>
      <c r="G30" s="91">
        <f t="shared" si="0"/>
        <v>5116638.6554621849</v>
      </c>
      <c r="K30" s="89" t="str">
        <f t="shared" si="1"/>
        <v>B.1.4.1</v>
      </c>
      <c r="L30" s="89" t="str">
        <f t="shared" si="2"/>
        <v>Estructura de Metalcon en Muros</v>
      </c>
      <c r="M30" s="89" t="str">
        <f t="shared" si="3"/>
        <v>M2</v>
      </c>
      <c r="N30" s="91">
        <f t="shared" si="4"/>
        <v>236</v>
      </c>
      <c r="O30" s="91">
        <f t="shared" si="6"/>
        <v>32250</v>
      </c>
      <c r="P30" s="91">
        <f t="shared" si="5"/>
        <v>7611000</v>
      </c>
    </row>
    <row r="31" spans="2:16" ht="21" customHeight="1">
      <c r="B31" t="str">
        <f>'06_Presupuesto'!A197</f>
        <v>B.1.4.2</v>
      </c>
      <c r="C31" t="str">
        <f>'06_Presupuesto'!C197</f>
        <v>Planchas de OSB e=11.1mm</v>
      </c>
      <c r="D31" t="str">
        <f>'06_Presupuesto'!D197</f>
        <v>M2</v>
      </c>
      <c r="E31" s="90">
        <f>'06_Presupuesto'!E197</f>
        <v>153</v>
      </c>
      <c r="F31" s="90">
        <f>'06_Presupuesto'!G197</f>
        <v>11092.436974789916</v>
      </c>
      <c r="G31" s="90">
        <f t="shared" si="0"/>
        <v>1697142.8571428573</v>
      </c>
      <c r="K31" t="str">
        <f t="shared" si="1"/>
        <v>B.1.4.2</v>
      </c>
      <c r="L31" t="str">
        <f t="shared" si="2"/>
        <v>Planchas de OSB e=11.1mm</v>
      </c>
      <c r="M31" t="str">
        <f t="shared" si="3"/>
        <v>M2</v>
      </c>
      <c r="N31" s="90">
        <f t="shared" si="4"/>
        <v>153</v>
      </c>
      <c r="O31" s="90">
        <f t="shared" si="6"/>
        <v>16500</v>
      </c>
      <c r="P31" s="90">
        <f t="shared" si="5"/>
        <v>2524500</v>
      </c>
    </row>
    <row r="32" spans="2:16" ht="21" customHeight="1">
      <c r="B32" s="89" t="str">
        <f>'06_Presupuesto'!A198</f>
        <v>B.1.4.3</v>
      </c>
      <c r="C32" s="89" t="str">
        <f>'06_Presupuesto'!C198</f>
        <v>Forro Exterior</v>
      </c>
      <c r="D32" s="89" t="str">
        <f>'06_Presupuesto'!D198</f>
        <v>M2</v>
      </c>
      <c r="E32" s="91">
        <f>'06_Presupuesto'!E198</f>
        <v>153</v>
      </c>
      <c r="F32" s="91">
        <f>'06_Presupuesto'!G198</f>
        <v>19327.731092436974</v>
      </c>
      <c r="G32" s="91">
        <f t="shared" si="0"/>
        <v>2957142.8571428568</v>
      </c>
      <c r="K32" s="89" t="str">
        <f t="shared" si="1"/>
        <v>B.1.4.3</v>
      </c>
      <c r="L32" s="89" t="str">
        <f t="shared" si="2"/>
        <v>Forro Exterior</v>
      </c>
      <c r="M32" s="89" t="str">
        <f t="shared" si="3"/>
        <v>M2</v>
      </c>
      <c r="N32" s="91">
        <f t="shared" si="4"/>
        <v>153</v>
      </c>
      <c r="O32" s="91">
        <f t="shared" si="6"/>
        <v>28749.999999999996</v>
      </c>
      <c r="P32" s="91">
        <f t="shared" si="5"/>
        <v>4398749.9999999991</v>
      </c>
    </row>
    <row r="33" spans="2:16" ht="21" customHeight="1">
      <c r="B33" t="str">
        <f>'06_Presupuesto'!A199</f>
        <v>B.1.4.4</v>
      </c>
      <c r="C33" t="str">
        <f>'06_Presupuesto'!C199</f>
        <v>Forro Interior Volcanita y Aleros Exteriores</v>
      </c>
      <c r="D33" t="str">
        <f>'06_Presupuesto'!D199</f>
        <v>M2</v>
      </c>
      <c r="E33" s="90">
        <f>'06_Presupuesto'!E199</f>
        <v>180</v>
      </c>
      <c r="F33" s="90">
        <f>'06_Presupuesto'!G199</f>
        <v>10756.302521008403</v>
      </c>
      <c r="G33" s="90">
        <f t="shared" si="0"/>
        <v>1936134.4537815126</v>
      </c>
      <c r="K33" t="str">
        <f t="shared" si="1"/>
        <v>B.1.4.4</v>
      </c>
      <c r="L33" t="str">
        <f t="shared" si="2"/>
        <v>Forro Interior Volcanita y Aleros Exteriores</v>
      </c>
      <c r="M33" t="str">
        <f t="shared" si="3"/>
        <v>M2</v>
      </c>
      <c r="N33" s="90">
        <f t="shared" si="4"/>
        <v>180</v>
      </c>
      <c r="O33" s="90">
        <f t="shared" si="6"/>
        <v>15999.999999999998</v>
      </c>
      <c r="P33" s="90">
        <f t="shared" si="5"/>
        <v>2879999.9999999995</v>
      </c>
    </row>
    <row r="34" spans="2:16" ht="21" customHeight="1">
      <c r="B34" s="89" t="str">
        <f>'06_Presupuesto'!A200</f>
        <v>B.1.4.5</v>
      </c>
      <c r="C34" s="89" t="str">
        <f>'06_Presupuesto'!C200</f>
        <v>Forro Interior Fibrocemento</v>
      </c>
      <c r="D34" s="89" t="str">
        <f>'06_Presupuesto'!D200</f>
        <v>M2</v>
      </c>
      <c r="E34" s="91">
        <f>'06_Presupuesto'!E200</f>
        <v>65</v>
      </c>
      <c r="F34" s="91">
        <f>'06_Presupuesto'!G200</f>
        <v>14957.983193277312</v>
      </c>
      <c r="G34" s="91">
        <f t="shared" si="0"/>
        <v>972268.90756302525</v>
      </c>
      <c r="K34" s="89" t="str">
        <f t="shared" si="1"/>
        <v>B.1.4.5</v>
      </c>
      <c r="L34" s="89" t="str">
        <f t="shared" si="2"/>
        <v>Forro Interior Fibrocemento</v>
      </c>
      <c r="M34" s="89" t="str">
        <f t="shared" si="3"/>
        <v>M2</v>
      </c>
      <c r="N34" s="91">
        <f t="shared" si="4"/>
        <v>65</v>
      </c>
      <c r="O34" s="91">
        <f t="shared" si="6"/>
        <v>22250</v>
      </c>
      <c r="P34" s="91">
        <f t="shared" si="5"/>
        <v>1446250</v>
      </c>
    </row>
    <row r="35" spans="2:16" ht="21" customHeight="1">
      <c r="B35" t="str">
        <f>'06_Presupuesto'!A201</f>
        <v>B.1.5.1</v>
      </c>
      <c r="C35" t="str">
        <f>'06_Presupuesto'!C201</f>
        <v>Cerchas y Costaneras de Acero Galvanizado</v>
      </c>
      <c r="D35" t="str">
        <f>'06_Presupuesto'!D201</f>
        <v>M2</v>
      </c>
      <c r="E35" s="90">
        <f>'06_Presupuesto'!E201</f>
        <v>78.61</v>
      </c>
      <c r="F35" s="90">
        <f>'06_Presupuesto'!G201</f>
        <v>28571.428571428572</v>
      </c>
      <c r="G35" s="90">
        <f t="shared" si="0"/>
        <v>2246000</v>
      </c>
      <c r="K35" t="str">
        <f t="shared" si="1"/>
        <v>B.1.5.1</v>
      </c>
      <c r="L35" t="str">
        <f t="shared" si="2"/>
        <v>Cerchas y Costaneras de Acero Galvanizado</v>
      </c>
      <c r="M35" t="str">
        <f t="shared" si="3"/>
        <v>M2</v>
      </c>
      <c r="N35" s="90">
        <f t="shared" si="4"/>
        <v>78.61</v>
      </c>
      <c r="O35" s="90">
        <f t="shared" si="6"/>
        <v>42500</v>
      </c>
      <c r="P35" s="90">
        <f t="shared" si="5"/>
        <v>3340925</v>
      </c>
    </row>
    <row r="36" spans="2:16" ht="21" customHeight="1">
      <c r="B36" s="89" t="str">
        <f>'06_Presupuesto'!A202</f>
        <v>B.1.6.1</v>
      </c>
      <c r="C36" s="89" t="str">
        <f>'06_Presupuesto'!C202</f>
        <v>Aislación Papel Impermeabilizante</v>
      </c>
      <c r="D36" s="89" t="str">
        <f>'06_Presupuesto'!D202</f>
        <v>M2</v>
      </c>
      <c r="E36" s="91">
        <f>'06_Presupuesto'!E202</f>
        <v>78.61</v>
      </c>
      <c r="F36" s="91">
        <f>'06_Presupuesto'!G202</f>
        <v>1932.7731092436975</v>
      </c>
      <c r="G36" s="91">
        <f t="shared" si="0"/>
        <v>151935.29411764705</v>
      </c>
      <c r="K36" s="89" t="str">
        <f t="shared" si="1"/>
        <v>B.1.6.1</v>
      </c>
      <c r="L36" s="89" t="str">
        <f t="shared" si="2"/>
        <v>Aislación Papel Impermeabilizante</v>
      </c>
      <c r="M36" s="89" t="str">
        <f t="shared" si="3"/>
        <v>M2</v>
      </c>
      <c r="N36" s="91">
        <f t="shared" si="4"/>
        <v>78.61</v>
      </c>
      <c r="O36" s="91">
        <f t="shared" si="6"/>
        <v>2874.9999999999995</v>
      </c>
      <c r="P36" s="91">
        <f t="shared" si="5"/>
        <v>226003.74999999997</v>
      </c>
    </row>
    <row r="37" spans="2:16" ht="21" customHeight="1">
      <c r="B37" t="str">
        <f>'06_Presupuesto'!A203</f>
        <v>B.1.6.2</v>
      </c>
      <c r="C37" t="str">
        <f>'06_Presupuesto'!C203</f>
        <v>Planchas OSB e=11.1mm</v>
      </c>
      <c r="D37" t="str">
        <f>'06_Presupuesto'!D203</f>
        <v>M2</v>
      </c>
      <c r="E37" s="90">
        <f>'06_Presupuesto'!E203</f>
        <v>78.61</v>
      </c>
      <c r="F37" s="90">
        <f>'06_Presupuesto'!G203</f>
        <v>11092.436974789916</v>
      </c>
      <c r="G37" s="90">
        <f t="shared" si="0"/>
        <v>871976.4705882353</v>
      </c>
      <c r="K37" t="str">
        <f t="shared" si="1"/>
        <v>B.1.6.2</v>
      </c>
      <c r="L37" t="str">
        <f t="shared" si="2"/>
        <v>Planchas OSB e=11.1mm</v>
      </c>
      <c r="M37" t="str">
        <f t="shared" si="3"/>
        <v>M2</v>
      </c>
      <c r="N37" s="90">
        <f t="shared" si="4"/>
        <v>78.61</v>
      </c>
      <c r="O37" s="90">
        <f t="shared" si="6"/>
        <v>16500</v>
      </c>
      <c r="P37" s="90">
        <f t="shared" si="5"/>
        <v>1297065</v>
      </c>
    </row>
    <row r="38" spans="2:16" ht="21" customHeight="1">
      <c r="B38" s="89" t="str">
        <f>'06_Presupuesto'!A204</f>
        <v>B.1.6.3</v>
      </c>
      <c r="C38" s="89" t="str">
        <f>'06_Presupuesto'!C204</f>
        <v>Cubierta Onda Estándar</v>
      </c>
      <c r="D38" s="89" t="str">
        <f>'06_Presupuesto'!D204</f>
        <v>M2</v>
      </c>
      <c r="E38" s="91">
        <f>'06_Presupuesto'!E204</f>
        <v>78.61</v>
      </c>
      <c r="F38" s="91">
        <f>'06_Presupuesto'!G204</f>
        <v>12436.974789915967</v>
      </c>
      <c r="G38" s="91">
        <f t="shared" si="0"/>
        <v>977670.5882352941</v>
      </c>
      <c r="K38" s="89" t="str">
        <f t="shared" si="1"/>
        <v>B.1.6.3</v>
      </c>
      <c r="L38" s="89" t="str">
        <f t="shared" si="2"/>
        <v>Cubierta Onda Estándar</v>
      </c>
      <c r="M38" s="89" t="str">
        <f t="shared" si="3"/>
        <v>M2</v>
      </c>
      <c r="N38" s="91">
        <f t="shared" si="4"/>
        <v>78.61</v>
      </c>
      <c r="O38" s="91">
        <f t="shared" si="6"/>
        <v>18499.999999999996</v>
      </c>
      <c r="P38" s="91">
        <f t="shared" si="5"/>
        <v>1454284.9999999998</v>
      </c>
    </row>
    <row r="39" spans="2:16" ht="21" customHeight="1">
      <c r="B39" t="str">
        <f>'06_Presupuesto'!A205</f>
        <v>B.2.1.1</v>
      </c>
      <c r="C39" t="str">
        <f>'06_Presupuesto'!C205</f>
        <v>Aislante Térmico Para Muros</v>
      </c>
      <c r="D39" t="str">
        <f>'06_Presupuesto'!D205</f>
        <v>M2</v>
      </c>
      <c r="E39" s="90">
        <f>'06_Presupuesto'!E205</f>
        <v>236</v>
      </c>
      <c r="F39" s="90">
        <f>'06_Presupuesto'!G205</f>
        <v>6218.4873949579833</v>
      </c>
      <c r="G39" s="90">
        <f t="shared" si="0"/>
        <v>1467563.0252100842</v>
      </c>
      <c r="K39" t="str">
        <f t="shared" si="1"/>
        <v>B.2.1.1</v>
      </c>
      <c r="L39" t="str">
        <f t="shared" si="2"/>
        <v>Aislante Térmico Para Muros</v>
      </c>
      <c r="M39" t="str">
        <f t="shared" si="3"/>
        <v>M2</v>
      </c>
      <c r="N39" s="90">
        <f t="shared" si="4"/>
        <v>236</v>
      </c>
      <c r="O39" s="90">
        <f t="shared" si="6"/>
        <v>9249.9999999999982</v>
      </c>
      <c r="P39" s="90">
        <f t="shared" si="5"/>
        <v>2182999.9999999995</v>
      </c>
    </row>
    <row r="40" spans="2:16" ht="21" customHeight="1">
      <c r="B40" s="89" t="str">
        <f>'06_Presupuesto'!A206</f>
        <v>B.2.1.2</v>
      </c>
      <c r="C40" s="89" t="str">
        <f>'06_Presupuesto'!C206</f>
        <v>Aislante Térmico Para Cielo</v>
      </c>
      <c r="D40" s="89" t="str">
        <f>'06_Presupuesto'!D206</f>
        <v>M2</v>
      </c>
      <c r="E40" s="91">
        <f>'06_Presupuesto'!E206</f>
        <v>78.61</v>
      </c>
      <c r="F40" s="91">
        <f>'06_Presupuesto'!G206</f>
        <v>6638.6554621848745</v>
      </c>
      <c r="G40" s="91">
        <f t="shared" si="0"/>
        <v>521864.70588235301</v>
      </c>
      <c r="K40" s="89" t="str">
        <f t="shared" si="1"/>
        <v>B.2.1.2</v>
      </c>
      <c r="L40" s="89" t="str">
        <f t="shared" si="2"/>
        <v>Aislante Térmico Para Cielo</v>
      </c>
      <c r="M40" s="89" t="str">
        <f t="shared" si="3"/>
        <v>M2</v>
      </c>
      <c r="N40" s="91">
        <f t="shared" si="4"/>
        <v>78.61</v>
      </c>
      <c r="O40" s="91">
        <f t="shared" si="6"/>
        <v>9875</v>
      </c>
      <c r="P40" s="91">
        <f t="shared" si="5"/>
        <v>776273.75</v>
      </c>
    </row>
    <row r="41" spans="2:16" ht="21" customHeight="1">
      <c r="B41" t="str">
        <f>'06_Presupuesto'!A207</f>
        <v>B.2.1.3</v>
      </c>
      <c r="C41" t="str">
        <f>'06_Presupuesto'!C207</f>
        <v>Impermeabilización Bajo Pavimentos</v>
      </c>
      <c r="D41" t="str">
        <f>'06_Presupuesto'!D207</f>
        <v>M2</v>
      </c>
      <c r="E41" s="90">
        <f>'06_Presupuesto'!E207</f>
        <v>85</v>
      </c>
      <c r="F41" s="90">
        <f>'06_Presupuesto'!G207</f>
        <v>6218.4873949579833</v>
      </c>
      <c r="G41" s="90">
        <f t="shared" ref="G41:G72" si="7">E41*F41</f>
        <v>528571.42857142852</v>
      </c>
      <c r="K41" t="str">
        <f t="shared" ref="K41:K72" si="8">B41</f>
        <v>B.2.1.3</v>
      </c>
      <c r="L41" t="str">
        <f t="shared" ref="L41:L72" si="9">C41</f>
        <v>Impermeabilización Bajo Pavimentos</v>
      </c>
      <c r="M41" t="str">
        <f t="shared" ref="M41:M72" si="10">D41</f>
        <v>M2</v>
      </c>
      <c r="N41" s="90">
        <f t="shared" ref="N41:N72" si="11">E41</f>
        <v>85</v>
      </c>
      <c r="O41" s="90">
        <f t="shared" ref="O41:O72" si="12">F41*$I$5</f>
        <v>9249.9999999999982</v>
      </c>
      <c r="P41" s="90">
        <f t="shared" ref="P41:P72" si="13">N41*O41</f>
        <v>786249.99999999988</v>
      </c>
    </row>
    <row r="42" spans="2:16" ht="21" customHeight="1">
      <c r="B42" s="89" t="str">
        <f>'06_Presupuesto'!A208</f>
        <v>B.2.2/a)</v>
      </c>
      <c r="C42" s="89" t="str">
        <f>'06_Presupuesto'!C208</f>
        <v>Yeso Cartón RH</v>
      </c>
      <c r="D42" s="89" t="str">
        <f>'06_Presupuesto'!D208</f>
        <v>M2</v>
      </c>
      <c r="E42" s="91">
        <f>'06_Presupuesto'!E208</f>
        <v>34</v>
      </c>
      <c r="F42" s="91">
        <f>'06_Presupuesto'!G208</f>
        <v>16386.55462184874</v>
      </c>
      <c r="G42" s="91">
        <f t="shared" si="7"/>
        <v>557142.85714285716</v>
      </c>
      <c r="K42" s="89" t="str">
        <f t="shared" si="8"/>
        <v>B.2.2/a)</v>
      </c>
      <c r="L42" s="89" t="str">
        <f t="shared" si="9"/>
        <v>Yeso Cartón RH</v>
      </c>
      <c r="M42" s="89" t="str">
        <f t="shared" si="10"/>
        <v>M2</v>
      </c>
      <c r="N42" s="91">
        <f t="shared" si="11"/>
        <v>34</v>
      </c>
      <c r="O42" s="91">
        <f t="shared" si="12"/>
        <v>24374.999999999996</v>
      </c>
      <c r="P42" s="91">
        <f t="shared" si="13"/>
        <v>828749.99999999988</v>
      </c>
    </row>
    <row r="43" spans="2:16" ht="21" customHeight="1">
      <c r="B43" t="str">
        <f>'06_Presupuesto'!A209</f>
        <v>B.2.3/a)</v>
      </c>
      <c r="C43" t="str">
        <f>'06_Presupuesto'!C209</f>
        <v>Yeso Cartón</v>
      </c>
      <c r="D43" t="str">
        <f>'06_Presupuesto'!D209</f>
        <v>M2</v>
      </c>
      <c r="E43" s="90">
        <f>'06_Presupuesto'!E209</f>
        <v>50</v>
      </c>
      <c r="F43" s="90">
        <f>'06_Presupuesto'!G209</f>
        <v>14117.64705882353</v>
      </c>
      <c r="G43" s="90">
        <f t="shared" si="7"/>
        <v>705882.3529411765</v>
      </c>
      <c r="K43" t="str">
        <f t="shared" si="8"/>
        <v>B.2.3/a)</v>
      </c>
      <c r="L43" t="str">
        <f t="shared" si="9"/>
        <v>Yeso Cartón</v>
      </c>
      <c r="M43" t="str">
        <f t="shared" si="10"/>
        <v>M2</v>
      </c>
      <c r="N43" s="90">
        <f t="shared" si="11"/>
        <v>50</v>
      </c>
      <c r="O43" s="90">
        <f t="shared" si="12"/>
        <v>20999.999999999996</v>
      </c>
      <c r="P43" s="90">
        <f t="shared" si="13"/>
        <v>1049999.9999999998</v>
      </c>
    </row>
    <row r="44" spans="2:16" ht="21" customHeight="1">
      <c r="B44" s="89" t="str">
        <f>'06_Presupuesto'!A210</f>
        <v>B.2.4/a)</v>
      </c>
      <c r="C44" s="89" t="str">
        <f>'06_Presupuesto'!C210</f>
        <v>Forros</v>
      </c>
      <c r="D44" s="89" t="str">
        <f>'06_Presupuesto'!D210</f>
        <v>ML</v>
      </c>
      <c r="E44" s="91">
        <f>'06_Presupuesto'!E210</f>
        <v>25</v>
      </c>
      <c r="F44" s="91">
        <f>'06_Presupuesto'!G210</f>
        <v>10504.20168067227</v>
      </c>
      <c r="G44" s="91">
        <f t="shared" si="7"/>
        <v>262605.04201680672</v>
      </c>
      <c r="K44" s="89" t="str">
        <f t="shared" si="8"/>
        <v>B.2.4/a)</v>
      </c>
      <c r="L44" s="89" t="str">
        <f t="shared" si="9"/>
        <v>Forros</v>
      </c>
      <c r="M44" s="89" t="str">
        <f t="shared" si="10"/>
        <v>ML</v>
      </c>
      <c r="N44" s="91">
        <f t="shared" si="11"/>
        <v>25</v>
      </c>
      <c r="O44" s="91">
        <f t="shared" si="12"/>
        <v>15624.999999999998</v>
      </c>
      <c r="P44" s="91">
        <f t="shared" si="13"/>
        <v>390624.99999999994</v>
      </c>
    </row>
    <row r="45" spans="2:16" ht="21" customHeight="1">
      <c r="B45" t="str">
        <f>'06_Presupuesto'!A211</f>
        <v>B.2.4/b)</v>
      </c>
      <c r="C45" t="str">
        <f>'06_Presupuesto'!C211</f>
        <v>Canales</v>
      </c>
      <c r="D45" t="str">
        <f>'06_Presupuesto'!D211</f>
        <v>ML</v>
      </c>
      <c r="E45" s="90">
        <f>'06_Presupuesto'!E211</f>
        <v>45</v>
      </c>
      <c r="F45" s="90">
        <f>'06_Presupuesto'!G211</f>
        <v>14957.983193277312</v>
      </c>
      <c r="G45" s="90">
        <f t="shared" si="7"/>
        <v>673109.24369747902</v>
      </c>
      <c r="K45" t="str">
        <f t="shared" si="8"/>
        <v>B.2.4/b)</v>
      </c>
      <c r="L45" t="str">
        <f t="shared" si="9"/>
        <v>Canales</v>
      </c>
      <c r="M45" t="str">
        <f t="shared" si="10"/>
        <v>ML</v>
      </c>
      <c r="N45" s="90">
        <f t="shared" si="11"/>
        <v>45</v>
      </c>
      <c r="O45" s="90">
        <f t="shared" si="12"/>
        <v>22250</v>
      </c>
      <c r="P45" s="90">
        <f t="shared" si="13"/>
        <v>1001250</v>
      </c>
    </row>
    <row r="46" spans="2:16" ht="21" customHeight="1">
      <c r="B46" s="89" t="str">
        <f>'06_Presupuesto'!A212</f>
        <v>B.2.4/c)</v>
      </c>
      <c r="C46" s="89" t="str">
        <f>'06_Presupuesto'!C212</f>
        <v>Bajadas</v>
      </c>
      <c r="D46" s="89" t="str">
        <f>'06_Presupuesto'!D212</f>
        <v>ML</v>
      </c>
      <c r="E46" s="91">
        <f>'06_Presupuesto'!E212</f>
        <v>24</v>
      </c>
      <c r="F46" s="91">
        <f>'06_Presupuesto'!G212</f>
        <v>11680.672268907563</v>
      </c>
      <c r="G46" s="91">
        <f t="shared" si="7"/>
        <v>280336.13445378153</v>
      </c>
      <c r="K46" s="89" t="str">
        <f t="shared" si="8"/>
        <v>B.2.4/c)</v>
      </c>
      <c r="L46" s="89" t="str">
        <f t="shared" si="9"/>
        <v>Bajadas</v>
      </c>
      <c r="M46" s="89" t="str">
        <f t="shared" si="10"/>
        <v>ML</v>
      </c>
      <c r="N46" s="91">
        <f t="shared" si="11"/>
        <v>24</v>
      </c>
      <c r="O46" s="91">
        <f t="shared" si="12"/>
        <v>17374.999999999996</v>
      </c>
      <c r="P46" s="91">
        <f t="shared" si="13"/>
        <v>416999.99999999988</v>
      </c>
    </row>
    <row r="47" spans="2:16" ht="21" customHeight="1">
      <c r="B47" t="str">
        <f>'06_Presupuesto'!A213</f>
        <v>B.2.4/d)</v>
      </c>
      <c r="C47" t="str">
        <f>'06_Presupuesto'!C213</f>
        <v>Salida Ventilaciones</v>
      </c>
      <c r="D47" t="str">
        <f>'06_Presupuesto'!D213</f>
        <v>ML</v>
      </c>
      <c r="E47" s="90">
        <f>'06_Presupuesto'!E213</f>
        <v>6</v>
      </c>
      <c r="F47" s="90">
        <f>'06_Presupuesto'!G213</f>
        <v>13865.546218487396</v>
      </c>
      <c r="G47" s="90">
        <f t="shared" si="7"/>
        <v>83193.277310924372</v>
      </c>
      <c r="K47" t="str">
        <f t="shared" si="8"/>
        <v>B.2.4/d)</v>
      </c>
      <c r="L47" t="str">
        <f t="shared" si="9"/>
        <v>Salida Ventilaciones</v>
      </c>
      <c r="M47" t="str">
        <f t="shared" si="10"/>
        <v>ML</v>
      </c>
      <c r="N47" s="90">
        <f t="shared" si="11"/>
        <v>6</v>
      </c>
      <c r="O47" s="90">
        <f t="shared" si="12"/>
        <v>20625</v>
      </c>
      <c r="P47" s="90">
        <f t="shared" si="13"/>
        <v>123750</v>
      </c>
    </row>
    <row r="48" spans="2:16" ht="21" customHeight="1">
      <c r="B48" s="89" t="str">
        <f>'06_Presupuesto'!A214</f>
        <v>B.2.5.1</v>
      </c>
      <c r="C48" s="89" t="str">
        <f>'06_Presupuesto'!C214</f>
        <v>Cerámicos Muros</v>
      </c>
      <c r="D48" s="89" t="str">
        <f>'06_Presupuesto'!D214</f>
        <v>M2</v>
      </c>
      <c r="E48" s="91">
        <f>'06_Presupuesto'!E214</f>
        <v>70</v>
      </c>
      <c r="F48" s="91">
        <f>'06_Presupuesto'!G214</f>
        <v>23361.344537815126</v>
      </c>
      <c r="G48" s="91">
        <f t="shared" si="7"/>
        <v>1635294.1176470588</v>
      </c>
      <c r="K48" s="89" t="str">
        <f t="shared" si="8"/>
        <v>B.2.5.1</v>
      </c>
      <c r="L48" s="89" t="str">
        <f t="shared" si="9"/>
        <v>Cerámicos Muros</v>
      </c>
      <c r="M48" s="89" t="str">
        <f t="shared" si="10"/>
        <v>M2</v>
      </c>
      <c r="N48" s="91">
        <f t="shared" si="11"/>
        <v>70</v>
      </c>
      <c r="O48" s="91">
        <f t="shared" si="12"/>
        <v>34749.999999999993</v>
      </c>
      <c r="P48" s="91">
        <f t="shared" si="13"/>
        <v>2432499.9999999995</v>
      </c>
    </row>
    <row r="49" spans="2:16" ht="21" customHeight="1">
      <c r="B49" t="str">
        <f>'06_Presupuesto'!A215</f>
        <v>B.2.5.2</v>
      </c>
      <c r="C49" t="str">
        <f>'06_Presupuesto'!C215</f>
        <v>Cerámicos Pisos</v>
      </c>
      <c r="D49" t="str">
        <f>'06_Presupuesto'!D215</f>
        <v>M2</v>
      </c>
      <c r="E49" s="90">
        <f>'06_Presupuesto'!E215</f>
        <v>84</v>
      </c>
      <c r="F49" s="90">
        <f>'06_Presupuesto'!G215</f>
        <v>22268.907563025212</v>
      </c>
      <c r="G49" s="90">
        <f t="shared" si="7"/>
        <v>1870588.2352941178</v>
      </c>
      <c r="K49" t="str">
        <f t="shared" si="8"/>
        <v>B.2.5.2</v>
      </c>
      <c r="L49" t="str">
        <f t="shared" si="9"/>
        <v>Cerámicos Pisos</v>
      </c>
      <c r="M49" t="str">
        <f t="shared" si="10"/>
        <v>M2</v>
      </c>
      <c r="N49" s="90">
        <f t="shared" si="11"/>
        <v>84</v>
      </c>
      <c r="O49" s="90">
        <f t="shared" si="12"/>
        <v>33125</v>
      </c>
      <c r="P49" s="90">
        <f t="shared" si="13"/>
        <v>2782500</v>
      </c>
    </row>
    <row r="50" spans="2:16" ht="21" customHeight="1">
      <c r="B50" s="89" t="str">
        <f>'06_Presupuesto'!A216</f>
        <v>B.2.6.1</v>
      </c>
      <c r="C50" s="89" t="str">
        <f>'06_Presupuesto'!C216</f>
        <v>Pintura Puertas Exteriores Esmalte Sintético</v>
      </c>
      <c r="D50" s="89" t="str">
        <f>'06_Presupuesto'!D216</f>
        <v>M2</v>
      </c>
      <c r="E50" s="91">
        <f>'06_Presupuesto'!E216</f>
        <v>35</v>
      </c>
      <c r="F50" s="91">
        <f>'06_Presupuesto'!G216</f>
        <v>9663.865546218487</v>
      </c>
      <c r="G50" s="91">
        <f t="shared" si="7"/>
        <v>338235.29411764705</v>
      </c>
      <c r="K50" s="89" t="str">
        <f t="shared" si="8"/>
        <v>B.2.6.1</v>
      </c>
      <c r="L50" s="89" t="str">
        <f t="shared" si="9"/>
        <v>Pintura Puertas Exteriores Esmalte Sintético</v>
      </c>
      <c r="M50" s="89" t="str">
        <f t="shared" si="10"/>
        <v>M2</v>
      </c>
      <c r="N50" s="91">
        <f t="shared" si="11"/>
        <v>35</v>
      </c>
      <c r="O50" s="91">
        <f t="shared" si="12"/>
        <v>14374.999999999998</v>
      </c>
      <c r="P50" s="91">
        <f t="shared" si="13"/>
        <v>503124.99999999994</v>
      </c>
    </row>
    <row r="51" spans="2:16" ht="21" customHeight="1">
      <c r="B51" t="str">
        <f>'06_Presupuesto'!A217</f>
        <v>B.2.6.2</v>
      </c>
      <c r="C51" t="str">
        <f>'06_Presupuesto'!C217</f>
        <v>Pintura Interior</v>
      </c>
      <c r="D51" t="str">
        <f>'06_Presupuesto'!D217</f>
        <v>M2</v>
      </c>
      <c r="E51" s="90">
        <f>'06_Presupuesto'!E217</f>
        <v>250</v>
      </c>
      <c r="F51" s="90">
        <f>'06_Presupuesto'!G217</f>
        <v>6554.6218487394963</v>
      </c>
      <c r="G51" s="90">
        <f t="shared" si="7"/>
        <v>1638655.4621848741</v>
      </c>
      <c r="K51" t="str">
        <f t="shared" si="8"/>
        <v>B.2.6.2</v>
      </c>
      <c r="L51" t="str">
        <f t="shared" si="9"/>
        <v>Pintura Interior</v>
      </c>
      <c r="M51" t="str">
        <f t="shared" si="10"/>
        <v>M2</v>
      </c>
      <c r="N51" s="90">
        <f t="shared" si="11"/>
        <v>250</v>
      </c>
      <c r="O51" s="90">
        <f t="shared" si="12"/>
        <v>9750</v>
      </c>
      <c r="P51" s="90">
        <f t="shared" si="13"/>
        <v>2437500</v>
      </c>
    </row>
    <row r="52" spans="2:16" ht="21" customHeight="1">
      <c r="B52" s="89" t="str">
        <f>'06_Presupuesto'!A218</f>
        <v>B.2.7.1/a)</v>
      </c>
      <c r="C52" s="89" t="str">
        <f>'06_Presupuesto'!C218</f>
        <v>P1 / Madera Puertas</v>
      </c>
      <c r="D52" s="89" t="str">
        <f>'06_Presupuesto'!D218</f>
        <v>UNI</v>
      </c>
      <c r="E52" s="91">
        <f>'06_Presupuesto'!E218</f>
        <v>1</v>
      </c>
      <c r="F52" s="91">
        <f>'06_Presupuesto'!G218</f>
        <v>205882.35294117648</v>
      </c>
      <c r="G52" s="91">
        <f t="shared" si="7"/>
        <v>205882.35294117648</v>
      </c>
      <c r="K52" s="89" t="str">
        <f t="shared" si="8"/>
        <v>B.2.7.1/a)</v>
      </c>
      <c r="L52" s="89" t="str">
        <f t="shared" si="9"/>
        <v>P1 / Madera Puertas</v>
      </c>
      <c r="M52" s="89" t="str">
        <f t="shared" si="10"/>
        <v>UNI</v>
      </c>
      <c r="N52" s="91">
        <f t="shared" si="11"/>
        <v>1</v>
      </c>
      <c r="O52" s="91">
        <f t="shared" si="12"/>
        <v>306250</v>
      </c>
      <c r="P52" s="91">
        <f t="shared" si="13"/>
        <v>306250</v>
      </c>
    </row>
    <row r="53" spans="2:16" ht="21" customHeight="1">
      <c r="B53" t="str">
        <f>'06_Presupuesto'!A219</f>
        <v>B.2.7.1/b)</v>
      </c>
      <c r="C53" t="str">
        <f>'06_Presupuesto'!C219</f>
        <v>P2 / Madera Puertas</v>
      </c>
      <c r="D53" t="str">
        <f>'06_Presupuesto'!D219</f>
        <v>UNI</v>
      </c>
      <c r="E53" s="90">
        <f>'06_Presupuesto'!E219</f>
        <v>2</v>
      </c>
      <c r="F53" s="90">
        <f>'06_Presupuesto'!G219</f>
        <v>163865.5462184874</v>
      </c>
      <c r="G53" s="90">
        <f t="shared" si="7"/>
        <v>327731.09243697481</v>
      </c>
      <c r="K53" t="str">
        <f t="shared" si="8"/>
        <v>B.2.7.1/b)</v>
      </c>
      <c r="L53" t="str">
        <f t="shared" si="9"/>
        <v>P2 / Madera Puertas</v>
      </c>
      <c r="M53" t="str">
        <f t="shared" si="10"/>
        <v>UNI</v>
      </c>
      <c r="N53" s="90">
        <f t="shared" si="11"/>
        <v>2</v>
      </c>
      <c r="O53" s="90">
        <f t="shared" si="12"/>
        <v>243750</v>
      </c>
      <c r="P53" s="90">
        <f t="shared" si="13"/>
        <v>487500</v>
      </c>
    </row>
    <row r="54" spans="2:16" ht="21" customHeight="1">
      <c r="B54" s="89" t="str">
        <f>'06_Presupuesto'!A220</f>
        <v>B.2.7.1/c)</v>
      </c>
      <c r="C54" s="89" t="str">
        <f>'06_Presupuesto'!C220</f>
        <v>P3 / Madera Puertas</v>
      </c>
      <c r="D54" s="89" t="str">
        <f>'06_Presupuesto'!D220</f>
        <v>UNI</v>
      </c>
      <c r="E54" s="91">
        <f>'06_Presupuesto'!E220</f>
        <v>3</v>
      </c>
      <c r="F54" s="91">
        <f>'06_Presupuesto'!G220</f>
        <v>147058.82352941178</v>
      </c>
      <c r="G54" s="91">
        <f t="shared" si="7"/>
        <v>441176.4705882353</v>
      </c>
      <c r="K54" s="89" t="str">
        <f t="shared" si="8"/>
        <v>B.2.7.1/c)</v>
      </c>
      <c r="L54" s="89" t="str">
        <f t="shared" si="9"/>
        <v>P3 / Madera Puertas</v>
      </c>
      <c r="M54" s="89" t="str">
        <f t="shared" si="10"/>
        <v>UNI</v>
      </c>
      <c r="N54" s="91">
        <f t="shared" si="11"/>
        <v>3</v>
      </c>
      <c r="O54" s="91">
        <f t="shared" si="12"/>
        <v>218750</v>
      </c>
      <c r="P54" s="91">
        <f t="shared" si="13"/>
        <v>656250</v>
      </c>
    </row>
    <row r="55" spans="2:16" ht="21" customHeight="1">
      <c r="B55" t="str">
        <f>'06_Presupuesto'!A221</f>
        <v>B.2.7.1/d)</v>
      </c>
      <c r="C55" t="str">
        <f>'06_Presupuesto'!C221</f>
        <v>P4 / Madera Puertas</v>
      </c>
      <c r="D55" t="str">
        <f>'06_Presupuesto'!D221</f>
        <v>UNI</v>
      </c>
      <c r="E55" s="90">
        <f>'06_Presupuesto'!E221</f>
        <v>1</v>
      </c>
      <c r="F55" s="90">
        <f>'06_Presupuesto'!G221</f>
        <v>222689.0756302521</v>
      </c>
      <c r="G55" s="90">
        <f t="shared" si="7"/>
        <v>222689.0756302521</v>
      </c>
      <c r="K55" t="str">
        <f t="shared" si="8"/>
        <v>B.2.7.1/d)</v>
      </c>
      <c r="L55" t="str">
        <f t="shared" si="9"/>
        <v>P4 / Madera Puertas</v>
      </c>
      <c r="M55" t="str">
        <f t="shared" si="10"/>
        <v>UNI</v>
      </c>
      <c r="N55" s="90">
        <f t="shared" si="11"/>
        <v>1</v>
      </c>
      <c r="O55" s="90">
        <f t="shared" si="12"/>
        <v>331249.99999999994</v>
      </c>
      <c r="P55" s="90">
        <f t="shared" si="13"/>
        <v>331249.99999999994</v>
      </c>
    </row>
    <row r="56" spans="2:16" ht="21" customHeight="1">
      <c r="B56" s="89" t="str">
        <f>'06_Presupuesto'!A222</f>
        <v>B.2.7.2/a)</v>
      </c>
      <c r="C56" s="89" t="str">
        <f>'06_Presupuesto'!C222</f>
        <v>P1 / Marcos</v>
      </c>
      <c r="D56" s="89" t="str">
        <f>'06_Presupuesto'!D222</f>
        <v>ML</v>
      </c>
      <c r="E56" s="91">
        <f>'06_Presupuesto'!E222</f>
        <v>6</v>
      </c>
      <c r="F56" s="91">
        <f>'06_Presupuesto'!G222</f>
        <v>10504.20168067227</v>
      </c>
      <c r="G56" s="91">
        <f t="shared" si="7"/>
        <v>63025.210084033621</v>
      </c>
      <c r="K56" s="89" t="str">
        <f t="shared" si="8"/>
        <v>B.2.7.2/a)</v>
      </c>
      <c r="L56" s="89" t="str">
        <f t="shared" si="9"/>
        <v>P1 / Marcos</v>
      </c>
      <c r="M56" s="89" t="str">
        <f t="shared" si="10"/>
        <v>ML</v>
      </c>
      <c r="N56" s="91">
        <f t="shared" si="11"/>
        <v>6</v>
      </c>
      <c r="O56" s="91">
        <f t="shared" si="12"/>
        <v>15624.999999999998</v>
      </c>
      <c r="P56" s="91">
        <f t="shared" si="13"/>
        <v>93749.999999999985</v>
      </c>
    </row>
    <row r="57" spans="2:16" ht="21" customHeight="1">
      <c r="B57" t="str">
        <f>'06_Presupuesto'!A223</f>
        <v>B.2.7.2/b)</v>
      </c>
      <c r="C57" t="str">
        <f>'06_Presupuesto'!C223</f>
        <v>P2 / Marcos</v>
      </c>
      <c r="D57" t="str">
        <f>'06_Presupuesto'!D223</f>
        <v>ML</v>
      </c>
      <c r="E57" s="90">
        <f>'06_Presupuesto'!E223</f>
        <v>10</v>
      </c>
      <c r="F57" s="90">
        <f>'06_Presupuesto'!G223</f>
        <v>10504.20168067227</v>
      </c>
      <c r="G57" s="90">
        <f t="shared" si="7"/>
        <v>105042.01680672269</v>
      </c>
      <c r="K57" t="str">
        <f t="shared" si="8"/>
        <v>B.2.7.2/b)</v>
      </c>
      <c r="L57" t="str">
        <f t="shared" si="9"/>
        <v>P2 / Marcos</v>
      </c>
      <c r="M57" t="str">
        <f t="shared" si="10"/>
        <v>ML</v>
      </c>
      <c r="N57" s="90">
        <f t="shared" si="11"/>
        <v>10</v>
      </c>
      <c r="O57" s="90">
        <f t="shared" si="12"/>
        <v>15624.999999999998</v>
      </c>
      <c r="P57" s="90">
        <f t="shared" si="13"/>
        <v>156249.99999999997</v>
      </c>
    </row>
    <row r="58" spans="2:16" ht="21" customHeight="1">
      <c r="B58" s="89" t="str">
        <f>'06_Presupuesto'!A224</f>
        <v>B.2.7.2/c)</v>
      </c>
      <c r="C58" s="89" t="str">
        <f>'06_Presupuesto'!C224</f>
        <v>P3 / Marcos</v>
      </c>
      <c r="D58" s="89" t="str">
        <f>'06_Presupuesto'!D224</f>
        <v>ML</v>
      </c>
      <c r="E58" s="91">
        <f>'06_Presupuesto'!E224</f>
        <v>15</v>
      </c>
      <c r="F58" s="91">
        <f>'06_Presupuesto'!G224</f>
        <v>10504.20168067227</v>
      </c>
      <c r="G58" s="91">
        <f t="shared" si="7"/>
        <v>157563.02521008404</v>
      </c>
      <c r="K58" s="89" t="str">
        <f t="shared" si="8"/>
        <v>B.2.7.2/c)</v>
      </c>
      <c r="L58" s="89" t="str">
        <f t="shared" si="9"/>
        <v>P3 / Marcos</v>
      </c>
      <c r="M58" s="89" t="str">
        <f t="shared" si="10"/>
        <v>ML</v>
      </c>
      <c r="N58" s="91">
        <f t="shared" si="11"/>
        <v>15</v>
      </c>
      <c r="O58" s="91">
        <f t="shared" si="12"/>
        <v>15624.999999999998</v>
      </c>
      <c r="P58" s="91">
        <f t="shared" si="13"/>
        <v>234374.99999999997</v>
      </c>
    </row>
    <row r="59" spans="2:16" ht="21" customHeight="1">
      <c r="B59" t="str">
        <f>'06_Presupuesto'!A225</f>
        <v>B.2.7.2/d)</v>
      </c>
      <c r="C59" t="str">
        <f>'06_Presupuesto'!C225</f>
        <v>P4 / Marcos</v>
      </c>
      <c r="D59" t="str">
        <f>'06_Presupuesto'!D225</f>
        <v>ML</v>
      </c>
      <c r="E59" s="90">
        <f>'06_Presupuesto'!E225</f>
        <v>5</v>
      </c>
      <c r="F59" s="90">
        <f>'06_Presupuesto'!G225</f>
        <v>10504.20168067227</v>
      </c>
      <c r="G59" s="90">
        <f t="shared" si="7"/>
        <v>52521.008403361346</v>
      </c>
      <c r="K59" t="str">
        <f t="shared" si="8"/>
        <v>B.2.7.2/d)</v>
      </c>
      <c r="L59" t="str">
        <f t="shared" si="9"/>
        <v>P4 / Marcos</v>
      </c>
      <c r="M59" t="str">
        <f t="shared" si="10"/>
        <v>ML</v>
      </c>
      <c r="N59" s="90">
        <f t="shared" si="11"/>
        <v>5</v>
      </c>
      <c r="O59" s="90">
        <f t="shared" si="12"/>
        <v>15624.999999999998</v>
      </c>
      <c r="P59" s="90">
        <f t="shared" si="13"/>
        <v>78124.999999999985</v>
      </c>
    </row>
    <row r="60" spans="2:16" ht="21" customHeight="1">
      <c r="B60" s="89" t="str">
        <f>'06_Presupuesto'!A226</f>
        <v>B.2.8/a)</v>
      </c>
      <c r="C60" s="89" t="str">
        <f>'06_Presupuesto'!C226</f>
        <v>Bisagras</v>
      </c>
      <c r="D60" s="89" t="str">
        <f>'06_Presupuesto'!D226</f>
        <v>UNI</v>
      </c>
      <c r="E60" s="91">
        <f>'06_Presupuesto'!E226</f>
        <v>28</v>
      </c>
      <c r="F60" s="91">
        <f>'06_Presupuesto'!G226</f>
        <v>4033.6134453781515</v>
      </c>
      <c r="G60" s="91">
        <f t="shared" si="7"/>
        <v>112941.17647058824</v>
      </c>
      <c r="K60" s="89" t="str">
        <f t="shared" si="8"/>
        <v>B.2.8/a)</v>
      </c>
      <c r="L60" s="89" t="str">
        <f t="shared" si="9"/>
        <v>Bisagras</v>
      </c>
      <c r="M60" s="89" t="str">
        <f t="shared" si="10"/>
        <v>UNI</v>
      </c>
      <c r="N60" s="91">
        <f t="shared" si="11"/>
        <v>28</v>
      </c>
      <c r="O60" s="91">
        <f t="shared" si="12"/>
        <v>6000</v>
      </c>
      <c r="P60" s="91">
        <f t="shared" si="13"/>
        <v>168000</v>
      </c>
    </row>
    <row r="61" spans="2:16" ht="21" customHeight="1">
      <c r="B61" t="str">
        <f>'06_Presupuesto'!A227</f>
        <v>B.2.8/b)</v>
      </c>
      <c r="C61" t="str">
        <f>'06_Presupuesto'!C227</f>
        <v>Topes de Goma</v>
      </c>
      <c r="D61" t="str">
        <f>'06_Presupuesto'!D227</f>
        <v>UNI</v>
      </c>
      <c r="E61" s="90">
        <f>'06_Presupuesto'!E227</f>
        <v>8</v>
      </c>
      <c r="F61" s="90">
        <f>'06_Presupuesto'!G227</f>
        <v>3193.2773109243699</v>
      </c>
      <c r="G61" s="90">
        <f t="shared" si="7"/>
        <v>25546.218487394959</v>
      </c>
      <c r="K61" t="str">
        <f t="shared" si="8"/>
        <v>B.2.8/b)</v>
      </c>
      <c r="L61" t="str">
        <f t="shared" si="9"/>
        <v>Topes de Goma</v>
      </c>
      <c r="M61" t="str">
        <f t="shared" si="10"/>
        <v>UNI</v>
      </c>
      <c r="N61" s="90">
        <f t="shared" si="11"/>
        <v>8</v>
      </c>
      <c r="O61" s="90">
        <f t="shared" si="12"/>
        <v>4750</v>
      </c>
      <c r="P61" s="90">
        <f t="shared" si="13"/>
        <v>38000</v>
      </c>
    </row>
    <row r="62" spans="2:16" ht="21" customHeight="1">
      <c r="B62" s="89" t="str">
        <f>'06_Presupuesto'!A228</f>
        <v>B.2.8/c)</v>
      </c>
      <c r="C62" s="89" t="str">
        <f>'06_Presupuesto'!C228</f>
        <v>Cerraduras</v>
      </c>
      <c r="D62" s="89" t="str">
        <f>'06_Presupuesto'!D228</f>
        <v>UNI</v>
      </c>
      <c r="E62" s="91">
        <f>'06_Presupuesto'!E228</f>
        <v>7</v>
      </c>
      <c r="F62" s="91">
        <f>'06_Presupuesto'!G228</f>
        <v>23949.579831932773</v>
      </c>
      <c r="G62" s="91">
        <f t="shared" si="7"/>
        <v>167647.0588235294</v>
      </c>
      <c r="K62" s="89" t="str">
        <f t="shared" si="8"/>
        <v>B.2.8/c)</v>
      </c>
      <c r="L62" s="89" t="str">
        <f t="shared" si="9"/>
        <v>Cerraduras</v>
      </c>
      <c r="M62" s="89" t="str">
        <f t="shared" si="10"/>
        <v>UNI</v>
      </c>
      <c r="N62" s="91">
        <f t="shared" si="11"/>
        <v>7</v>
      </c>
      <c r="O62" s="91">
        <f t="shared" si="12"/>
        <v>35624.999999999993</v>
      </c>
      <c r="P62" s="91">
        <f t="shared" si="13"/>
        <v>249374.99999999994</v>
      </c>
    </row>
    <row r="63" spans="2:16" ht="21" customHeight="1">
      <c r="B63" t="str">
        <f>'06_Presupuesto'!A229</f>
        <v>B.2.8/d)</v>
      </c>
      <c r="C63" t="str">
        <f>'06_Presupuesto'!C229</f>
        <v>Picaporte de Uñeta</v>
      </c>
      <c r="D63" t="str">
        <f>'06_Presupuesto'!D229</f>
        <v>UNI</v>
      </c>
      <c r="E63" s="90">
        <f>'06_Presupuesto'!E229</f>
        <v>2</v>
      </c>
      <c r="F63" s="90">
        <f>'06_Presupuesto'!G229</f>
        <v>6302.5210084033615</v>
      </c>
      <c r="G63" s="90">
        <f t="shared" si="7"/>
        <v>12605.042016806723</v>
      </c>
      <c r="K63" t="str">
        <f t="shared" si="8"/>
        <v>B.2.8/d)</v>
      </c>
      <c r="L63" t="str">
        <f t="shared" si="9"/>
        <v>Picaporte de Uñeta</v>
      </c>
      <c r="M63" t="str">
        <f t="shared" si="10"/>
        <v>UNI</v>
      </c>
      <c r="N63" s="90">
        <f t="shared" si="11"/>
        <v>2</v>
      </c>
      <c r="O63" s="90">
        <f t="shared" si="12"/>
        <v>9375</v>
      </c>
      <c r="P63" s="90">
        <f t="shared" si="13"/>
        <v>18750</v>
      </c>
    </row>
    <row r="64" spans="2:16" ht="21" customHeight="1">
      <c r="B64" s="89" t="str">
        <f>'06_Presupuesto'!A230</f>
        <v>B.2.9.1</v>
      </c>
      <c r="C64" s="89" t="str">
        <f>'06_Presupuesto'!C230</f>
        <v>Ventanas Con Marco De Aluminio Blanco</v>
      </c>
      <c r="D64" s="89" t="str">
        <f>'06_Presupuesto'!D230</f>
        <v>M2</v>
      </c>
      <c r="E64" s="91">
        <f>'06_Presupuesto'!E230</f>
        <v>15</v>
      </c>
      <c r="F64" s="91">
        <f>'06_Presupuesto'!G230</f>
        <v>121848.73949579832</v>
      </c>
      <c r="G64" s="91">
        <f t="shared" si="7"/>
        <v>1827731.0924369749</v>
      </c>
      <c r="K64" s="89" t="str">
        <f t="shared" si="8"/>
        <v>B.2.9.1</v>
      </c>
      <c r="L64" s="89" t="str">
        <f t="shared" si="9"/>
        <v>Ventanas Con Marco De Aluminio Blanco</v>
      </c>
      <c r="M64" s="89" t="str">
        <f t="shared" si="10"/>
        <v>M2</v>
      </c>
      <c r="N64" s="91">
        <f t="shared" si="11"/>
        <v>15</v>
      </c>
      <c r="O64" s="91">
        <f t="shared" si="12"/>
        <v>181249.99999999997</v>
      </c>
      <c r="P64" s="91">
        <f t="shared" si="13"/>
        <v>2718749.9999999995</v>
      </c>
    </row>
    <row r="65" spans="2:16" ht="21" customHeight="1">
      <c r="B65" t="str">
        <f>'06_Presupuesto'!A231</f>
        <v>B.2.9.2</v>
      </c>
      <c r="C65" t="str">
        <f>'06_Presupuesto'!C231</f>
        <v>Quincallería</v>
      </c>
      <c r="D65" t="str">
        <f>'06_Presupuesto'!D231</f>
        <v>UNI</v>
      </c>
      <c r="E65" s="90">
        <f>'06_Presupuesto'!E231</f>
        <v>1</v>
      </c>
      <c r="F65" s="90">
        <f>'06_Presupuesto'!G231</f>
        <v>105042.01680672269</v>
      </c>
      <c r="G65" s="90">
        <f t="shared" si="7"/>
        <v>105042.01680672269</v>
      </c>
      <c r="K65" t="str">
        <f t="shared" si="8"/>
        <v>B.2.9.2</v>
      </c>
      <c r="L65" t="str">
        <f t="shared" si="9"/>
        <v>Quincallería</v>
      </c>
      <c r="M65" t="str">
        <f t="shared" si="10"/>
        <v>UNI</v>
      </c>
      <c r="N65" s="90">
        <f t="shared" si="11"/>
        <v>1</v>
      </c>
      <c r="O65" s="90">
        <f t="shared" si="12"/>
        <v>156249.99999999997</v>
      </c>
      <c r="P65" s="90">
        <f t="shared" si="13"/>
        <v>156249.99999999997</v>
      </c>
    </row>
    <row r="66" spans="2:16" ht="21" customHeight="1">
      <c r="B66" s="89" t="str">
        <f>'06_Presupuesto'!A232</f>
        <v>B.2.10</v>
      </c>
      <c r="C66" s="89" t="str">
        <f>'06_Presupuesto'!C232</f>
        <v>PROTECCIONES METALICAS TIPO QUEBRAVISTA</v>
      </c>
      <c r="D66" s="89" t="str">
        <f>'06_Presupuesto'!D232</f>
        <v>M2</v>
      </c>
      <c r="E66" s="91">
        <f>'06_Presupuesto'!E232</f>
        <v>15</v>
      </c>
      <c r="F66" s="91">
        <f>'06_Presupuesto'!G232</f>
        <v>81512.605042016818</v>
      </c>
      <c r="G66" s="91">
        <f t="shared" si="7"/>
        <v>1222689.0756302522</v>
      </c>
      <c r="K66" s="89" t="str">
        <f t="shared" si="8"/>
        <v>B.2.10</v>
      </c>
      <c r="L66" s="89" t="str">
        <f t="shared" si="9"/>
        <v>PROTECCIONES METALICAS TIPO QUEBRAVISTA</v>
      </c>
      <c r="M66" s="89" t="str">
        <f t="shared" si="10"/>
        <v>M2</v>
      </c>
      <c r="N66" s="91">
        <f t="shared" si="11"/>
        <v>15</v>
      </c>
      <c r="O66" s="91">
        <f t="shared" si="12"/>
        <v>121250</v>
      </c>
      <c r="P66" s="91">
        <f t="shared" si="13"/>
        <v>1818750</v>
      </c>
    </row>
    <row r="67" spans="2:16" ht="21" customHeight="1">
      <c r="B67" t="str">
        <f>'06_Presupuesto'!A233</f>
        <v>B.2.11</v>
      </c>
      <c r="C67" t="str">
        <f>'06_Presupuesto'!C233</f>
        <v>CORNISAS</v>
      </c>
      <c r="D67" t="str">
        <f>'06_Presupuesto'!D233</f>
        <v>ML</v>
      </c>
      <c r="E67" s="90">
        <f>'06_Presupuesto'!E233</f>
        <v>78.3</v>
      </c>
      <c r="F67" s="90">
        <f>'06_Presupuesto'!G233</f>
        <v>4369.7478991596645</v>
      </c>
      <c r="G67" s="90">
        <f t="shared" si="7"/>
        <v>342151.26050420169</v>
      </c>
      <c r="K67" t="str">
        <f t="shared" si="8"/>
        <v>B.2.11</v>
      </c>
      <c r="L67" t="str">
        <f t="shared" si="9"/>
        <v>CORNISAS</v>
      </c>
      <c r="M67" t="str">
        <f t="shared" si="10"/>
        <v>ML</v>
      </c>
      <c r="N67" s="90">
        <f t="shared" si="11"/>
        <v>78.3</v>
      </c>
      <c r="O67" s="90">
        <f t="shared" si="12"/>
        <v>6500</v>
      </c>
      <c r="P67" s="90">
        <f t="shared" si="13"/>
        <v>508950</v>
      </c>
    </row>
    <row r="68" spans="2:16" ht="21" customHeight="1">
      <c r="B68" s="89" t="str">
        <f>'06_Presupuesto'!A234</f>
        <v>C.1.1.1</v>
      </c>
      <c r="C68" s="89" t="str">
        <f>'06_Presupuesto'!C234</f>
        <v>EMT Ø32mm</v>
      </c>
      <c r="D68" s="89" t="str">
        <f>'06_Presupuesto'!D234</f>
        <v>UNI</v>
      </c>
      <c r="E68" s="91">
        <f>'06_Presupuesto'!E234</f>
        <v>1</v>
      </c>
      <c r="F68" s="91">
        <f>'06_Presupuesto'!G234</f>
        <v>57142.857142857145</v>
      </c>
      <c r="G68" s="91">
        <f t="shared" si="7"/>
        <v>57142.857142857145</v>
      </c>
      <c r="K68" s="89" t="str">
        <f t="shared" si="8"/>
        <v>C.1.1.1</v>
      </c>
      <c r="L68" s="89" t="str">
        <f t="shared" si="9"/>
        <v>EMT Ø32mm</v>
      </c>
      <c r="M68" s="89" t="str">
        <f t="shared" si="10"/>
        <v>UNI</v>
      </c>
      <c r="N68" s="91">
        <f t="shared" si="11"/>
        <v>1</v>
      </c>
      <c r="O68" s="91">
        <f t="shared" si="12"/>
        <v>85000</v>
      </c>
      <c r="P68" s="91">
        <f t="shared" si="13"/>
        <v>85000</v>
      </c>
    </row>
    <row r="69" spans="2:16" ht="21" customHeight="1">
      <c r="B69" t="str">
        <f>'06_Presupuesto'!A235</f>
        <v>C.1.1.2</v>
      </c>
      <c r="C69" t="str">
        <f>'06_Presupuesto'!C235</f>
        <v>Conductor Concentrico 2x6mm2</v>
      </c>
      <c r="D69" t="str">
        <f>'06_Presupuesto'!D235</f>
        <v>ML</v>
      </c>
      <c r="E69" s="90">
        <f>'06_Presupuesto'!E235</f>
        <v>23</v>
      </c>
      <c r="F69" s="90">
        <f>'06_Presupuesto'!G235</f>
        <v>7731.09243697479</v>
      </c>
      <c r="G69" s="90">
        <f t="shared" si="7"/>
        <v>177815.12605042016</v>
      </c>
      <c r="K69" t="str">
        <f t="shared" si="8"/>
        <v>C.1.1.2</v>
      </c>
      <c r="L69" t="str">
        <f t="shared" si="9"/>
        <v>Conductor Concentrico 2x6mm2</v>
      </c>
      <c r="M69" t="str">
        <f t="shared" si="10"/>
        <v>ML</v>
      </c>
      <c r="N69" s="90">
        <f t="shared" si="11"/>
        <v>23</v>
      </c>
      <c r="O69" s="90">
        <f t="shared" si="12"/>
        <v>11499.999999999998</v>
      </c>
      <c r="P69" s="90">
        <f t="shared" si="13"/>
        <v>264499.99999999994</v>
      </c>
    </row>
    <row r="70" spans="2:16" ht="21" customHeight="1">
      <c r="B70" s="89" t="str">
        <f>'06_Presupuesto'!A236</f>
        <v>C.1.1.3</v>
      </c>
      <c r="C70" s="89" t="str">
        <f>'06_Presupuesto'!C236</f>
        <v>Medidor BT1</v>
      </c>
      <c r="D70" s="89" t="str">
        <f>'06_Presupuesto'!D236</f>
        <v>UNI</v>
      </c>
      <c r="E70" s="91">
        <f>'06_Presupuesto'!E236</f>
        <v>1</v>
      </c>
      <c r="F70" s="91">
        <f>'06_Presupuesto'!G236</f>
        <v>151260.50420168068</v>
      </c>
      <c r="G70" s="91">
        <f t="shared" si="7"/>
        <v>151260.50420168068</v>
      </c>
      <c r="K70" s="89" t="str">
        <f t="shared" si="8"/>
        <v>C.1.1.3</v>
      </c>
      <c r="L70" s="89" t="str">
        <f t="shared" si="9"/>
        <v>Medidor BT1</v>
      </c>
      <c r="M70" s="89" t="str">
        <f t="shared" si="10"/>
        <v>UNI</v>
      </c>
      <c r="N70" s="91">
        <f t="shared" si="11"/>
        <v>1</v>
      </c>
      <c r="O70" s="91">
        <f t="shared" si="12"/>
        <v>225000</v>
      </c>
      <c r="P70" s="91">
        <f t="shared" si="13"/>
        <v>225000</v>
      </c>
    </row>
    <row r="71" spans="2:16" ht="21" customHeight="1">
      <c r="B71" t="str">
        <f>'06_Presupuesto'!A237</f>
        <v>C.1.1.4</v>
      </c>
      <c r="C71" t="str">
        <f>'06_Presupuesto'!C237</f>
        <v>Automaticos Saime 25 A</v>
      </c>
      <c r="D71" t="str">
        <f>'06_Presupuesto'!D237</f>
        <v>UNI</v>
      </c>
      <c r="E71" s="90">
        <f>'06_Presupuesto'!E237</f>
        <v>1</v>
      </c>
      <c r="F71" s="90">
        <f>'06_Presupuesto'!G237</f>
        <v>23949.579831932773</v>
      </c>
      <c r="G71" s="90">
        <f t="shared" si="7"/>
        <v>23949.579831932773</v>
      </c>
      <c r="K71" t="str">
        <f t="shared" si="8"/>
        <v>C.1.1.4</v>
      </c>
      <c r="L71" t="str">
        <f t="shared" si="9"/>
        <v>Automaticos Saime 25 A</v>
      </c>
      <c r="M71" t="str">
        <f t="shared" si="10"/>
        <v>UNI</v>
      </c>
      <c r="N71" s="90">
        <f t="shared" si="11"/>
        <v>1</v>
      </c>
      <c r="O71" s="90">
        <f t="shared" si="12"/>
        <v>35624.999999999993</v>
      </c>
      <c r="P71" s="90">
        <f t="shared" si="13"/>
        <v>35624.999999999993</v>
      </c>
    </row>
    <row r="72" spans="2:16" ht="21" customHeight="1">
      <c r="B72" s="89" t="str">
        <f>'06_Presupuesto'!A238</f>
        <v>C.1.1.5</v>
      </c>
      <c r="C72" s="89" t="str">
        <f>'06_Presupuesto'!C238</f>
        <v>Caja proteccion empalme 500×300×250mm</v>
      </c>
      <c r="D72" s="89" t="str">
        <f>'06_Presupuesto'!D238</f>
        <v>UNI</v>
      </c>
      <c r="E72" s="91">
        <f>'06_Presupuesto'!E238</f>
        <v>1</v>
      </c>
      <c r="F72" s="91">
        <f>'06_Presupuesto'!G238</f>
        <v>121848.73949579832</v>
      </c>
      <c r="G72" s="91">
        <f t="shared" si="7"/>
        <v>121848.73949579832</v>
      </c>
      <c r="K72" s="89" t="str">
        <f t="shared" si="8"/>
        <v>C.1.1.5</v>
      </c>
      <c r="L72" s="89" t="str">
        <f t="shared" si="9"/>
        <v>Caja proteccion empalme 500×300×250mm</v>
      </c>
      <c r="M72" s="89" t="str">
        <f t="shared" si="10"/>
        <v>UNI</v>
      </c>
      <c r="N72" s="91">
        <f t="shared" si="11"/>
        <v>1</v>
      </c>
      <c r="O72" s="91">
        <f t="shared" si="12"/>
        <v>181249.99999999997</v>
      </c>
      <c r="P72" s="91">
        <f t="shared" si="13"/>
        <v>181249.99999999997</v>
      </c>
    </row>
    <row r="73" spans="2:16" ht="21" customHeight="1">
      <c r="B73" t="str">
        <f>'06_Presupuesto'!A239</f>
        <v>C.1.1.6</v>
      </c>
      <c r="C73" t="str">
        <f>'06_Presupuesto'!C239</f>
        <v>Malla tierra de proteccion y servicio 2×2m</v>
      </c>
      <c r="D73" t="str">
        <f>'06_Presupuesto'!D239</f>
        <v>UNI</v>
      </c>
      <c r="E73" s="90">
        <f>'06_Presupuesto'!E239</f>
        <v>1</v>
      </c>
      <c r="F73" s="90">
        <f>'06_Presupuesto'!G239</f>
        <v>285714.28571428574</v>
      </c>
      <c r="G73" s="90">
        <f t="shared" ref="G73:G104" si="14">E73*F73</f>
        <v>285714.28571428574</v>
      </c>
      <c r="K73" t="str">
        <f t="shared" ref="K73:K104" si="15">B73</f>
        <v>C.1.1.6</v>
      </c>
      <c r="L73" t="str">
        <f t="shared" ref="L73:L104" si="16">C73</f>
        <v>Malla tierra de proteccion y servicio 2×2m</v>
      </c>
      <c r="M73" t="str">
        <f t="shared" ref="M73:M104" si="17">D73</f>
        <v>UNI</v>
      </c>
      <c r="N73" s="90">
        <f t="shared" ref="N73:N104" si="18">E73</f>
        <v>1</v>
      </c>
      <c r="O73" s="90">
        <f t="shared" ref="O73:O104" si="19">F73*$I$5</f>
        <v>425000</v>
      </c>
      <c r="P73" s="90">
        <f t="shared" ref="P73:P104" si="20">N73*O73</f>
        <v>425000</v>
      </c>
    </row>
    <row r="74" spans="2:16" ht="21" customHeight="1">
      <c r="B74" s="89" t="str">
        <f>'06_Presupuesto'!A240</f>
        <v>C.1.2.1</v>
      </c>
      <c r="C74" s="89" t="str">
        <f>'06_Presupuesto'!C240</f>
        <v>Tablero Metalico 1200x800x300mm</v>
      </c>
      <c r="D74" s="89" t="str">
        <f>'06_Presupuesto'!D240</f>
        <v>UNI</v>
      </c>
      <c r="E74" s="91">
        <f>'06_Presupuesto'!E240</f>
        <v>1</v>
      </c>
      <c r="F74" s="91">
        <f>'06_Presupuesto'!G240</f>
        <v>352941.17647058825</v>
      </c>
      <c r="G74" s="91">
        <f t="shared" si="14"/>
        <v>352941.17647058825</v>
      </c>
      <c r="K74" s="89" t="str">
        <f t="shared" si="15"/>
        <v>C.1.2.1</v>
      </c>
      <c r="L74" s="89" t="str">
        <f t="shared" si="16"/>
        <v>Tablero Metalico 1200x800x300mm</v>
      </c>
      <c r="M74" s="89" t="str">
        <f t="shared" si="17"/>
        <v>UNI</v>
      </c>
      <c r="N74" s="91">
        <f t="shared" si="18"/>
        <v>1</v>
      </c>
      <c r="O74" s="91">
        <f t="shared" si="19"/>
        <v>525000</v>
      </c>
      <c r="P74" s="91">
        <f t="shared" si="20"/>
        <v>525000</v>
      </c>
    </row>
    <row r="75" spans="2:16" ht="21" customHeight="1">
      <c r="B75" t="str">
        <f>'06_Presupuesto'!A241</f>
        <v>C.1.2.4</v>
      </c>
      <c r="C75" t="str">
        <f>'06_Presupuesto'!C241</f>
        <v>Automaticos 25A</v>
      </c>
      <c r="D75" t="str">
        <f>'06_Presupuesto'!D241</f>
        <v>UNI</v>
      </c>
      <c r="E75" s="90">
        <f>'06_Presupuesto'!E241</f>
        <v>1</v>
      </c>
      <c r="F75" s="90">
        <f>'06_Presupuesto'!G241</f>
        <v>15546.218487394959</v>
      </c>
      <c r="G75" s="90">
        <f t="shared" si="14"/>
        <v>15546.218487394959</v>
      </c>
      <c r="K75" t="str">
        <f t="shared" si="15"/>
        <v>C.1.2.4</v>
      </c>
      <c r="L75" t="str">
        <f t="shared" si="16"/>
        <v>Automaticos 25A</v>
      </c>
      <c r="M75" t="str">
        <f t="shared" si="17"/>
        <v>UNI</v>
      </c>
      <c r="N75" s="90">
        <f t="shared" si="18"/>
        <v>1</v>
      </c>
      <c r="O75" s="90">
        <f t="shared" si="19"/>
        <v>23125</v>
      </c>
      <c r="P75" s="90">
        <f t="shared" si="20"/>
        <v>23125</v>
      </c>
    </row>
    <row r="76" spans="2:16" ht="21" customHeight="1">
      <c r="B76" s="89" t="str">
        <f>'06_Presupuesto'!A242</f>
        <v>C.1.2.5</v>
      </c>
      <c r="C76" s="89" t="str">
        <f>'06_Presupuesto'!C242</f>
        <v>Automaticos 16A</v>
      </c>
      <c r="D76" s="89" t="str">
        <f>'06_Presupuesto'!D242</f>
        <v>UNI</v>
      </c>
      <c r="E76" s="91">
        <f>'06_Presupuesto'!E242</f>
        <v>2</v>
      </c>
      <c r="F76" s="91">
        <f>'06_Presupuesto'!G242</f>
        <v>14705.882352941177</v>
      </c>
      <c r="G76" s="91">
        <f t="shared" si="14"/>
        <v>29411.764705882353</v>
      </c>
      <c r="K76" s="89" t="str">
        <f t="shared" si="15"/>
        <v>C.1.2.5</v>
      </c>
      <c r="L76" s="89" t="str">
        <f t="shared" si="16"/>
        <v>Automaticos 16A</v>
      </c>
      <c r="M76" s="89" t="str">
        <f t="shared" si="17"/>
        <v>UNI</v>
      </c>
      <c r="N76" s="91">
        <f t="shared" si="18"/>
        <v>2</v>
      </c>
      <c r="O76" s="91">
        <f t="shared" si="19"/>
        <v>21874.999999999996</v>
      </c>
      <c r="P76" s="91">
        <f t="shared" si="20"/>
        <v>43749.999999999993</v>
      </c>
    </row>
    <row r="77" spans="2:16" ht="21" customHeight="1">
      <c r="B77" t="str">
        <f>'06_Presupuesto'!A243</f>
        <v>C.1.2.6</v>
      </c>
      <c r="C77" t="str">
        <f>'06_Presupuesto'!C243</f>
        <v>Automaticos 10A</v>
      </c>
      <c r="D77" t="str">
        <f>'06_Presupuesto'!D243</f>
        <v>UNI</v>
      </c>
      <c r="E77" s="90">
        <f>'06_Presupuesto'!E243</f>
        <v>2</v>
      </c>
      <c r="F77" s="90">
        <f>'06_Presupuesto'!G243</f>
        <v>14705.882352941177</v>
      </c>
      <c r="G77" s="90">
        <f t="shared" si="14"/>
        <v>29411.764705882353</v>
      </c>
      <c r="K77" t="str">
        <f t="shared" si="15"/>
        <v>C.1.2.6</v>
      </c>
      <c r="L77" t="str">
        <f t="shared" si="16"/>
        <v>Automaticos 10A</v>
      </c>
      <c r="M77" t="str">
        <f t="shared" si="17"/>
        <v>UNI</v>
      </c>
      <c r="N77" s="90">
        <f t="shared" si="18"/>
        <v>2</v>
      </c>
      <c r="O77" s="90">
        <f t="shared" si="19"/>
        <v>21874.999999999996</v>
      </c>
      <c r="P77" s="90">
        <f t="shared" si="20"/>
        <v>43749.999999999993</v>
      </c>
    </row>
    <row r="78" spans="2:16" ht="21" customHeight="1">
      <c r="B78" s="89" t="str">
        <f>'06_Presupuesto'!A244</f>
        <v>C.1.2.7</v>
      </c>
      <c r="C78" s="89" t="str">
        <f>'06_Presupuesto'!C244</f>
        <v>P. Diferencial 2x25A</v>
      </c>
      <c r="D78" s="89" t="str">
        <f>'06_Presupuesto'!D244</f>
        <v>UNI</v>
      </c>
      <c r="E78" s="91">
        <f>'06_Presupuesto'!E244</f>
        <v>2</v>
      </c>
      <c r="F78" s="91">
        <f>'06_Presupuesto'!G244</f>
        <v>33193.277310924372</v>
      </c>
      <c r="G78" s="91">
        <f t="shared" si="14"/>
        <v>66386.554621848743</v>
      </c>
      <c r="K78" s="89" t="str">
        <f t="shared" si="15"/>
        <v>C.1.2.7</v>
      </c>
      <c r="L78" s="89" t="str">
        <f t="shared" si="16"/>
        <v>P. Diferencial 2x25A</v>
      </c>
      <c r="M78" s="89" t="str">
        <f t="shared" si="17"/>
        <v>UNI</v>
      </c>
      <c r="N78" s="91">
        <f t="shared" si="18"/>
        <v>2</v>
      </c>
      <c r="O78" s="91">
        <f t="shared" si="19"/>
        <v>49375</v>
      </c>
      <c r="P78" s="91">
        <f t="shared" si="20"/>
        <v>98750</v>
      </c>
    </row>
    <row r="79" spans="2:16" ht="21" customHeight="1">
      <c r="B79" t="str">
        <f>'06_Presupuesto'!A245</f>
        <v>C.1.3.1</v>
      </c>
      <c r="C79" t="str">
        <f>'06_Presupuesto'!C245</f>
        <v>Conductor libre halógeno (EVA) 2.5MM</v>
      </c>
      <c r="D79" t="str">
        <f>'06_Presupuesto'!D245</f>
        <v>ML</v>
      </c>
      <c r="E79" s="90">
        <f>'06_Presupuesto'!E245</f>
        <v>150</v>
      </c>
      <c r="F79" s="90">
        <f>'06_Presupuesto'!G245</f>
        <v>1764.7058823529412</v>
      </c>
      <c r="G79" s="90">
        <f t="shared" si="14"/>
        <v>264705.8823529412</v>
      </c>
      <c r="K79" t="str">
        <f t="shared" si="15"/>
        <v>C.1.3.1</v>
      </c>
      <c r="L79" t="str">
        <f t="shared" si="16"/>
        <v>Conductor libre halógeno (EVA) 2.5MM</v>
      </c>
      <c r="M79" t="str">
        <f t="shared" si="17"/>
        <v>ML</v>
      </c>
      <c r="N79" s="90">
        <f t="shared" si="18"/>
        <v>150</v>
      </c>
      <c r="O79" s="90">
        <f t="shared" si="19"/>
        <v>2624.9999999999995</v>
      </c>
      <c r="P79" s="90">
        <f t="shared" si="20"/>
        <v>393749.99999999994</v>
      </c>
    </row>
    <row r="80" spans="2:16" ht="21" customHeight="1">
      <c r="B80" s="89" t="str">
        <f>'06_Presupuesto'!A246</f>
        <v>C.1.3.2</v>
      </c>
      <c r="C80" s="89" t="str">
        <f>'06_Presupuesto'!C246</f>
        <v>Tuberías libre halógeno 20MMx3MTS</v>
      </c>
      <c r="D80" s="89" t="str">
        <f>'06_Presupuesto'!D246</f>
        <v>ML</v>
      </c>
      <c r="E80" s="91">
        <f>'06_Presupuesto'!E246</f>
        <v>50</v>
      </c>
      <c r="F80" s="91">
        <f>'06_Presupuesto'!G246</f>
        <v>2605.0420168067226</v>
      </c>
      <c r="G80" s="91">
        <f t="shared" si="14"/>
        <v>130252.10084033613</v>
      </c>
      <c r="K80" s="89" t="str">
        <f t="shared" si="15"/>
        <v>C.1.3.2</v>
      </c>
      <c r="L80" s="89" t="str">
        <f t="shared" si="16"/>
        <v>Tuberías libre halógeno 20MMx3MTS</v>
      </c>
      <c r="M80" s="89" t="str">
        <f t="shared" si="17"/>
        <v>ML</v>
      </c>
      <c r="N80" s="91">
        <f t="shared" si="18"/>
        <v>50</v>
      </c>
      <c r="O80" s="91">
        <f t="shared" si="19"/>
        <v>3874.9999999999995</v>
      </c>
      <c r="P80" s="91">
        <f t="shared" si="20"/>
        <v>193749.99999999997</v>
      </c>
    </row>
    <row r="81" spans="2:16" ht="21" customHeight="1">
      <c r="B81" t="str">
        <f>'06_Presupuesto'!A247</f>
        <v>C.1.3.3</v>
      </c>
      <c r="C81" t="str">
        <f>'06_Presupuesto'!C247</f>
        <v>Caja de derivación</v>
      </c>
      <c r="D81" t="str">
        <f>'06_Presupuesto'!D247</f>
        <v>UNI</v>
      </c>
      <c r="E81" s="90">
        <f>'06_Presupuesto'!E247</f>
        <v>11</v>
      </c>
      <c r="F81" s="90">
        <f>'06_Presupuesto'!G247</f>
        <v>6554.6218487394963</v>
      </c>
      <c r="G81" s="90">
        <f t="shared" si="14"/>
        <v>72100.840336134454</v>
      </c>
      <c r="K81" t="str">
        <f t="shared" si="15"/>
        <v>C.1.3.3</v>
      </c>
      <c r="L81" t="str">
        <f t="shared" si="16"/>
        <v>Caja de derivación</v>
      </c>
      <c r="M81" t="str">
        <f t="shared" si="17"/>
        <v>UNI</v>
      </c>
      <c r="N81" s="90">
        <f t="shared" si="18"/>
        <v>11</v>
      </c>
      <c r="O81" s="90">
        <f t="shared" si="19"/>
        <v>9750</v>
      </c>
      <c r="P81" s="90">
        <f t="shared" si="20"/>
        <v>107250</v>
      </c>
    </row>
    <row r="82" spans="2:16" ht="21" customHeight="1">
      <c r="B82" s="89" t="str">
        <f>'06_Presupuesto'!A248</f>
        <v>C.1.3.4</v>
      </c>
      <c r="C82" s="89" t="str">
        <f>'06_Presupuesto'!C248</f>
        <v>Enchufe triple</v>
      </c>
      <c r="D82" s="89" t="str">
        <f>'06_Presupuesto'!D248</f>
        <v>UNI</v>
      </c>
      <c r="E82" s="91">
        <f>'06_Presupuesto'!E248</f>
        <v>8</v>
      </c>
      <c r="F82" s="91">
        <f>'06_Presupuesto'!G248</f>
        <v>16386.55462184874</v>
      </c>
      <c r="G82" s="91">
        <f t="shared" si="14"/>
        <v>131092.43697478992</v>
      </c>
      <c r="K82" s="89" t="str">
        <f t="shared" si="15"/>
        <v>C.1.3.4</v>
      </c>
      <c r="L82" s="89" t="str">
        <f t="shared" si="16"/>
        <v>Enchufe triple</v>
      </c>
      <c r="M82" s="89" t="str">
        <f t="shared" si="17"/>
        <v>UNI</v>
      </c>
      <c r="N82" s="91">
        <f t="shared" si="18"/>
        <v>8</v>
      </c>
      <c r="O82" s="91">
        <f t="shared" si="19"/>
        <v>24374.999999999996</v>
      </c>
      <c r="P82" s="91">
        <f t="shared" si="20"/>
        <v>194999.99999999997</v>
      </c>
    </row>
    <row r="83" spans="2:16" ht="21" customHeight="1">
      <c r="B83" t="str">
        <f>'06_Presupuesto'!A249</f>
        <v>C.1.4.1</v>
      </c>
      <c r="C83" t="str">
        <f>'06_Presupuesto'!C249</f>
        <v>Conductor libre halógeno (EVA) 1.5MM</v>
      </c>
      <c r="D83" t="str">
        <f>'06_Presupuesto'!D249</f>
        <v>ML</v>
      </c>
      <c r="E83" s="90">
        <f>'06_Presupuesto'!E249</f>
        <v>540</v>
      </c>
      <c r="F83" s="90">
        <f>'06_Presupuesto'!G249</f>
        <v>1386.5546218487395</v>
      </c>
      <c r="G83" s="90">
        <f t="shared" si="14"/>
        <v>748739.49579831935</v>
      </c>
      <c r="K83" t="str">
        <f t="shared" si="15"/>
        <v>C.1.4.1</v>
      </c>
      <c r="L83" t="str">
        <f t="shared" si="16"/>
        <v>Conductor libre halógeno (EVA) 1.5MM</v>
      </c>
      <c r="M83" t="str">
        <f t="shared" si="17"/>
        <v>ML</v>
      </c>
      <c r="N83" s="90">
        <f t="shared" si="18"/>
        <v>540</v>
      </c>
      <c r="O83" s="90">
        <f t="shared" si="19"/>
        <v>2062.5</v>
      </c>
      <c r="P83" s="90">
        <f t="shared" si="20"/>
        <v>1113750</v>
      </c>
    </row>
    <row r="84" spans="2:16" ht="21" customHeight="1">
      <c r="B84" s="89" t="str">
        <f>'06_Presupuesto'!A250</f>
        <v>C.1.4.2</v>
      </c>
      <c r="C84" s="89" t="str">
        <f>'06_Presupuesto'!C250</f>
        <v>Tubería libre halógeno 20MMx3 MTS</v>
      </c>
      <c r="D84" s="89" t="str">
        <f>'06_Presupuesto'!D250</f>
        <v>ML</v>
      </c>
      <c r="E84" s="91">
        <f>'06_Presupuesto'!E250</f>
        <v>180</v>
      </c>
      <c r="F84" s="91">
        <f>'06_Presupuesto'!G250</f>
        <v>2605.0420168067226</v>
      </c>
      <c r="G84" s="91">
        <f t="shared" si="14"/>
        <v>468907.56302521005</v>
      </c>
      <c r="K84" s="89" t="str">
        <f t="shared" si="15"/>
        <v>C.1.4.2</v>
      </c>
      <c r="L84" s="89" t="str">
        <f t="shared" si="16"/>
        <v>Tubería libre halógeno 20MMx3 MTS</v>
      </c>
      <c r="M84" s="89" t="str">
        <f t="shared" si="17"/>
        <v>ML</v>
      </c>
      <c r="N84" s="91">
        <f t="shared" si="18"/>
        <v>180</v>
      </c>
      <c r="O84" s="91">
        <f t="shared" si="19"/>
        <v>3874.9999999999995</v>
      </c>
      <c r="P84" s="91">
        <f t="shared" si="20"/>
        <v>697499.99999999988</v>
      </c>
    </row>
    <row r="85" spans="2:16" ht="21" customHeight="1">
      <c r="B85" t="str">
        <f>'06_Presupuesto'!A251</f>
        <v>C.1.4.3</v>
      </c>
      <c r="C85" t="str">
        <f>'06_Presupuesto'!C251</f>
        <v>Cajas de derivación</v>
      </c>
      <c r="D85" t="str">
        <f>'06_Presupuesto'!D251</f>
        <v>UNI</v>
      </c>
      <c r="E85" s="90">
        <f>'06_Presupuesto'!E251</f>
        <v>11</v>
      </c>
      <c r="F85" s="90">
        <f>'06_Presupuesto'!G251</f>
        <v>6554.6218487394963</v>
      </c>
      <c r="G85" s="90">
        <f t="shared" si="14"/>
        <v>72100.840336134454</v>
      </c>
      <c r="K85" t="str">
        <f t="shared" si="15"/>
        <v>C.1.4.3</v>
      </c>
      <c r="L85" t="str">
        <f t="shared" si="16"/>
        <v>Cajas de derivación</v>
      </c>
      <c r="M85" t="str">
        <f t="shared" si="17"/>
        <v>UNI</v>
      </c>
      <c r="N85" s="90">
        <f t="shared" si="18"/>
        <v>11</v>
      </c>
      <c r="O85" s="90">
        <f t="shared" si="19"/>
        <v>9750</v>
      </c>
      <c r="P85" s="90">
        <f t="shared" si="20"/>
        <v>107250</v>
      </c>
    </row>
    <row r="86" spans="2:16" ht="21" customHeight="1">
      <c r="B86" s="89" t="str">
        <f>'06_Presupuesto'!A252</f>
        <v>C.1.4.4</v>
      </c>
      <c r="C86" s="89" t="str">
        <f>'06_Presupuesto'!C252</f>
        <v>Interruptor simple</v>
      </c>
      <c r="D86" s="89" t="str">
        <f>'06_Presupuesto'!D252</f>
        <v>UNI</v>
      </c>
      <c r="E86" s="91">
        <f>'06_Presupuesto'!E252</f>
        <v>5</v>
      </c>
      <c r="F86" s="91">
        <f>'06_Presupuesto'!G252</f>
        <v>12184.873949579833</v>
      </c>
      <c r="G86" s="91">
        <f t="shared" si="14"/>
        <v>60924.369747899167</v>
      </c>
      <c r="K86" s="89" t="str">
        <f t="shared" si="15"/>
        <v>C.1.4.4</v>
      </c>
      <c r="L86" s="89" t="str">
        <f t="shared" si="16"/>
        <v>Interruptor simple</v>
      </c>
      <c r="M86" s="89" t="str">
        <f t="shared" si="17"/>
        <v>UNI</v>
      </c>
      <c r="N86" s="91">
        <f t="shared" si="18"/>
        <v>5</v>
      </c>
      <c r="O86" s="91">
        <f t="shared" si="19"/>
        <v>18125</v>
      </c>
      <c r="P86" s="91">
        <f t="shared" si="20"/>
        <v>90625</v>
      </c>
    </row>
    <row r="87" spans="2:16" ht="21" customHeight="1">
      <c r="B87" t="str">
        <f>'06_Presupuesto'!A253</f>
        <v>C.1.4.5</v>
      </c>
      <c r="C87" t="str">
        <f>'06_Presupuesto'!C253</f>
        <v>Interruptor doble</v>
      </c>
      <c r="D87" t="str">
        <f>'06_Presupuesto'!D253</f>
        <v>UNI</v>
      </c>
      <c r="E87" s="90">
        <f>'06_Presupuesto'!E253</f>
        <v>1</v>
      </c>
      <c r="F87" s="90">
        <f>'06_Presupuesto'!G253</f>
        <v>14705.882352941177</v>
      </c>
      <c r="G87" s="90">
        <f t="shared" si="14"/>
        <v>14705.882352941177</v>
      </c>
      <c r="K87" t="str">
        <f t="shared" si="15"/>
        <v>C.1.4.5</v>
      </c>
      <c r="L87" t="str">
        <f t="shared" si="16"/>
        <v>Interruptor doble</v>
      </c>
      <c r="M87" t="str">
        <f t="shared" si="17"/>
        <v>UNI</v>
      </c>
      <c r="N87" s="90">
        <f t="shared" si="18"/>
        <v>1</v>
      </c>
      <c r="O87" s="90">
        <f t="shared" si="19"/>
        <v>21874.999999999996</v>
      </c>
      <c r="P87" s="90">
        <f t="shared" si="20"/>
        <v>21874.999999999996</v>
      </c>
    </row>
    <row r="88" spans="2:16" ht="21" customHeight="1">
      <c r="B88" s="89" t="str">
        <f>'06_Presupuesto'!A254</f>
        <v>C.1.4.6</v>
      </c>
      <c r="C88" s="89" t="str">
        <f>'06_Presupuesto'!C254</f>
        <v>Interruptor triple</v>
      </c>
      <c r="D88" s="89" t="str">
        <f>'06_Presupuesto'!D254</f>
        <v>UNI</v>
      </c>
      <c r="E88" s="91">
        <f>'06_Presupuesto'!E254</f>
        <v>1</v>
      </c>
      <c r="F88" s="91">
        <f>'06_Presupuesto'!G254</f>
        <v>17226.89075630252</v>
      </c>
      <c r="G88" s="91">
        <f t="shared" si="14"/>
        <v>17226.89075630252</v>
      </c>
      <c r="K88" s="89" t="str">
        <f t="shared" si="15"/>
        <v>C.1.4.6</v>
      </c>
      <c r="L88" s="89" t="str">
        <f t="shared" si="16"/>
        <v>Interruptor triple</v>
      </c>
      <c r="M88" s="89" t="str">
        <f t="shared" si="17"/>
        <v>UNI</v>
      </c>
      <c r="N88" s="91">
        <f t="shared" si="18"/>
        <v>1</v>
      </c>
      <c r="O88" s="91">
        <f t="shared" si="19"/>
        <v>25624.999999999996</v>
      </c>
      <c r="P88" s="91">
        <f t="shared" si="20"/>
        <v>25624.999999999996</v>
      </c>
    </row>
    <row r="89" spans="2:16" ht="21" customHeight="1">
      <c r="B89" t="str">
        <f>'06_Presupuesto'!A255</f>
        <v>C.1.4.7/a)</v>
      </c>
      <c r="C89" t="str">
        <f>'06_Presupuesto'!C255</f>
        <v>Plafón portalámpara SSHH</v>
      </c>
      <c r="D89" t="str">
        <f>'06_Presupuesto'!D255</f>
        <v>UNI</v>
      </c>
      <c r="E89" s="90">
        <f>'06_Presupuesto'!E255</f>
        <v>2</v>
      </c>
      <c r="F89" s="90">
        <f>'06_Presupuesto'!G255</f>
        <v>18907.563025210085</v>
      </c>
      <c r="G89" s="90">
        <f t="shared" si="14"/>
        <v>37815.126050420171</v>
      </c>
      <c r="K89" t="str">
        <f t="shared" si="15"/>
        <v>C.1.4.7/a)</v>
      </c>
      <c r="L89" t="str">
        <f t="shared" si="16"/>
        <v>Plafón portalámpara SSHH</v>
      </c>
      <c r="M89" t="str">
        <f t="shared" si="17"/>
        <v>UNI</v>
      </c>
      <c r="N89" s="90">
        <f t="shared" si="18"/>
        <v>2</v>
      </c>
      <c r="O89" s="90">
        <f t="shared" si="19"/>
        <v>28125</v>
      </c>
      <c r="P89" s="90">
        <f t="shared" si="20"/>
        <v>56250</v>
      </c>
    </row>
    <row r="90" spans="2:16" ht="21" customHeight="1">
      <c r="B90" s="89" t="str">
        <f>'06_Presupuesto'!A256</f>
        <v>C.1.4.7/b)</v>
      </c>
      <c r="C90" s="89" t="str">
        <f>'06_Presupuesto'!C256</f>
        <v>Plafón portalámpara Cocina y Bodega</v>
      </c>
      <c r="D90" s="89" t="str">
        <f>'06_Presupuesto'!D256</f>
        <v>UNI</v>
      </c>
      <c r="E90" s="91">
        <f>'06_Presupuesto'!E256</f>
        <v>2</v>
      </c>
      <c r="F90" s="91">
        <f>'06_Presupuesto'!G256</f>
        <v>18907.563025210085</v>
      </c>
      <c r="G90" s="91">
        <f t="shared" si="14"/>
        <v>37815.126050420171</v>
      </c>
      <c r="K90" s="89" t="str">
        <f t="shared" si="15"/>
        <v>C.1.4.7/b)</v>
      </c>
      <c r="L90" s="89" t="str">
        <f t="shared" si="16"/>
        <v>Plafón portalámpara Cocina y Bodega</v>
      </c>
      <c r="M90" s="89" t="str">
        <f t="shared" si="17"/>
        <v>UNI</v>
      </c>
      <c r="N90" s="91">
        <f t="shared" si="18"/>
        <v>2</v>
      </c>
      <c r="O90" s="91">
        <f t="shared" si="19"/>
        <v>28125</v>
      </c>
      <c r="P90" s="91">
        <f t="shared" si="20"/>
        <v>56250</v>
      </c>
    </row>
    <row r="91" spans="2:16" ht="21" customHeight="1">
      <c r="B91" t="str">
        <f>'06_Presupuesto'!A257</f>
        <v>C.1.4.7/c)</v>
      </c>
      <c r="C91" t="str">
        <f>'06_Presupuesto'!C257</f>
        <v>Equipo Cielo sobrepuestos</v>
      </c>
      <c r="D91" t="str">
        <f>'06_Presupuesto'!D257</f>
        <v>UNI</v>
      </c>
      <c r="E91" s="90">
        <f>'06_Presupuesto'!E257</f>
        <v>7</v>
      </c>
      <c r="F91" s="90">
        <f>'06_Presupuesto'!G257</f>
        <v>41176.470588235294</v>
      </c>
      <c r="G91" s="90">
        <f t="shared" si="14"/>
        <v>288235.29411764705</v>
      </c>
      <c r="K91" t="str">
        <f t="shared" si="15"/>
        <v>C.1.4.7/c)</v>
      </c>
      <c r="L91" t="str">
        <f t="shared" si="16"/>
        <v>Equipo Cielo sobrepuestos</v>
      </c>
      <c r="M91" t="str">
        <f t="shared" si="17"/>
        <v>UNI</v>
      </c>
      <c r="N91" s="90">
        <f t="shared" si="18"/>
        <v>7</v>
      </c>
      <c r="O91" s="90">
        <f t="shared" si="19"/>
        <v>61249.999999999993</v>
      </c>
      <c r="P91" s="90">
        <f t="shared" si="20"/>
        <v>428749.99999999994</v>
      </c>
    </row>
    <row r="92" spans="2:16" ht="21" customHeight="1">
      <c r="B92" s="89" t="str">
        <f>'06_Presupuesto'!A258</f>
        <v>C.1.4.7/d)</v>
      </c>
      <c r="C92" s="89" t="str">
        <f>'06_Presupuesto'!C258</f>
        <v>Equipo Exteriores</v>
      </c>
      <c r="D92" s="89" t="str">
        <f>'06_Presupuesto'!D258</f>
        <v>UNI</v>
      </c>
      <c r="E92" s="91">
        <f>'06_Presupuesto'!E258</f>
        <v>6</v>
      </c>
      <c r="F92" s="91">
        <f>'06_Presupuesto'!G258</f>
        <v>36134.45378151261</v>
      </c>
      <c r="G92" s="91">
        <f t="shared" si="14"/>
        <v>216806.72268907566</v>
      </c>
      <c r="K92" s="89" t="str">
        <f t="shared" si="15"/>
        <v>C.1.4.7/d)</v>
      </c>
      <c r="L92" s="89" t="str">
        <f t="shared" si="16"/>
        <v>Equipo Exteriores</v>
      </c>
      <c r="M92" s="89" t="str">
        <f t="shared" si="17"/>
        <v>UNI</v>
      </c>
      <c r="N92" s="91">
        <f t="shared" si="18"/>
        <v>6</v>
      </c>
      <c r="O92" s="91">
        <f t="shared" si="19"/>
        <v>53750</v>
      </c>
      <c r="P92" s="91">
        <f t="shared" si="20"/>
        <v>322500</v>
      </c>
    </row>
    <row r="93" spans="2:16" ht="21" customHeight="1">
      <c r="B93" t="str">
        <f>'06_Presupuesto'!A259</f>
        <v>C.1.4.7/e)</v>
      </c>
      <c r="C93" t="str">
        <f>'06_Presupuesto'!C259</f>
        <v>Equipos Halógenos</v>
      </c>
      <c r="D93" t="str">
        <f>'06_Presupuesto'!D259</f>
        <v>UNI</v>
      </c>
      <c r="E93" s="90">
        <f>'06_Presupuesto'!E259</f>
        <v>1</v>
      </c>
      <c r="F93" s="90">
        <f>'06_Presupuesto'!G259</f>
        <v>48739.495798319331</v>
      </c>
      <c r="G93" s="90">
        <f t="shared" si="14"/>
        <v>48739.495798319331</v>
      </c>
      <c r="K93" t="str">
        <f t="shared" si="15"/>
        <v>C.1.4.7/e)</v>
      </c>
      <c r="L93" t="str">
        <f t="shared" si="16"/>
        <v>Equipos Halógenos</v>
      </c>
      <c r="M93" t="str">
        <f t="shared" si="17"/>
        <v>UNI</v>
      </c>
      <c r="N93" s="90">
        <f t="shared" si="18"/>
        <v>1</v>
      </c>
      <c r="O93" s="90">
        <f t="shared" si="19"/>
        <v>72500</v>
      </c>
      <c r="P93" s="90">
        <f t="shared" si="20"/>
        <v>72500</v>
      </c>
    </row>
    <row r="94" spans="2:16" ht="21" customHeight="1">
      <c r="B94" s="89" t="str">
        <f>'06_Presupuesto'!A260</f>
        <v>C.1.4.7/f)</v>
      </c>
      <c r="C94" s="89" t="str">
        <f>'06_Presupuesto'!C260</f>
        <v>Equipos de Emergencia</v>
      </c>
      <c r="D94" s="89" t="str">
        <f>'06_Presupuesto'!D260</f>
        <v>UNI</v>
      </c>
      <c r="E94" s="91">
        <f>'06_Presupuesto'!E260</f>
        <v>3</v>
      </c>
      <c r="F94" s="91">
        <f>'06_Presupuesto'!G260</f>
        <v>43697.478991596639</v>
      </c>
      <c r="G94" s="91">
        <f t="shared" si="14"/>
        <v>131092.43697478992</v>
      </c>
      <c r="K94" s="89" t="str">
        <f t="shared" si="15"/>
        <v>C.1.4.7/f)</v>
      </c>
      <c r="L94" s="89" t="str">
        <f t="shared" si="16"/>
        <v>Equipos de Emergencia</v>
      </c>
      <c r="M94" s="89" t="str">
        <f t="shared" si="17"/>
        <v>UNI</v>
      </c>
      <c r="N94" s="91">
        <f t="shared" si="18"/>
        <v>3</v>
      </c>
      <c r="O94" s="91">
        <f t="shared" si="19"/>
        <v>64999.999999999993</v>
      </c>
      <c r="P94" s="91">
        <f t="shared" si="20"/>
        <v>194999.99999999997</v>
      </c>
    </row>
    <row r="95" spans="2:16" ht="21" customHeight="1">
      <c r="B95" t="str">
        <f>'06_Presupuesto'!A261</f>
        <v>C.2.1.1</v>
      </c>
      <c r="C95" t="str">
        <f>'06_Presupuesto'!C261</f>
        <v>Excavación en zanja de 0-2 (m)</v>
      </c>
      <c r="D95" t="str">
        <f>'06_Presupuesto'!D261</f>
        <v>M3</v>
      </c>
      <c r="E95" s="90">
        <f>'06_Presupuesto'!E261</f>
        <v>4.24</v>
      </c>
      <c r="F95" s="90">
        <f>'06_Presupuesto'!G261</f>
        <v>35294.117647058825</v>
      </c>
      <c r="G95" s="90">
        <f t="shared" si="14"/>
        <v>149647.05882352943</v>
      </c>
      <c r="K95" t="str">
        <f t="shared" si="15"/>
        <v>C.2.1.1</v>
      </c>
      <c r="L95" t="str">
        <f t="shared" si="16"/>
        <v>Excavación en zanja de 0-2 (m)</v>
      </c>
      <c r="M95" t="str">
        <f t="shared" si="17"/>
        <v>M3</v>
      </c>
      <c r="N95" s="90">
        <f t="shared" si="18"/>
        <v>4.24</v>
      </c>
      <c r="O95" s="90">
        <f t="shared" si="19"/>
        <v>52499.999999999993</v>
      </c>
      <c r="P95" s="90">
        <f t="shared" si="20"/>
        <v>222599.99999999997</v>
      </c>
    </row>
    <row r="96" spans="2:16" ht="21" customHeight="1">
      <c r="B96" s="89" t="str">
        <f>'06_Presupuesto'!A262</f>
        <v>C.2.1.2</v>
      </c>
      <c r="C96" s="89" t="str">
        <f>'06_Presupuesto'!C262</f>
        <v>Cama apoyo tuberías</v>
      </c>
      <c r="D96" s="89" t="str">
        <f>'06_Presupuesto'!D262</f>
        <v>M3</v>
      </c>
      <c r="E96" s="91">
        <f>'06_Presupuesto'!E262</f>
        <v>1.71</v>
      </c>
      <c r="F96" s="91">
        <f>'06_Presupuesto'!G262</f>
        <v>46218.487394957985</v>
      </c>
      <c r="G96" s="91">
        <f t="shared" si="14"/>
        <v>79033.613445378156</v>
      </c>
      <c r="K96" s="89" t="str">
        <f t="shared" si="15"/>
        <v>C.2.1.2</v>
      </c>
      <c r="L96" s="89" t="str">
        <f t="shared" si="16"/>
        <v>Cama apoyo tuberías</v>
      </c>
      <c r="M96" s="89" t="str">
        <f t="shared" si="17"/>
        <v>M3</v>
      </c>
      <c r="N96" s="91">
        <f t="shared" si="18"/>
        <v>1.71</v>
      </c>
      <c r="O96" s="91">
        <f t="shared" si="19"/>
        <v>68750</v>
      </c>
      <c r="P96" s="91">
        <f t="shared" si="20"/>
        <v>117562.5</v>
      </c>
    </row>
    <row r="97" spans="2:16" ht="21" customHeight="1">
      <c r="B97" t="str">
        <f>'06_Presupuesto'!A263</f>
        <v>C.2.1.3</v>
      </c>
      <c r="C97" t="str">
        <f>'06_Presupuesto'!C263</f>
        <v>Relleno de zanjas con material de obras</v>
      </c>
      <c r="D97" t="str">
        <f>'06_Presupuesto'!D263</f>
        <v>M3</v>
      </c>
      <c r="E97" s="90">
        <f>'06_Presupuesto'!E263</f>
        <v>2.52</v>
      </c>
      <c r="F97" s="90">
        <f>'06_Presupuesto'!G263</f>
        <v>26890.756302521011</v>
      </c>
      <c r="G97" s="90">
        <f t="shared" si="14"/>
        <v>67764.705882352951</v>
      </c>
      <c r="K97" t="str">
        <f t="shared" si="15"/>
        <v>C.2.1.3</v>
      </c>
      <c r="L97" t="str">
        <f t="shared" si="16"/>
        <v>Relleno de zanjas con material de obras</v>
      </c>
      <c r="M97" t="str">
        <f t="shared" si="17"/>
        <v>M3</v>
      </c>
      <c r="N97" s="90">
        <f t="shared" si="18"/>
        <v>2.52</v>
      </c>
      <c r="O97" s="90">
        <f t="shared" si="19"/>
        <v>40000</v>
      </c>
      <c r="P97" s="90">
        <f t="shared" si="20"/>
        <v>100800</v>
      </c>
    </row>
    <row r="98" spans="2:16" ht="21" customHeight="1">
      <c r="B98" s="89" t="str">
        <f>'06_Presupuesto'!A264</f>
        <v>C.2.2.1/a)</v>
      </c>
      <c r="C98" s="89" t="str">
        <f>'06_Presupuesto'!C264</f>
        <v>Cañeria cobre 1/2" Tipo L</v>
      </c>
      <c r="D98" s="89" t="str">
        <f>'06_Presupuesto'!D264</f>
        <v>ML</v>
      </c>
      <c r="E98" s="91">
        <f>'06_Presupuesto'!E264</f>
        <v>18</v>
      </c>
      <c r="F98" s="91">
        <f>'06_Presupuesto'!G264</f>
        <v>6890.7563025210084</v>
      </c>
      <c r="G98" s="91">
        <f t="shared" si="14"/>
        <v>124033.61344537816</v>
      </c>
      <c r="K98" s="89" t="str">
        <f t="shared" si="15"/>
        <v>C.2.2.1/a)</v>
      </c>
      <c r="L98" s="89" t="str">
        <f t="shared" si="16"/>
        <v>Cañeria cobre 1/2" Tipo L</v>
      </c>
      <c r="M98" s="89" t="str">
        <f t="shared" si="17"/>
        <v>ML</v>
      </c>
      <c r="N98" s="91">
        <f t="shared" si="18"/>
        <v>18</v>
      </c>
      <c r="O98" s="91">
        <f t="shared" si="19"/>
        <v>10249.999999999998</v>
      </c>
      <c r="P98" s="91">
        <f t="shared" si="20"/>
        <v>184499.99999999997</v>
      </c>
    </row>
    <row r="99" spans="2:16" ht="21" customHeight="1">
      <c r="B99" t="str">
        <f>'06_Presupuesto'!A265</f>
        <v>C.2.2.1/b)</v>
      </c>
      <c r="C99" t="str">
        <f>'06_Presupuesto'!C265</f>
        <v>Cañeria cobre 3/4" Tipo L</v>
      </c>
      <c r="D99" t="str">
        <f>'06_Presupuesto'!D265</f>
        <v>ML</v>
      </c>
      <c r="E99" s="90">
        <f>'06_Presupuesto'!E265</f>
        <v>6</v>
      </c>
      <c r="F99" s="90">
        <f>'06_Presupuesto'!G265</f>
        <v>10504.20168067227</v>
      </c>
      <c r="G99" s="90">
        <f t="shared" si="14"/>
        <v>63025.210084033621</v>
      </c>
      <c r="K99" t="str">
        <f t="shared" si="15"/>
        <v>C.2.2.1/b)</v>
      </c>
      <c r="L99" t="str">
        <f t="shared" si="16"/>
        <v>Cañeria cobre 3/4" Tipo L</v>
      </c>
      <c r="M99" t="str">
        <f t="shared" si="17"/>
        <v>ML</v>
      </c>
      <c r="N99" s="90">
        <f t="shared" si="18"/>
        <v>6</v>
      </c>
      <c r="O99" s="90">
        <f t="shared" si="19"/>
        <v>15624.999999999998</v>
      </c>
      <c r="P99" s="90">
        <f t="shared" si="20"/>
        <v>93749.999999999985</v>
      </c>
    </row>
    <row r="100" spans="2:16" ht="21" customHeight="1">
      <c r="B100" s="89" t="str">
        <f>'06_Presupuesto'!A266</f>
        <v>C.2.2.1/c)</v>
      </c>
      <c r="C100" s="89" t="str">
        <f>'06_Presupuesto'!C266</f>
        <v>Cañeria cobre 1" Tipo L</v>
      </c>
      <c r="D100" s="89" t="str">
        <f>'06_Presupuesto'!D266</f>
        <v>ML</v>
      </c>
      <c r="E100" s="91">
        <f>'06_Presupuesto'!E266</f>
        <v>30</v>
      </c>
      <c r="F100" s="91">
        <f>'06_Presupuesto'!G266</f>
        <v>16638.655462184874</v>
      </c>
      <c r="G100" s="91">
        <f t="shared" si="14"/>
        <v>499159.66386554623</v>
      </c>
      <c r="K100" s="89" t="str">
        <f t="shared" si="15"/>
        <v>C.2.2.1/c)</v>
      </c>
      <c r="L100" s="89" t="str">
        <f t="shared" si="16"/>
        <v>Cañeria cobre 1" Tipo L</v>
      </c>
      <c r="M100" s="89" t="str">
        <f t="shared" si="17"/>
        <v>ML</v>
      </c>
      <c r="N100" s="91">
        <f t="shared" si="18"/>
        <v>30</v>
      </c>
      <c r="O100" s="91">
        <f t="shared" si="19"/>
        <v>24749.999999999996</v>
      </c>
      <c r="P100" s="91">
        <f t="shared" si="20"/>
        <v>742499.99999999988</v>
      </c>
    </row>
    <row r="101" spans="2:16" ht="21" customHeight="1">
      <c r="B101" t="str">
        <f>'06_Presupuesto'!A267</f>
        <v>C.2.2.1/d)</v>
      </c>
      <c r="C101" t="str">
        <f>'06_Presupuesto'!C267</f>
        <v>Piezas Especiales</v>
      </c>
      <c r="D101" t="str">
        <f>'06_Presupuesto'!D267</f>
        <v>KG</v>
      </c>
      <c r="E101" s="90">
        <f>'06_Presupuesto'!E267</f>
        <v>10</v>
      </c>
      <c r="F101" s="90">
        <f>'06_Presupuesto'!G267</f>
        <v>20168.067226890758</v>
      </c>
      <c r="G101" s="90">
        <f t="shared" si="14"/>
        <v>201680.6722689076</v>
      </c>
      <c r="K101" t="str">
        <f t="shared" si="15"/>
        <v>C.2.2.1/d)</v>
      </c>
      <c r="L101" t="str">
        <f t="shared" si="16"/>
        <v>Piezas Especiales</v>
      </c>
      <c r="M101" t="str">
        <f t="shared" si="17"/>
        <v>KG</v>
      </c>
      <c r="N101" s="90">
        <f t="shared" si="18"/>
        <v>10</v>
      </c>
      <c r="O101" s="90">
        <f t="shared" si="19"/>
        <v>30000</v>
      </c>
      <c r="P101" s="90">
        <f t="shared" si="20"/>
        <v>300000</v>
      </c>
    </row>
    <row r="102" spans="2:16" ht="21" customHeight="1">
      <c r="B102" s="89" t="str">
        <f>'06_Presupuesto'!A268</f>
        <v>C.2.2.2/a)</v>
      </c>
      <c r="C102" s="89" t="str">
        <f>'06_Presupuesto'!C268</f>
        <v>Cañeria cobre 1/2" Tipo M</v>
      </c>
      <c r="D102" s="89" t="str">
        <f>'06_Presupuesto'!D268</f>
        <v>ML</v>
      </c>
      <c r="E102" s="91">
        <f>'06_Presupuesto'!E268</f>
        <v>13.5</v>
      </c>
      <c r="F102" s="91">
        <f>'06_Presupuesto'!G268</f>
        <v>5210.0840336134452</v>
      </c>
      <c r="G102" s="91">
        <f t="shared" si="14"/>
        <v>70336.134453781517</v>
      </c>
      <c r="K102" s="89" t="str">
        <f t="shared" si="15"/>
        <v>C.2.2.2/a)</v>
      </c>
      <c r="L102" s="89" t="str">
        <f t="shared" si="16"/>
        <v>Cañeria cobre 1/2" Tipo M</v>
      </c>
      <c r="M102" s="89" t="str">
        <f t="shared" si="17"/>
        <v>ML</v>
      </c>
      <c r="N102" s="91">
        <f t="shared" si="18"/>
        <v>13.5</v>
      </c>
      <c r="O102" s="91">
        <f t="shared" si="19"/>
        <v>7749.9999999999991</v>
      </c>
      <c r="P102" s="91">
        <f t="shared" si="20"/>
        <v>104624.99999999999</v>
      </c>
    </row>
    <row r="103" spans="2:16" ht="21" customHeight="1">
      <c r="B103" t="str">
        <f>'06_Presupuesto'!A269</f>
        <v>C.2.2.2/b)</v>
      </c>
      <c r="C103" t="str">
        <f>'06_Presupuesto'!C269</f>
        <v>Cañeria cobre 3/4" Tipo M</v>
      </c>
      <c r="D103" t="str">
        <f>'06_Presupuesto'!D269</f>
        <v>ML</v>
      </c>
      <c r="E103" s="90">
        <f>'06_Presupuesto'!E269</f>
        <v>0.56000000000000005</v>
      </c>
      <c r="F103" s="90">
        <f>'06_Presupuesto'!G269</f>
        <v>6890.7563025210084</v>
      </c>
      <c r="G103" s="90">
        <f t="shared" si="14"/>
        <v>3858.8235294117649</v>
      </c>
      <c r="K103" t="str">
        <f t="shared" si="15"/>
        <v>C.2.2.2/b)</v>
      </c>
      <c r="L103" t="str">
        <f t="shared" si="16"/>
        <v>Cañeria cobre 3/4" Tipo M</v>
      </c>
      <c r="M103" t="str">
        <f t="shared" si="17"/>
        <v>ML</v>
      </c>
      <c r="N103" s="90">
        <f t="shared" si="18"/>
        <v>0.56000000000000005</v>
      </c>
      <c r="O103" s="90">
        <f t="shared" si="19"/>
        <v>10249.999999999998</v>
      </c>
      <c r="P103" s="90">
        <f t="shared" si="20"/>
        <v>5739.9999999999991</v>
      </c>
    </row>
    <row r="104" spans="2:16" ht="21" customHeight="1">
      <c r="B104" s="89" t="str">
        <f>'06_Presupuesto'!A270</f>
        <v>C.2.2.2/c)</v>
      </c>
      <c r="C104" s="89" t="str">
        <f>'06_Presupuesto'!C270</f>
        <v>Cañeria cobre 1" Tipo M</v>
      </c>
      <c r="D104" s="89" t="str">
        <f>'06_Presupuesto'!D270</f>
        <v>ML</v>
      </c>
      <c r="E104" s="91">
        <f>'06_Presupuesto'!E270</f>
        <v>24.6</v>
      </c>
      <c r="F104" s="91">
        <f>'06_Presupuesto'!G270</f>
        <v>8823.5294117647063</v>
      </c>
      <c r="G104" s="91">
        <f t="shared" si="14"/>
        <v>217058.82352941178</v>
      </c>
      <c r="K104" s="89" t="str">
        <f t="shared" si="15"/>
        <v>C.2.2.2/c)</v>
      </c>
      <c r="L104" s="89" t="str">
        <f t="shared" si="16"/>
        <v>Cañeria cobre 1" Tipo M</v>
      </c>
      <c r="M104" s="89" t="str">
        <f t="shared" si="17"/>
        <v>ML</v>
      </c>
      <c r="N104" s="91">
        <f t="shared" si="18"/>
        <v>24.6</v>
      </c>
      <c r="O104" s="91">
        <f t="shared" si="19"/>
        <v>13124.999999999998</v>
      </c>
      <c r="P104" s="91">
        <f t="shared" si="20"/>
        <v>322875</v>
      </c>
    </row>
    <row r="105" spans="2:16" ht="21" customHeight="1">
      <c r="B105" t="str">
        <f>'06_Presupuesto'!A271</f>
        <v>C.2.2.2/d)</v>
      </c>
      <c r="C105" t="str">
        <f>'06_Presupuesto'!C271</f>
        <v>Piezas especiales</v>
      </c>
      <c r="D105" t="str">
        <f>'06_Presupuesto'!D271</f>
        <v>KG</v>
      </c>
      <c r="E105" s="90">
        <f>'06_Presupuesto'!E271</f>
        <v>10</v>
      </c>
      <c r="F105" s="90">
        <f>'06_Presupuesto'!G271</f>
        <v>11764.705882352942</v>
      </c>
      <c r="G105" s="90">
        <f t="shared" ref="G105:G136" si="21">E105*F105</f>
        <v>117647.05882352943</v>
      </c>
      <c r="K105" t="str">
        <f t="shared" ref="K105:K136" si="22">B105</f>
        <v>C.2.2.2/d)</v>
      </c>
      <c r="L105" t="str">
        <f t="shared" ref="L105:L136" si="23">C105</f>
        <v>Piezas especiales</v>
      </c>
      <c r="M105" t="str">
        <f t="shared" ref="M105:M136" si="24">D105</f>
        <v>KG</v>
      </c>
      <c r="N105" s="90">
        <f t="shared" ref="N105:N136" si="25">E105</f>
        <v>10</v>
      </c>
      <c r="O105" s="90">
        <f t="shared" ref="O105:O136" si="26">F105*$I$5</f>
        <v>17500</v>
      </c>
      <c r="P105" s="90">
        <f t="shared" ref="P105:P136" si="27">N105*O105</f>
        <v>175000</v>
      </c>
    </row>
    <row r="106" spans="2:16" ht="21" customHeight="1">
      <c r="B106" s="89" t="str">
        <f>'06_Presupuesto'!A272</f>
        <v>C.2.2.3</v>
      </c>
      <c r="C106" s="89" t="str">
        <f>'06_Presupuesto'!C272</f>
        <v>Limpieza y Desinfección de la Línea</v>
      </c>
      <c r="D106" s="89" t="str">
        <f>'06_Presupuesto'!D272</f>
        <v>UNI</v>
      </c>
      <c r="E106" s="91">
        <f>'06_Presupuesto'!E272</f>
        <v>1</v>
      </c>
      <c r="F106" s="91">
        <f>'06_Presupuesto'!G272</f>
        <v>184873.94957983194</v>
      </c>
      <c r="G106" s="91">
        <f t="shared" si="21"/>
        <v>184873.94957983194</v>
      </c>
      <c r="K106" s="89" t="str">
        <f t="shared" si="22"/>
        <v>C.2.2.3</v>
      </c>
      <c r="L106" s="89" t="str">
        <f t="shared" si="23"/>
        <v>Limpieza y Desinfección de la Línea</v>
      </c>
      <c r="M106" s="89" t="str">
        <f t="shared" si="24"/>
        <v>UNI</v>
      </c>
      <c r="N106" s="91">
        <f t="shared" si="25"/>
        <v>1</v>
      </c>
      <c r="O106" s="91">
        <f t="shared" si="26"/>
        <v>275000</v>
      </c>
      <c r="P106" s="91">
        <f t="shared" si="27"/>
        <v>275000</v>
      </c>
    </row>
    <row r="107" spans="2:16" ht="21" customHeight="1">
      <c r="B107" t="str">
        <f>'06_Presupuesto'!A273</f>
        <v>C.2.3.1/a)</v>
      </c>
      <c r="C107" t="str">
        <f>'06_Presupuesto'!C273</f>
        <v>Instalación de Arranque domiciliario 0-20 m</v>
      </c>
      <c r="D107" t="str">
        <f>'06_Presupuesto'!D273</f>
        <v>UNI</v>
      </c>
      <c r="E107" s="90">
        <f>'06_Presupuesto'!E273</f>
        <v>1</v>
      </c>
      <c r="F107" s="90">
        <f>'06_Presupuesto'!G273</f>
        <v>487394.95798319328</v>
      </c>
      <c r="G107" s="90">
        <f t="shared" si="21"/>
        <v>487394.95798319328</v>
      </c>
      <c r="K107" t="str">
        <f t="shared" si="22"/>
        <v>C.2.3.1/a)</v>
      </c>
      <c r="L107" t="str">
        <f t="shared" si="23"/>
        <v>Instalación de Arranque domiciliario 0-20 m</v>
      </c>
      <c r="M107" t="str">
        <f t="shared" si="24"/>
        <v>UNI</v>
      </c>
      <c r="N107" s="90">
        <f t="shared" si="25"/>
        <v>1</v>
      </c>
      <c r="O107" s="90">
        <f t="shared" si="26"/>
        <v>724999.99999999988</v>
      </c>
      <c r="P107" s="90">
        <f t="shared" si="27"/>
        <v>724999.99999999988</v>
      </c>
    </row>
    <row r="108" spans="2:16" ht="21" customHeight="1">
      <c r="B108" s="89" t="str">
        <f>'06_Presupuesto'!A274</f>
        <v>C.2.3.1/b)</v>
      </c>
      <c r="C108" s="89" t="str">
        <f>'06_Presupuesto'!C274</f>
        <v>Conexión a matriz extte. PVC 110 mm</v>
      </c>
      <c r="D108" s="89" t="str">
        <f>'06_Presupuesto'!D274</f>
        <v>UNI</v>
      </c>
      <c r="E108" s="91">
        <f>'06_Presupuesto'!E274</f>
        <v>1</v>
      </c>
      <c r="F108" s="91">
        <f>'06_Presupuesto'!G274</f>
        <v>352941.17647058825</v>
      </c>
      <c r="G108" s="91">
        <f t="shared" si="21"/>
        <v>352941.17647058825</v>
      </c>
      <c r="K108" s="89" t="str">
        <f t="shared" si="22"/>
        <v>C.2.3.1/b)</v>
      </c>
      <c r="L108" s="89" t="str">
        <f t="shared" si="23"/>
        <v>Conexión a matriz extte. PVC 110 mm</v>
      </c>
      <c r="M108" s="89" t="str">
        <f t="shared" si="24"/>
        <v>UNI</v>
      </c>
      <c r="N108" s="91">
        <f t="shared" si="25"/>
        <v>1</v>
      </c>
      <c r="O108" s="91">
        <f t="shared" si="26"/>
        <v>525000</v>
      </c>
      <c r="P108" s="91">
        <f t="shared" si="27"/>
        <v>525000</v>
      </c>
    </row>
    <row r="109" spans="2:16" ht="21" customHeight="1">
      <c r="B109" t="str">
        <f>'06_Presupuesto'!A275</f>
        <v>C.3.1.1</v>
      </c>
      <c r="C109" t="str">
        <f>'06_Presupuesto'!C275</f>
        <v>Excavación en zanja de 0-2 (m)</v>
      </c>
      <c r="D109" t="str">
        <f>'06_Presupuesto'!D275</f>
        <v>M3</v>
      </c>
      <c r="E109" s="90">
        <f>'06_Presupuesto'!E275</f>
        <v>7.69</v>
      </c>
      <c r="F109" s="90">
        <f>'06_Presupuesto'!G275</f>
        <v>38655.462184873948</v>
      </c>
      <c r="G109" s="90">
        <f t="shared" si="21"/>
        <v>297260.50420168065</v>
      </c>
      <c r="K109" t="str">
        <f t="shared" si="22"/>
        <v>C.3.1.1</v>
      </c>
      <c r="L109" t="str">
        <f t="shared" si="23"/>
        <v>Excavación en zanja de 0-2 (m)</v>
      </c>
      <c r="M109" t="str">
        <f t="shared" si="24"/>
        <v>M3</v>
      </c>
      <c r="N109" s="90">
        <f t="shared" si="25"/>
        <v>7.69</v>
      </c>
      <c r="O109" s="90">
        <f t="shared" si="26"/>
        <v>57499.999999999993</v>
      </c>
      <c r="P109" s="90">
        <f t="shared" si="27"/>
        <v>442174.99999999994</v>
      </c>
    </row>
    <row r="110" spans="2:16" ht="21" customHeight="1">
      <c r="B110" s="89" t="str">
        <f>'06_Presupuesto'!A276</f>
        <v>C.3.1.2</v>
      </c>
      <c r="C110" s="89" t="str">
        <f>'06_Presupuesto'!C276</f>
        <v>Cama apoyo tuberías</v>
      </c>
      <c r="D110" s="89" t="str">
        <f>'06_Presupuesto'!D276</f>
        <v>M3</v>
      </c>
      <c r="E110" s="91">
        <f>'06_Presupuesto'!E276</f>
        <v>2.7</v>
      </c>
      <c r="F110" s="91">
        <f>'06_Presupuesto'!G276</f>
        <v>46218.487394957985</v>
      </c>
      <c r="G110" s="91">
        <f t="shared" si="21"/>
        <v>124789.91596638657</v>
      </c>
      <c r="K110" s="89" t="str">
        <f t="shared" si="22"/>
        <v>C.3.1.2</v>
      </c>
      <c r="L110" s="89" t="str">
        <f t="shared" si="23"/>
        <v>Cama apoyo tuberías</v>
      </c>
      <c r="M110" s="89" t="str">
        <f t="shared" si="24"/>
        <v>M3</v>
      </c>
      <c r="N110" s="91">
        <f t="shared" si="25"/>
        <v>2.7</v>
      </c>
      <c r="O110" s="91">
        <f t="shared" si="26"/>
        <v>68750</v>
      </c>
      <c r="P110" s="91">
        <f t="shared" si="27"/>
        <v>185625</v>
      </c>
    </row>
    <row r="111" spans="2:16" ht="21" customHeight="1">
      <c r="B111" t="str">
        <f>'06_Presupuesto'!A277</f>
        <v>C.3.1.3</v>
      </c>
      <c r="C111" t="str">
        <f>'06_Presupuesto'!C277</f>
        <v>Relleno de zanjas con material de obras</v>
      </c>
      <c r="D111" t="str">
        <f>'06_Presupuesto'!D277</f>
        <v>M3</v>
      </c>
      <c r="E111" s="90">
        <f>'06_Presupuesto'!E277</f>
        <v>5</v>
      </c>
      <c r="F111" s="90">
        <f>'06_Presupuesto'!G277</f>
        <v>26890.756302521011</v>
      </c>
      <c r="G111" s="90">
        <f t="shared" si="21"/>
        <v>134453.78151260506</v>
      </c>
      <c r="K111" t="str">
        <f t="shared" si="22"/>
        <v>C.3.1.3</v>
      </c>
      <c r="L111" t="str">
        <f t="shared" si="23"/>
        <v>Relleno de zanjas con material de obras</v>
      </c>
      <c r="M111" t="str">
        <f t="shared" si="24"/>
        <v>M3</v>
      </c>
      <c r="N111" s="90">
        <f t="shared" si="25"/>
        <v>5</v>
      </c>
      <c r="O111" s="90">
        <f t="shared" si="26"/>
        <v>40000</v>
      </c>
      <c r="P111" s="90">
        <f t="shared" si="27"/>
        <v>200000</v>
      </c>
    </row>
    <row r="112" spans="2:16" ht="21" customHeight="1">
      <c r="B112" s="89" t="str">
        <f>'06_Presupuesto'!A278</f>
        <v>C.3.2.1/a)</v>
      </c>
      <c r="C112" s="89" t="str">
        <f>'06_Presupuesto'!C278</f>
        <v>Tuberia PVC Sanitario Gris, D=40mm</v>
      </c>
      <c r="D112" s="89" t="str">
        <f>'06_Presupuesto'!D278</f>
        <v>ML</v>
      </c>
      <c r="E112" s="91">
        <f>'06_Presupuesto'!E278</f>
        <v>6</v>
      </c>
      <c r="F112" s="91">
        <f>'06_Presupuesto'!G278</f>
        <v>4033.6134453781515</v>
      </c>
      <c r="G112" s="91">
        <f t="shared" si="21"/>
        <v>24201.680672268907</v>
      </c>
      <c r="K112" s="89" t="str">
        <f t="shared" si="22"/>
        <v>C.3.2.1/a)</v>
      </c>
      <c r="L112" s="89" t="str">
        <f t="shared" si="23"/>
        <v>Tuberia PVC Sanitario Gris, D=40mm</v>
      </c>
      <c r="M112" s="89" t="str">
        <f t="shared" si="24"/>
        <v>ML</v>
      </c>
      <c r="N112" s="91">
        <f t="shared" si="25"/>
        <v>6</v>
      </c>
      <c r="O112" s="91">
        <f t="shared" si="26"/>
        <v>6000</v>
      </c>
      <c r="P112" s="91">
        <f t="shared" si="27"/>
        <v>36000</v>
      </c>
    </row>
    <row r="113" spans="2:16" ht="21" customHeight="1">
      <c r="B113" t="str">
        <f>'06_Presupuesto'!A279</f>
        <v>C.3.2.1/b)</v>
      </c>
      <c r="C113" t="str">
        <f>'06_Presupuesto'!C279</f>
        <v>Tuberia PVC Sanitario Gris, D=75mm</v>
      </c>
      <c r="D113" t="str">
        <f>'06_Presupuesto'!D279</f>
        <v>ML</v>
      </c>
      <c r="E113" s="90">
        <f>'06_Presupuesto'!E279</f>
        <v>18</v>
      </c>
      <c r="F113" s="90">
        <f>'06_Presupuesto'!G279</f>
        <v>5462.1848739495799</v>
      </c>
      <c r="G113" s="90">
        <f t="shared" si="21"/>
        <v>98319.327731092431</v>
      </c>
      <c r="K113" t="str">
        <f t="shared" si="22"/>
        <v>C.3.2.1/b)</v>
      </c>
      <c r="L113" t="str">
        <f t="shared" si="23"/>
        <v>Tuberia PVC Sanitario Gris, D=75mm</v>
      </c>
      <c r="M113" t="str">
        <f t="shared" si="24"/>
        <v>ML</v>
      </c>
      <c r="N113" s="90">
        <f t="shared" si="25"/>
        <v>18</v>
      </c>
      <c r="O113" s="90">
        <f t="shared" si="26"/>
        <v>8124.9999999999991</v>
      </c>
      <c r="P113" s="90">
        <f t="shared" si="27"/>
        <v>146249.99999999997</v>
      </c>
    </row>
    <row r="114" spans="2:16" ht="21" customHeight="1">
      <c r="B114" s="89" t="str">
        <f>'06_Presupuesto'!A280</f>
        <v>C.3.2.1/c)</v>
      </c>
      <c r="C114" s="89" t="str">
        <f>'06_Presupuesto'!C280</f>
        <v>Tuberia PVC Sanitario Gris, D=110mm</v>
      </c>
      <c r="D114" s="89" t="str">
        <f>'06_Presupuesto'!D280</f>
        <v>ML</v>
      </c>
      <c r="E114" s="91">
        <f>'06_Presupuesto'!E280</f>
        <v>18</v>
      </c>
      <c r="F114" s="91">
        <f>'06_Presupuesto'!G280</f>
        <v>7394.9579831932779</v>
      </c>
      <c r="G114" s="91">
        <f t="shared" si="21"/>
        <v>133109.24369747899</v>
      </c>
      <c r="K114" s="89" t="str">
        <f t="shared" si="22"/>
        <v>C.3.2.1/c)</v>
      </c>
      <c r="L114" s="89" t="str">
        <f t="shared" si="23"/>
        <v>Tuberia PVC Sanitario Gris, D=110mm</v>
      </c>
      <c r="M114" s="89" t="str">
        <f t="shared" si="24"/>
        <v>ML</v>
      </c>
      <c r="N114" s="91">
        <f t="shared" si="25"/>
        <v>18</v>
      </c>
      <c r="O114" s="91">
        <f t="shared" si="26"/>
        <v>11000</v>
      </c>
      <c r="P114" s="91">
        <f t="shared" si="27"/>
        <v>198000</v>
      </c>
    </row>
    <row r="115" spans="2:16" ht="21" customHeight="1">
      <c r="B115" t="str">
        <f>'06_Presupuesto'!A281</f>
        <v>C.3.2.1/d)</v>
      </c>
      <c r="C115" t="str">
        <f>'06_Presupuesto'!C281</f>
        <v>Piezas Especiales</v>
      </c>
      <c r="D115" t="str">
        <f>'06_Presupuesto'!D281</f>
        <v>KG</v>
      </c>
      <c r="E115" s="90">
        <f>'06_Presupuesto'!E281</f>
        <v>6</v>
      </c>
      <c r="F115" s="90">
        <f>'06_Presupuesto'!G281</f>
        <v>15126.050420168069</v>
      </c>
      <c r="G115" s="90">
        <f t="shared" si="21"/>
        <v>90756.302521008416</v>
      </c>
      <c r="K115" t="str">
        <f t="shared" si="22"/>
        <v>C.3.2.1/d)</v>
      </c>
      <c r="L115" t="str">
        <f t="shared" si="23"/>
        <v>Piezas Especiales</v>
      </c>
      <c r="M115" t="str">
        <f t="shared" si="24"/>
        <v>KG</v>
      </c>
      <c r="N115" s="90">
        <f t="shared" si="25"/>
        <v>6</v>
      </c>
      <c r="O115" s="90">
        <f t="shared" si="26"/>
        <v>22500</v>
      </c>
      <c r="P115" s="90">
        <f t="shared" si="27"/>
        <v>135000</v>
      </c>
    </row>
    <row r="116" spans="2:16" ht="21" customHeight="1">
      <c r="B116" s="89" t="str">
        <f>'06_Presupuesto'!A282</f>
        <v>C.3.2.2/a)</v>
      </c>
      <c r="C116" s="89" t="str">
        <f>'06_Presupuesto'!C282</f>
        <v>Tuberia PVC Sanitario Gris, D=40mm</v>
      </c>
      <c r="D116" s="89" t="str">
        <f>'06_Presupuesto'!D282</f>
        <v>ML</v>
      </c>
      <c r="E116" s="91">
        <f>'06_Presupuesto'!E282</f>
        <v>2.86</v>
      </c>
      <c r="F116" s="91">
        <f>'06_Presupuesto'!G282</f>
        <v>4369.7478991596645</v>
      </c>
      <c r="G116" s="91">
        <f t="shared" si="21"/>
        <v>12497.478991596639</v>
      </c>
      <c r="K116" s="89" t="str">
        <f t="shared" si="22"/>
        <v>C.3.2.2/a)</v>
      </c>
      <c r="L116" s="89" t="str">
        <f t="shared" si="23"/>
        <v>Tuberia PVC Sanitario Gris, D=40mm</v>
      </c>
      <c r="M116" s="89" t="str">
        <f t="shared" si="24"/>
        <v>ML</v>
      </c>
      <c r="N116" s="91">
        <f t="shared" si="25"/>
        <v>2.86</v>
      </c>
      <c r="O116" s="91">
        <f t="shared" si="26"/>
        <v>6500</v>
      </c>
      <c r="P116" s="91">
        <f t="shared" si="27"/>
        <v>18590</v>
      </c>
    </row>
    <row r="117" spans="2:16" ht="21" customHeight="1">
      <c r="B117" t="str">
        <f>'06_Presupuesto'!A283</f>
        <v>C.3.2.2/b)</v>
      </c>
      <c r="C117" t="str">
        <f>'06_Presupuesto'!C283</f>
        <v>Tuberia PVC Sanitario Gris, D=75mm</v>
      </c>
      <c r="D117" t="str">
        <f>'06_Presupuesto'!D283</f>
        <v>ML</v>
      </c>
      <c r="E117" s="90">
        <f>'06_Presupuesto'!E283</f>
        <v>12.61</v>
      </c>
      <c r="F117" s="90">
        <f>'06_Presupuesto'!G283</f>
        <v>5210.0840336134452</v>
      </c>
      <c r="G117" s="90">
        <f t="shared" si="21"/>
        <v>65699.159663865546</v>
      </c>
      <c r="K117" t="str">
        <f t="shared" si="22"/>
        <v>C.3.2.2/b)</v>
      </c>
      <c r="L117" t="str">
        <f t="shared" si="23"/>
        <v>Tuberia PVC Sanitario Gris, D=75mm</v>
      </c>
      <c r="M117" t="str">
        <f t="shared" si="24"/>
        <v>ML</v>
      </c>
      <c r="N117" s="90">
        <f t="shared" si="25"/>
        <v>12.61</v>
      </c>
      <c r="O117" s="90">
        <f t="shared" si="26"/>
        <v>7749.9999999999991</v>
      </c>
      <c r="P117" s="90">
        <f t="shared" si="27"/>
        <v>97727.499999999985</v>
      </c>
    </row>
    <row r="118" spans="2:16" ht="21" customHeight="1">
      <c r="B118" s="89" t="str">
        <f>'06_Presupuesto'!A284</f>
        <v>C.3.2.2/c)</v>
      </c>
      <c r="C118" s="89" t="str">
        <f>'06_Presupuesto'!C284</f>
        <v>Tuberia PVC Sanitario Gris, D=110mm</v>
      </c>
      <c r="D118" s="89" t="str">
        <f>'06_Presupuesto'!D284</f>
        <v>ML</v>
      </c>
      <c r="E118" s="91">
        <f>'06_Presupuesto'!E284</f>
        <v>16.329999999999998</v>
      </c>
      <c r="F118" s="91">
        <f>'06_Presupuesto'!G284</f>
        <v>6302.5210084033615</v>
      </c>
      <c r="G118" s="91">
        <f t="shared" si="21"/>
        <v>102920.16806722688</v>
      </c>
      <c r="K118" s="89" t="str">
        <f t="shared" si="22"/>
        <v>C.3.2.2/c)</v>
      </c>
      <c r="L118" s="89" t="str">
        <f t="shared" si="23"/>
        <v>Tuberia PVC Sanitario Gris, D=110mm</v>
      </c>
      <c r="M118" s="89" t="str">
        <f t="shared" si="24"/>
        <v>ML</v>
      </c>
      <c r="N118" s="91">
        <f t="shared" si="25"/>
        <v>16.329999999999998</v>
      </c>
      <c r="O118" s="91">
        <f t="shared" si="26"/>
        <v>9375</v>
      </c>
      <c r="P118" s="91">
        <f t="shared" si="27"/>
        <v>153093.74999999997</v>
      </c>
    </row>
    <row r="119" spans="2:16" ht="21" customHeight="1">
      <c r="B119" t="str">
        <f>'06_Presupuesto'!A285</f>
        <v>C.3.2.2/d)</v>
      </c>
      <c r="C119" t="str">
        <f>'06_Presupuesto'!C285</f>
        <v>Piezas Especiales</v>
      </c>
      <c r="D119" t="str">
        <f>'06_Presupuesto'!D285</f>
        <v>KG</v>
      </c>
      <c r="E119" s="90">
        <f>'06_Presupuesto'!E285</f>
        <v>6</v>
      </c>
      <c r="F119" s="90">
        <f>'06_Presupuesto'!G285</f>
        <v>10084.033613445379</v>
      </c>
      <c r="G119" s="90">
        <f t="shared" si="21"/>
        <v>60504.201680672275</v>
      </c>
      <c r="K119" t="str">
        <f t="shared" si="22"/>
        <v>C.3.2.2/d)</v>
      </c>
      <c r="L119" t="str">
        <f t="shared" si="23"/>
        <v>Piezas Especiales</v>
      </c>
      <c r="M119" t="str">
        <f t="shared" si="24"/>
        <v>KG</v>
      </c>
      <c r="N119" s="90">
        <f t="shared" si="25"/>
        <v>6</v>
      </c>
      <c r="O119" s="90">
        <f t="shared" si="26"/>
        <v>15000</v>
      </c>
      <c r="P119" s="90">
        <f t="shared" si="27"/>
        <v>90000</v>
      </c>
    </row>
    <row r="120" spans="2:16" ht="21" customHeight="1">
      <c r="B120" s="89" t="str">
        <f>'06_Presupuesto'!A286</f>
        <v>C.3.3.1</v>
      </c>
      <c r="C120" s="89" t="str">
        <f>'06_Presupuesto'!C286</f>
        <v>Cámara de inspección Domiciliaria 0 &lt; Hm &lt; 2m</v>
      </c>
      <c r="D120" s="89" t="str">
        <f>'06_Presupuesto'!D286</f>
        <v>UNI</v>
      </c>
      <c r="E120" s="91">
        <f>'06_Presupuesto'!E286</f>
        <v>1</v>
      </c>
      <c r="F120" s="91">
        <f>'06_Presupuesto'!G286</f>
        <v>537815.12605042022</v>
      </c>
      <c r="G120" s="91">
        <f t="shared" si="21"/>
        <v>537815.12605042022</v>
      </c>
      <c r="K120" s="89" t="str">
        <f t="shared" si="22"/>
        <v>C.3.3.1</v>
      </c>
      <c r="L120" s="89" t="str">
        <f t="shared" si="23"/>
        <v>Cámara de inspección Domiciliaria 0 &lt; Hm &lt; 2m</v>
      </c>
      <c r="M120" s="89" t="str">
        <f t="shared" si="24"/>
        <v>UNI</v>
      </c>
      <c r="N120" s="91">
        <f t="shared" si="25"/>
        <v>1</v>
      </c>
      <c r="O120" s="91">
        <f t="shared" si="26"/>
        <v>800000</v>
      </c>
      <c r="P120" s="91">
        <f t="shared" si="27"/>
        <v>800000</v>
      </c>
    </row>
    <row r="121" spans="2:16" ht="21" customHeight="1">
      <c r="B121" t="str">
        <f>'06_Presupuesto'!A287</f>
        <v>C.3.4.1</v>
      </c>
      <c r="C121" t="str">
        <f>'06_Presupuesto'!C287</f>
        <v>Unión Domiciliaria (incluye última cámara)</v>
      </c>
      <c r="D121" t="str">
        <f>'06_Presupuesto'!D287</f>
        <v>UNI</v>
      </c>
      <c r="E121" s="90">
        <f>'06_Presupuesto'!E287</f>
        <v>1</v>
      </c>
      <c r="F121" s="90">
        <f>'06_Presupuesto'!G287</f>
        <v>689075.63025210088</v>
      </c>
      <c r="G121" s="90">
        <f t="shared" si="21"/>
        <v>689075.63025210088</v>
      </c>
      <c r="K121" t="str">
        <f t="shared" si="22"/>
        <v>C.3.4.1</v>
      </c>
      <c r="L121" t="str">
        <f t="shared" si="23"/>
        <v>Unión Domiciliaria (incluye última cámara)</v>
      </c>
      <c r="M121" t="str">
        <f t="shared" si="24"/>
        <v>UNI</v>
      </c>
      <c r="N121" s="90">
        <f t="shared" si="25"/>
        <v>1</v>
      </c>
      <c r="O121" s="90">
        <f t="shared" si="26"/>
        <v>1024999.9999999999</v>
      </c>
      <c r="P121" s="90">
        <f t="shared" si="27"/>
        <v>1024999.9999999999</v>
      </c>
    </row>
    <row r="122" spans="2:16" ht="21" customHeight="1">
      <c r="B122" s="89" t="str">
        <f>'06_Presupuesto'!A288</f>
        <v>C.3.4.2</v>
      </c>
      <c r="C122" s="89" t="str">
        <f>'06_Presupuesto'!C288</f>
        <v>Rotura y Reposición de pavimentos</v>
      </c>
      <c r="D122" s="89" t="str">
        <f>'06_Presupuesto'!D288</f>
        <v>UNI</v>
      </c>
      <c r="E122" s="91">
        <f>'06_Presupuesto'!E288</f>
        <v>1</v>
      </c>
      <c r="F122" s="91">
        <f>'06_Presupuesto'!G288</f>
        <v>302521.00840336137</v>
      </c>
      <c r="G122" s="91">
        <f t="shared" si="21"/>
        <v>302521.00840336137</v>
      </c>
      <c r="K122" s="89" t="str">
        <f t="shared" si="22"/>
        <v>C.3.4.2</v>
      </c>
      <c r="L122" s="89" t="str">
        <f t="shared" si="23"/>
        <v>Rotura y Reposición de pavimentos</v>
      </c>
      <c r="M122" s="89" t="str">
        <f t="shared" si="24"/>
        <v>UNI</v>
      </c>
      <c r="N122" s="91">
        <f t="shared" si="25"/>
        <v>1</v>
      </c>
      <c r="O122" s="91">
        <f t="shared" si="26"/>
        <v>450000</v>
      </c>
      <c r="P122" s="91">
        <f t="shared" si="27"/>
        <v>450000</v>
      </c>
    </row>
    <row r="123" spans="2:16" ht="21" customHeight="1">
      <c r="B123" t="str">
        <f>'06_Presupuesto'!A289</f>
        <v>C.4/a)</v>
      </c>
      <c r="C123" t="str">
        <f>'06_Presupuesto'!C289</f>
        <v>Espejo mural</v>
      </c>
      <c r="D123" t="str">
        <f>'06_Presupuesto'!D289</f>
        <v>UNI</v>
      </c>
      <c r="E123" s="90">
        <f>'06_Presupuesto'!E289</f>
        <v>2</v>
      </c>
      <c r="F123" s="90">
        <f>'06_Presupuesto'!G289</f>
        <v>43697.478991596639</v>
      </c>
      <c r="G123" s="90">
        <f t="shared" si="21"/>
        <v>87394.957983193279</v>
      </c>
      <c r="K123" t="str">
        <f t="shared" si="22"/>
        <v>C.4/a)</v>
      </c>
      <c r="L123" t="str">
        <f t="shared" si="23"/>
        <v>Espejo mural</v>
      </c>
      <c r="M123" t="str">
        <f t="shared" si="24"/>
        <v>UNI</v>
      </c>
      <c r="N123" s="90">
        <f t="shared" si="25"/>
        <v>2</v>
      </c>
      <c r="O123" s="90">
        <f t="shared" si="26"/>
        <v>64999.999999999993</v>
      </c>
      <c r="P123" s="90">
        <f t="shared" si="27"/>
        <v>129999.99999999999</v>
      </c>
    </row>
    <row r="124" spans="2:16" ht="21" customHeight="1">
      <c r="B124" s="89" t="str">
        <f>'06_Presupuesto'!A290</f>
        <v>C.4/b).1</v>
      </c>
      <c r="C124" s="89" t="str">
        <f>'06_Presupuesto'!C290</f>
        <v>Barra abatible 60cm</v>
      </c>
      <c r="D124" s="89" t="str">
        <f>'06_Presupuesto'!D290</f>
        <v>UNI</v>
      </c>
      <c r="E124" s="91">
        <f>'06_Presupuesto'!E290</f>
        <v>1</v>
      </c>
      <c r="F124" s="91">
        <f>'06_Presupuesto'!G290</f>
        <v>105042.01680672269</v>
      </c>
      <c r="G124" s="91">
        <f t="shared" si="21"/>
        <v>105042.01680672269</v>
      </c>
      <c r="K124" s="89" t="str">
        <f t="shared" si="22"/>
        <v>C.4/b).1</v>
      </c>
      <c r="L124" s="89" t="str">
        <f t="shared" si="23"/>
        <v>Barra abatible 60cm</v>
      </c>
      <c r="M124" s="89" t="str">
        <f t="shared" si="24"/>
        <v>UNI</v>
      </c>
      <c r="N124" s="91">
        <f t="shared" si="25"/>
        <v>1</v>
      </c>
      <c r="O124" s="91">
        <f t="shared" si="26"/>
        <v>156249.99999999997</v>
      </c>
      <c r="P124" s="91">
        <f t="shared" si="27"/>
        <v>156249.99999999997</v>
      </c>
    </row>
    <row r="125" spans="2:16" ht="21" customHeight="1">
      <c r="B125" t="str">
        <f>'06_Presupuesto'!A291</f>
        <v>C.4/b).2</v>
      </c>
      <c r="C125" t="str">
        <f>'06_Presupuesto'!C291</f>
        <v>Barra Angular Muro Izquierda 86</v>
      </c>
      <c r="D125" t="str">
        <f>'06_Presupuesto'!D291</f>
        <v>UNI</v>
      </c>
      <c r="E125" s="90">
        <f>'06_Presupuesto'!E291</f>
        <v>1</v>
      </c>
      <c r="F125" s="90">
        <f>'06_Presupuesto'!G291</f>
        <v>113445.37815126051</v>
      </c>
      <c r="G125" s="90">
        <f t="shared" si="21"/>
        <v>113445.37815126051</v>
      </c>
      <c r="K125" t="str">
        <f t="shared" si="22"/>
        <v>C.4/b).2</v>
      </c>
      <c r="L125" t="str">
        <f t="shared" si="23"/>
        <v>Barra Angular Muro Izquierda 86</v>
      </c>
      <c r="M125" t="str">
        <f t="shared" si="24"/>
        <v>UNI</v>
      </c>
      <c r="N125" s="90">
        <f t="shared" si="25"/>
        <v>1</v>
      </c>
      <c r="O125" s="90">
        <f t="shared" si="26"/>
        <v>168749.99999999997</v>
      </c>
      <c r="P125" s="90">
        <f t="shared" si="27"/>
        <v>168749.99999999997</v>
      </c>
    </row>
    <row r="126" spans="2:16" ht="21" customHeight="1">
      <c r="B126" s="89" t="str">
        <f>'06_Presupuesto'!A292</f>
        <v>C.4/c)</v>
      </c>
      <c r="C126" s="89" t="str">
        <f>'06_Presupuesto'!C292</f>
        <v>Portarrollo</v>
      </c>
      <c r="D126" s="89" t="str">
        <f>'06_Presupuesto'!D292</f>
        <v>UNI</v>
      </c>
      <c r="E126" s="91">
        <f>'06_Presupuesto'!E292</f>
        <v>2</v>
      </c>
      <c r="F126" s="91">
        <f>'06_Presupuesto'!G292</f>
        <v>11344.53781512605</v>
      </c>
      <c r="G126" s="91">
        <f t="shared" si="21"/>
        <v>22689.0756302521</v>
      </c>
      <c r="K126" s="89" t="str">
        <f t="shared" si="22"/>
        <v>C.4/c)</v>
      </c>
      <c r="L126" s="89" t="str">
        <f t="shared" si="23"/>
        <v>Portarrollo</v>
      </c>
      <c r="M126" s="89" t="str">
        <f t="shared" si="24"/>
        <v>UNI</v>
      </c>
      <c r="N126" s="91">
        <f t="shared" si="25"/>
        <v>2</v>
      </c>
      <c r="O126" s="91">
        <f t="shared" si="26"/>
        <v>16874.999999999996</v>
      </c>
      <c r="P126" s="91">
        <f t="shared" si="27"/>
        <v>33749.999999999993</v>
      </c>
    </row>
    <row r="127" spans="2:16" ht="21" customHeight="1">
      <c r="B127" t="str">
        <f>'06_Presupuesto'!A293</f>
        <v>C.4/d)</v>
      </c>
      <c r="C127" t="str">
        <f>'06_Presupuesto'!C293</f>
        <v>Dispensador de jabón líquido</v>
      </c>
      <c r="D127" t="str">
        <f>'06_Presupuesto'!D293</f>
        <v>UNI</v>
      </c>
      <c r="E127" s="90">
        <f>'06_Presupuesto'!E293</f>
        <v>2</v>
      </c>
      <c r="F127" s="90">
        <f>'06_Presupuesto'!G293</f>
        <v>13865.546218487396</v>
      </c>
      <c r="G127" s="90">
        <f t="shared" si="21"/>
        <v>27731.092436974792</v>
      </c>
      <c r="K127" t="str">
        <f t="shared" si="22"/>
        <v>C.4/d)</v>
      </c>
      <c r="L127" t="str">
        <f t="shared" si="23"/>
        <v>Dispensador de jabón líquido</v>
      </c>
      <c r="M127" t="str">
        <f t="shared" si="24"/>
        <v>UNI</v>
      </c>
      <c r="N127" s="90">
        <f t="shared" si="25"/>
        <v>2</v>
      </c>
      <c r="O127" s="90">
        <f t="shared" si="26"/>
        <v>20625</v>
      </c>
      <c r="P127" s="90">
        <f t="shared" si="27"/>
        <v>41250</v>
      </c>
    </row>
    <row r="128" spans="2:16" ht="21" customHeight="1">
      <c r="B128" s="89" t="str">
        <f>'06_Presupuesto'!A294</f>
        <v>C.4/e)</v>
      </c>
      <c r="C128" s="89" t="str">
        <f>'06_Presupuesto'!C294</f>
        <v>Lavamos adulto</v>
      </c>
      <c r="D128" s="89" t="str">
        <f>'06_Presupuesto'!D294</f>
        <v>UNI</v>
      </c>
      <c r="E128" s="91">
        <f>'06_Presupuesto'!E294</f>
        <v>2</v>
      </c>
      <c r="F128" s="91">
        <f>'06_Presupuesto'!G294</f>
        <v>82352.941176470587</v>
      </c>
      <c r="G128" s="91">
        <f t="shared" si="21"/>
        <v>164705.88235294117</v>
      </c>
      <c r="K128" s="89" t="str">
        <f t="shared" si="22"/>
        <v>C.4/e)</v>
      </c>
      <c r="L128" s="89" t="str">
        <f t="shared" si="23"/>
        <v>Lavamos adulto</v>
      </c>
      <c r="M128" s="89" t="str">
        <f t="shared" si="24"/>
        <v>UNI</v>
      </c>
      <c r="N128" s="91">
        <f t="shared" si="25"/>
        <v>2</v>
      </c>
      <c r="O128" s="91">
        <f t="shared" si="26"/>
        <v>122499.99999999999</v>
      </c>
      <c r="P128" s="91">
        <f t="shared" si="27"/>
        <v>244999.99999999997</v>
      </c>
    </row>
    <row r="129" spans="2:16" ht="21" customHeight="1">
      <c r="B129" t="str">
        <f>'06_Presupuesto'!A295</f>
        <v>C.4/f)</v>
      </c>
      <c r="C129" t="str">
        <f>'06_Presupuesto'!C295</f>
        <v>WC</v>
      </c>
      <c r="D129" t="str">
        <f>'06_Presupuesto'!D295</f>
        <v>UNI</v>
      </c>
      <c r="E129" s="90">
        <f>'06_Presupuesto'!E295</f>
        <v>1</v>
      </c>
      <c r="F129" s="90">
        <f>'06_Presupuesto'!G295</f>
        <v>121848.73949579832</v>
      </c>
      <c r="G129" s="90">
        <f t="shared" si="21"/>
        <v>121848.73949579832</v>
      </c>
      <c r="K129" t="str">
        <f t="shared" si="22"/>
        <v>C.4/f)</v>
      </c>
      <c r="L129" t="str">
        <f t="shared" si="23"/>
        <v>WC</v>
      </c>
      <c r="M129" t="str">
        <f t="shared" si="24"/>
        <v>UNI</v>
      </c>
      <c r="N129" s="90">
        <f t="shared" si="25"/>
        <v>1</v>
      </c>
      <c r="O129" s="90">
        <f t="shared" si="26"/>
        <v>181249.99999999997</v>
      </c>
      <c r="P129" s="90">
        <f t="shared" si="27"/>
        <v>181249.99999999997</v>
      </c>
    </row>
    <row r="130" spans="2:16" ht="21" customHeight="1">
      <c r="B130" s="89" t="str">
        <f>'06_Presupuesto'!A296</f>
        <v>C.4/g)</v>
      </c>
      <c r="C130" s="89" t="str">
        <f>'06_Presupuesto'!C296</f>
        <v>WC Accesible</v>
      </c>
      <c r="D130" s="89" t="str">
        <f>'06_Presupuesto'!D296</f>
        <v>UNI</v>
      </c>
      <c r="E130" s="91">
        <f>'06_Presupuesto'!E296</f>
        <v>1</v>
      </c>
      <c r="F130" s="91">
        <f>'06_Presupuesto'!G296</f>
        <v>239495.79831932773</v>
      </c>
      <c r="G130" s="91">
        <f t="shared" si="21"/>
        <v>239495.79831932773</v>
      </c>
      <c r="K130" s="89" t="str">
        <f t="shared" si="22"/>
        <v>C.4/g)</v>
      </c>
      <c r="L130" s="89" t="str">
        <f t="shared" si="23"/>
        <v>WC Accesible</v>
      </c>
      <c r="M130" s="89" t="str">
        <f t="shared" si="24"/>
        <v>UNI</v>
      </c>
      <c r="N130" s="91">
        <f t="shared" si="25"/>
        <v>1</v>
      </c>
      <c r="O130" s="91">
        <f t="shared" si="26"/>
        <v>356249.99999999994</v>
      </c>
      <c r="P130" s="91">
        <f t="shared" si="27"/>
        <v>356249.99999999994</v>
      </c>
    </row>
    <row r="131" spans="2:16" ht="21" customHeight="1">
      <c r="B131" t="str">
        <f>'06_Presupuesto'!A297</f>
        <v>C.4/h)</v>
      </c>
      <c r="C131" t="str">
        <f>'06_Presupuesto'!C297</f>
        <v>Llaves lavamanos</v>
      </c>
      <c r="D131" t="str">
        <f>'06_Presupuesto'!D297</f>
        <v>UNI</v>
      </c>
      <c r="E131" s="90">
        <f>'06_Presupuesto'!E297</f>
        <v>2</v>
      </c>
      <c r="F131" s="90">
        <f>'06_Presupuesto'!G297</f>
        <v>35294.117647058825</v>
      </c>
      <c r="G131" s="90">
        <f t="shared" si="21"/>
        <v>70588.23529411765</v>
      </c>
      <c r="K131" t="str">
        <f t="shared" si="22"/>
        <v>C.4/h)</v>
      </c>
      <c r="L131" t="str">
        <f t="shared" si="23"/>
        <v>Llaves lavamanos</v>
      </c>
      <c r="M131" t="str">
        <f t="shared" si="24"/>
        <v>UNI</v>
      </c>
      <c r="N131" s="90">
        <f t="shared" si="25"/>
        <v>2</v>
      </c>
      <c r="O131" s="90">
        <f t="shared" si="26"/>
        <v>52499.999999999993</v>
      </c>
      <c r="P131" s="90">
        <f t="shared" si="27"/>
        <v>104999.99999999999</v>
      </c>
    </row>
    <row r="132" spans="2:16" ht="21" customHeight="1">
      <c r="B132" s="89" t="str">
        <f>'06_Presupuesto'!A298</f>
        <v>C.4/i)</v>
      </c>
      <c r="C132" s="89" t="str">
        <f>'06_Presupuesto'!C298</f>
        <v>Llaves de paso</v>
      </c>
      <c r="D132" s="89" t="str">
        <f>'06_Presupuesto'!D298</f>
        <v>UNI</v>
      </c>
      <c r="E132" s="91">
        <f>'06_Presupuesto'!E298</f>
        <v>5</v>
      </c>
      <c r="F132" s="91">
        <f>'06_Presupuesto'!G298</f>
        <v>20588.235294117647</v>
      </c>
      <c r="G132" s="91">
        <f t="shared" si="21"/>
        <v>102941.17647058824</v>
      </c>
      <c r="K132" s="89" t="str">
        <f t="shared" si="22"/>
        <v>C.4/i)</v>
      </c>
      <c r="L132" s="89" t="str">
        <f t="shared" si="23"/>
        <v>Llaves de paso</v>
      </c>
      <c r="M132" s="89" t="str">
        <f t="shared" si="24"/>
        <v>UNI</v>
      </c>
      <c r="N132" s="91">
        <f t="shared" si="25"/>
        <v>5</v>
      </c>
      <c r="O132" s="91">
        <f t="shared" si="26"/>
        <v>30624.999999999996</v>
      </c>
      <c r="P132" s="91">
        <f t="shared" si="27"/>
        <v>153124.99999999997</v>
      </c>
    </row>
    <row r="133" spans="2:16" ht="21" customHeight="1">
      <c r="B133" t="str">
        <f>'06_Presupuesto'!A299</f>
        <v>C.4/j)</v>
      </c>
      <c r="C133" t="str">
        <f>'06_Presupuesto'!C299</f>
        <v>Sifones</v>
      </c>
      <c r="D133" t="str">
        <f>'06_Presupuesto'!D299</f>
        <v>UNI</v>
      </c>
      <c r="E133" s="90">
        <f>'06_Presupuesto'!E299</f>
        <v>3</v>
      </c>
      <c r="F133" s="90">
        <f>'06_Presupuesto'!G299</f>
        <v>15546.218487394959</v>
      </c>
      <c r="G133" s="90">
        <f t="shared" si="21"/>
        <v>46638.655462184877</v>
      </c>
      <c r="K133" t="str">
        <f t="shared" si="22"/>
        <v>C.4/j)</v>
      </c>
      <c r="L133" t="str">
        <f t="shared" si="23"/>
        <v>Sifones</v>
      </c>
      <c r="M133" t="str">
        <f t="shared" si="24"/>
        <v>UNI</v>
      </c>
      <c r="N133" s="90">
        <f t="shared" si="25"/>
        <v>3</v>
      </c>
      <c r="O133" s="90">
        <f t="shared" si="26"/>
        <v>23125</v>
      </c>
      <c r="P133" s="90">
        <f t="shared" si="27"/>
        <v>69375</v>
      </c>
    </row>
    <row r="134" spans="2:16" ht="21" customHeight="1">
      <c r="B134" s="89" t="str">
        <f>'06_Presupuesto'!A300</f>
        <v>C.4/k)</v>
      </c>
      <c r="C134" s="89" t="str">
        <f>'06_Presupuesto'!C300</f>
        <v>Lavaplatos con Mueble</v>
      </c>
      <c r="D134" s="89" t="str">
        <f>'06_Presupuesto'!D300</f>
        <v>UNI</v>
      </c>
      <c r="E134" s="91">
        <f>'06_Presupuesto'!E300</f>
        <v>1</v>
      </c>
      <c r="F134" s="91">
        <f>'06_Presupuesto'!G300</f>
        <v>239495.79831932773</v>
      </c>
      <c r="G134" s="91">
        <f t="shared" si="21"/>
        <v>239495.79831932773</v>
      </c>
      <c r="K134" s="89" t="str">
        <f t="shared" si="22"/>
        <v>C.4/k)</v>
      </c>
      <c r="L134" s="89" t="str">
        <f t="shared" si="23"/>
        <v>Lavaplatos con Mueble</v>
      </c>
      <c r="M134" s="89" t="str">
        <f t="shared" si="24"/>
        <v>UNI</v>
      </c>
      <c r="N134" s="91">
        <f t="shared" si="25"/>
        <v>1</v>
      </c>
      <c r="O134" s="91">
        <f t="shared" si="26"/>
        <v>356249.99999999994</v>
      </c>
      <c r="P134" s="91">
        <f t="shared" si="27"/>
        <v>356249.99999999994</v>
      </c>
    </row>
    <row r="135" spans="2:16" ht="21" customHeight="1">
      <c r="B135" t="str">
        <f>'06_Presupuesto'!A301</f>
        <v>C.4/l)</v>
      </c>
      <c r="C135" t="str">
        <f>'06_Presupuesto'!C301</f>
        <v>Llave lavaplatos</v>
      </c>
      <c r="D135" t="str">
        <f>'06_Presupuesto'!D301</f>
        <v>UNI</v>
      </c>
      <c r="E135" s="90">
        <f>'06_Presupuesto'!E301</f>
        <v>1</v>
      </c>
      <c r="F135" s="90">
        <f>'06_Presupuesto'!G301</f>
        <v>40336.134453781517</v>
      </c>
      <c r="G135" s="90">
        <f t="shared" si="21"/>
        <v>40336.134453781517</v>
      </c>
      <c r="K135" t="str">
        <f t="shared" si="22"/>
        <v>C.4/l)</v>
      </c>
      <c r="L135" t="str">
        <f t="shared" si="23"/>
        <v>Llave lavaplatos</v>
      </c>
      <c r="M135" t="str">
        <f t="shared" si="24"/>
        <v>UNI</v>
      </c>
      <c r="N135" s="90">
        <f t="shared" si="25"/>
        <v>1</v>
      </c>
      <c r="O135" s="90">
        <f t="shared" si="26"/>
        <v>60000</v>
      </c>
      <c r="P135" s="90">
        <f t="shared" si="27"/>
        <v>60000</v>
      </c>
    </row>
    <row r="136" spans="2:16" ht="21" customHeight="1">
      <c r="B136" s="89" t="str">
        <f>'06_Presupuesto'!A302</f>
        <v>D.1</v>
      </c>
      <c r="C136" s="89" t="str">
        <f>'06_Presupuesto'!C302</f>
        <v>CIERRE PERIMETRAL</v>
      </c>
      <c r="D136" s="89" t="str">
        <f>'06_Presupuesto'!D302</f>
        <v>ML</v>
      </c>
      <c r="E136" s="91">
        <f>'06_Presupuesto'!E302</f>
        <v>84</v>
      </c>
      <c r="F136" s="91">
        <f>'06_Presupuesto'!G302</f>
        <v>57142.857142857145</v>
      </c>
      <c r="G136" s="91">
        <f t="shared" si="21"/>
        <v>4800000</v>
      </c>
      <c r="K136" s="89" t="str">
        <f t="shared" si="22"/>
        <v>D.1</v>
      </c>
      <c r="L136" s="89" t="str">
        <f t="shared" si="23"/>
        <v>CIERRE PERIMETRAL</v>
      </c>
      <c r="M136" s="89" t="str">
        <f t="shared" si="24"/>
        <v>ML</v>
      </c>
      <c r="N136" s="91">
        <f t="shared" si="25"/>
        <v>84</v>
      </c>
      <c r="O136" s="91">
        <f t="shared" si="26"/>
        <v>85000</v>
      </c>
      <c r="P136" s="91">
        <f t="shared" si="27"/>
        <v>7140000</v>
      </c>
    </row>
    <row r="137" spans="2:16" ht="21" customHeight="1">
      <c r="B137" t="str">
        <f>'06_Presupuesto'!A303</f>
        <v>D.2</v>
      </c>
      <c r="C137" t="str">
        <f>'06_Presupuesto'!C303</f>
        <v>PUERTA DE ACCESO</v>
      </c>
      <c r="D137" t="str">
        <f>'06_Presupuesto'!D303</f>
        <v>UNI</v>
      </c>
      <c r="E137" s="90">
        <f>'06_Presupuesto'!E303</f>
        <v>1</v>
      </c>
      <c r="F137" s="90">
        <f>'06_Presupuesto'!G303</f>
        <v>655462.18487394962</v>
      </c>
      <c r="G137" s="90">
        <f t="shared" ref="G137:G148" si="28">E137*F137</f>
        <v>655462.18487394962</v>
      </c>
      <c r="K137" t="str">
        <f t="shared" ref="K137:K148" si="29">B137</f>
        <v>D.2</v>
      </c>
      <c r="L137" t="str">
        <f t="shared" ref="L137:L148" si="30">C137</f>
        <v>PUERTA DE ACCESO</v>
      </c>
      <c r="M137" t="str">
        <f t="shared" ref="M137:M148" si="31">D137</f>
        <v>UNI</v>
      </c>
      <c r="N137" s="90">
        <f t="shared" ref="N137:N148" si="32">E137</f>
        <v>1</v>
      </c>
      <c r="O137" s="90">
        <f t="shared" ref="O137:O148" si="33">F137*$I$5</f>
        <v>975000</v>
      </c>
      <c r="P137" s="90">
        <f t="shared" ref="P137:P148" si="34">N137*O137</f>
        <v>975000</v>
      </c>
    </row>
    <row r="138" spans="2:16" ht="21" customHeight="1">
      <c r="B138" s="89" t="str">
        <f>'06_Presupuesto'!A304</f>
        <v>D.3</v>
      </c>
      <c r="C138" s="89" t="str">
        <f>'06_Presupuesto'!C304</f>
        <v>DEFENSAS DE MURO</v>
      </c>
      <c r="D138" s="89" t="str">
        <f>'06_Presupuesto'!D304</f>
        <v>ML</v>
      </c>
      <c r="E138" s="91">
        <f>'06_Presupuesto'!E304</f>
        <v>84</v>
      </c>
      <c r="F138" s="91">
        <f>'06_Presupuesto'!G304</f>
        <v>15966.386554621849</v>
      </c>
      <c r="G138" s="91">
        <f t="shared" si="28"/>
        <v>1341176.4705882354</v>
      </c>
      <c r="K138" s="89" t="str">
        <f t="shared" si="29"/>
        <v>D.3</v>
      </c>
      <c r="L138" s="89" t="str">
        <f t="shared" si="30"/>
        <v>DEFENSAS DE MURO</v>
      </c>
      <c r="M138" s="89" t="str">
        <f t="shared" si="31"/>
        <v>ML</v>
      </c>
      <c r="N138" s="91">
        <f t="shared" si="32"/>
        <v>84</v>
      </c>
      <c r="O138" s="91">
        <f t="shared" si="33"/>
        <v>23750</v>
      </c>
      <c r="P138" s="91">
        <f t="shared" si="34"/>
        <v>1995000</v>
      </c>
    </row>
    <row r="139" spans="2:16" ht="21" customHeight="1">
      <c r="B139" t="str">
        <f>'06_Presupuesto'!A305</f>
        <v>D.4</v>
      </c>
      <c r="C139" t="str">
        <f>'06_Presupuesto'!C305</f>
        <v>TERRAZA ACCESO</v>
      </c>
      <c r="D139" t="str">
        <f>'06_Presupuesto'!D305</f>
        <v>M2</v>
      </c>
      <c r="E139" s="90">
        <f>'06_Presupuesto'!E305</f>
        <v>18</v>
      </c>
      <c r="F139" s="90">
        <f>'06_Presupuesto'!G305</f>
        <v>40336.134453781517</v>
      </c>
      <c r="G139" s="90">
        <f t="shared" si="28"/>
        <v>726050.42016806733</v>
      </c>
      <c r="K139" t="str">
        <f t="shared" si="29"/>
        <v>D.4</v>
      </c>
      <c r="L139" t="str">
        <f t="shared" si="30"/>
        <v>TERRAZA ACCESO</v>
      </c>
      <c r="M139" t="str">
        <f t="shared" si="31"/>
        <v>M2</v>
      </c>
      <c r="N139" s="90">
        <f t="shared" si="32"/>
        <v>18</v>
      </c>
      <c r="O139" s="90">
        <f t="shared" si="33"/>
        <v>60000</v>
      </c>
      <c r="P139" s="90">
        <f t="shared" si="34"/>
        <v>1080000</v>
      </c>
    </row>
    <row r="140" spans="2:16" ht="21" customHeight="1">
      <c r="B140" s="89" t="str">
        <f>'06_Presupuesto'!A306</f>
        <v>E.1</v>
      </c>
      <c r="C140" s="89" t="str">
        <f>'06_Presupuesto'!C306</f>
        <v>ESCAÑO INCLUSIVO</v>
      </c>
      <c r="D140" s="89" t="str">
        <f>'06_Presupuesto'!D306</f>
        <v>UNI</v>
      </c>
      <c r="E140" s="91">
        <f>'06_Presupuesto'!E306</f>
        <v>4</v>
      </c>
      <c r="F140" s="91">
        <f>'06_Presupuesto'!G306</f>
        <v>352941.17647058825</v>
      </c>
      <c r="G140" s="91">
        <f t="shared" si="28"/>
        <v>1411764.705882353</v>
      </c>
      <c r="K140" s="89" t="str">
        <f t="shared" si="29"/>
        <v>E.1</v>
      </c>
      <c r="L140" s="89" t="str">
        <f t="shared" si="30"/>
        <v>ESCAÑO INCLUSIVO</v>
      </c>
      <c r="M140" s="89" t="str">
        <f t="shared" si="31"/>
        <v>UNI</v>
      </c>
      <c r="N140" s="91">
        <f t="shared" si="32"/>
        <v>4</v>
      </c>
      <c r="O140" s="91">
        <f t="shared" si="33"/>
        <v>525000</v>
      </c>
      <c r="P140" s="91">
        <f t="shared" si="34"/>
        <v>2100000</v>
      </c>
    </row>
    <row r="141" spans="2:16" ht="21" customHeight="1">
      <c r="B141" t="str">
        <f>'06_Presupuesto'!A307</f>
        <v>F.1</v>
      </c>
      <c r="C141" t="str">
        <f>'06_Presupuesto'!C307</f>
        <v>PREPARACIÓN DE SUELO</v>
      </c>
      <c r="D141" t="str">
        <f>'06_Presupuesto'!D307</f>
        <v>M2</v>
      </c>
      <c r="E141" s="90">
        <f>'06_Presupuesto'!E307</f>
        <v>210</v>
      </c>
      <c r="F141" s="90">
        <f>'06_Presupuesto'!G307</f>
        <v>3277.3109243697481</v>
      </c>
      <c r="G141" s="90">
        <f t="shared" si="28"/>
        <v>688235.29411764711</v>
      </c>
      <c r="K141" t="str">
        <f t="shared" si="29"/>
        <v>F.1</v>
      </c>
      <c r="L141" t="str">
        <f t="shared" si="30"/>
        <v>PREPARACIÓN DE SUELO</v>
      </c>
      <c r="M141" t="str">
        <f t="shared" si="31"/>
        <v>M2</v>
      </c>
      <c r="N141" s="90">
        <f t="shared" si="32"/>
        <v>210</v>
      </c>
      <c r="O141" s="90">
        <f t="shared" si="33"/>
        <v>4875</v>
      </c>
      <c r="P141" s="90">
        <f t="shared" si="34"/>
        <v>1023750</v>
      </c>
    </row>
    <row r="142" spans="2:16" ht="21" customHeight="1">
      <c r="B142" s="89" t="str">
        <f>'06_Presupuesto'!A308</f>
        <v>F.2</v>
      </c>
      <c r="C142" s="89" t="str">
        <f>'06_Presupuesto'!C308</f>
        <v>AGAVE ATTENUATA</v>
      </c>
      <c r="D142" s="89" t="str">
        <f>'06_Presupuesto'!D308</f>
        <v>UNI</v>
      </c>
      <c r="E142" s="91">
        <f>'06_Presupuesto'!E308</f>
        <v>12</v>
      </c>
      <c r="F142" s="91">
        <f>'06_Presupuesto'!G308</f>
        <v>15546.218487394959</v>
      </c>
      <c r="G142" s="91">
        <f t="shared" si="28"/>
        <v>186554.62184873951</v>
      </c>
      <c r="K142" s="89" t="str">
        <f t="shared" si="29"/>
        <v>F.2</v>
      </c>
      <c r="L142" s="89" t="str">
        <f t="shared" si="30"/>
        <v>AGAVE ATTENUATA</v>
      </c>
      <c r="M142" s="89" t="str">
        <f t="shared" si="31"/>
        <v>UNI</v>
      </c>
      <c r="N142" s="91">
        <f t="shared" si="32"/>
        <v>12</v>
      </c>
      <c r="O142" s="91">
        <f t="shared" si="33"/>
        <v>23125</v>
      </c>
      <c r="P142" s="91">
        <f t="shared" si="34"/>
        <v>277500</v>
      </c>
    </row>
    <row r="143" spans="2:16" ht="21" customHeight="1">
      <c r="B143" t="str">
        <f>'06_Presupuesto'!A309</f>
        <v>F.3</v>
      </c>
      <c r="C143" t="str">
        <f>'06_Presupuesto'!C309</f>
        <v>CARDENAL</v>
      </c>
      <c r="D143" t="str">
        <f>'06_Presupuesto'!D309</f>
        <v>UNI</v>
      </c>
      <c r="E143" s="90">
        <f>'06_Presupuesto'!E309</f>
        <v>9</v>
      </c>
      <c r="F143" s="90">
        <f>'06_Presupuesto'!G309</f>
        <v>5798.3193277310929</v>
      </c>
      <c r="G143" s="90">
        <f t="shared" si="28"/>
        <v>52184.873949579836</v>
      </c>
      <c r="K143" t="str">
        <f t="shared" si="29"/>
        <v>F.3</v>
      </c>
      <c r="L143" t="str">
        <f t="shared" si="30"/>
        <v>CARDENAL</v>
      </c>
      <c r="M143" t="str">
        <f t="shared" si="31"/>
        <v>UNI</v>
      </c>
      <c r="N143" s="90">
        <f t="shared" si="32"/>
        <v>9</v>
      </c>
      <c r="O143" s="90">
        <f t="shared" si="33"/>
        <v>8625</v>
      </c>
      <c r="P143" s="90">
        <f t="shared" si="34"/>
        <v>77625</v>
      </c>
    </row>
    <row r="144" spans="2:16" ht="21" customHeight="1">
      <c r="B144" s="89" t="str">
        <f>'06_Presupuesto'!A310</f>
        <v>F.4</v>
      </c>
      <c r="C144" s="89" t="str">
        <f>'06_Presupuesto'!C310</f>
        <v>ADELFA</v>
      </c>
      <c r="D144" s="89" t="str">
        <f>'06_Presupuesto'!D310</f>
        <v>UNI</v>
      </c>
      <c r="E144" s="91">
        <f>'06_Presupuesto'!E310</f>
        <v>4</v>
      </c>
      <c r="F144" s="91">
        <f>'06_Presupuesto'!G310</f>
        <v>10504.20168067227</v>
      </c>
      <c r="G144" s="91">
        <f t="shared" si="28"/>
        <v>42016.806722689078</v>
      </c>
      <c r="K144" s="89" t="str">
        <f t="shared" si="29"/>
        <v>F.4</v>
      </c>
      <c r="L144" s="89" t="str">
        <f t="shared" si="30"/>
        <v>ADELFA</v>
      </c>
      <c r="M144" s="89" t="str">
        <f t="shared" si="31"/>
        <v>UNI</v>
      </c>
      <c r="N144" s="91">
        <f t="shared" si="32"/>
        <v>4</v>
      </c>
      <c r="O144" s="91">
        <f t="shared" si="33"/>
        <v>15624.999999999998</v>
      </c>
      <c r="P144" s="91">
        <f t="shared" si="34"/>
        <v>62499.999999999993</v>
      </c>
    </row>
    <row r="145" spans="2:16" ht="21" customHeight="1">
      <c r="B145" t="str">
        <f>'06_Presupuesto'!A311</f>
        <v>F.5</v>
      </c>
      <c r="C145" t="str">
        <f>'06_Presupuesto'!C311</f>
        <v>VISCOTE</v>
      </c>
      <c r="D145" t="str">
        <f>'06_Presupuesto'!D311</f>
        <v>UNI</v>
      </c>
      <c r="E145" s="90">
        <f>'06_Presupuesto'!E311</f>
        <v>5</v>
      </c>
      <c r="F145" s="90">
        <f>'06_Presupuesto'!G311</f>
        <v>14705.882352941177</v>
      </c>
      <c r="G145" s="90">
        <f t="shared" si="28"/>
        <v>73529.411764705888</v>
      </c>
      <c r="K145" t="str">
        <f t="shared" si="29"/>
        <v>F.5</v>
      </c>
      <c r="L145" t="str">
        <f t="shared" si="30"/>
        <v>VISCOTE</v>
      </c>
      <c r="M145" t="str">
        <f t="shared" si="31"/>
        <v>UNI</v>
      </c>
      <c r="N145" s="90">
        <f t="shared" si="32"/>
        <v>5</v>
      </c>
      <c r="O145" s="90">
        <f t="shared" si="33"/>
        <v>21874.999999999996</v>
      </c>
      <c r="P145" s="90">
        <f t="shared" si="34"/>
        <v>109374.99999999999</v>
      </c>
    </row>
    <row r="146" spans="2:16" ht="21" customHeight="1">
      <c r="B146" s="89" t="str">
        <f>'06_Presupuesto'!A312</f>
        <v>F.6</v>
      </c>
      <c r="C146" s="89" t="str">
        <f>'06_Presupuesto'!C312</f>
        <v>JACARANDÁ</v>
      </c>
      <c r="D146" s="89" t="str">
        <f>'06_Presupuesto'!D312</f>
        <v>UNI</v>
      </c>
      <c r="E146" s="91">
        <f>'06_Presupuesto'!E312</f>
        <v>4</v>
      </c>
      <c r="F146" s="91">
        <f>'06_Presupuesto'!G312</f>
        <v>31932.773109243699</v>
      </c>
      <c r="G146" s="91">
        <f t="shared" si="28"/>
        <v>127731.0924369748</v>
      </c>
      <c r="K146" s="89" t="str">
        <f t="shared" si="29"/>
        <v>F.6</v>
      </c>
      <c r="L146" s="89" t="str">
        <f t="shared" si="30"/>
        <v>JACARANDÁ</v>
      </c>
      <c r="M146" s="89" t="str">
        <f t="shared" si="31"/>
        <v>UNI</v>
      </c>
      <c r="N146" s="91">
        <f t="shared" si="32"/>
        <v>4</v>
      </c>
      <c r="O146" s="91">
        <f t="shared" si="33"/>
        <v>47500</v>
      </c>
      <c r="P146" s="91">
        <f t="shared" si="34"/>
        <v>190000</v>
      </c>
    </row>
    <row r="147" spans="2:16" ht="21" customHeight="1">
      <c r="B147" t="str">
        <f>'06_Presupuesto'!A313</f>
        <v>G.1</v>
      </c>
      <c r="C147" t="str">
        <f>'06_Presupuesto'!C313</f>
        <v>INSTALACIÓN PLACA RECORDATORIA</v>
      </c>
      <c r="D147" t="str">
        <f>'06_Presupuesto'!D313</f>
        <v>UNI</v>
      </c>
      <c r="E147" s="90">
        <f>'06_Presupuesto'!E313</f>
        <v>1</v>
      </c>
      <c r="F147" s="90">
        <f>'06_Presupuesto'!G313</f>
        <v>243697.47899159664</v>
      </c>
      <c r="G147" s="90">
        <f t="shared" si="28"/>
        <v>243697.47899159664</v>
      </c>
      <c r="K147" t="str">
        <f t="shared" si="29"/>
        <v>G.1</v>
      </c>
      <c r="L147" t="str">
        <f t="shared" si="30"/>
        <v>INSTALACIÓN PLACA RECORDATORIA</v>
      </c>
      <c r="M147" t="str">
        <f t="shared" si="31"/>
        <v>UNI</v>
      </c>
      <c r="N147" s="90">
        <f t="shared" si="32"/>
        <v>1</v>
      </c>
      <c r="O147" s="90">
        <f t="shared" si="33"/>
        <v>362499.99999999994</v>
      </c>
      <c r="P147" s="90">
        <f t="shared" si="34"/>
        <v>362499.99999999994</v>
      </c>
    </row>
    <row r="148" spans="2:16" ht="21" customHeight="1">
      <c r="B148" s="89" t="str">
        <f>'06_Presupuesto'!A314</f>
        <v>G.2</v>
      </c>
      <c r="C148" s="89" t="str">
        <f>'06_Presupuesto'!C314</f>
        <v>ASEO GENERAL</v>
      </c>
      <c r="D148" s="89" t="str">
        <f>'06_Presupuesto'!D314</f>
        <v>M2</v>
      </c>
      <c r="E148" s="91">
        <f>'06_Presupuesto'!E314</f>
        <v>444.51</v>
      </c>
      <c r="F148" s="91">
        <f>'06_Presupuesto'!G314</f>
        <v>1512.6050420168067</v>
      </c>
      <c r="G148" s="91">
        <f t="shared" si="28"/>
        <v>672368.06722689071</v>
      </c>
      <c r="K148" s="89" t="str">
        <f t="shared" si="29"/>
        <v>G.2</v>
      </c>
      <c r="L148" s="89" t="str">
        <f t="shared" si="30"/>
        <v>ASEO GENERAL</v>
      </c>
      <c r="M148" s="89" t="str">
        <f t="shared" si="31"/>
        <v>M2</v>
      </c>
      <c r="N148" s="91">
        <f t="shared" si="32"/>
        <v>444.51</v>
      </c>
      <c r="O148" s="91">
        <f t="shared" si="33"/>
        <v>2249.9999999999995</v>
      </c>
      <c r="P148" s="91">
        <f t="shared" si="34"/>
        <v>1000147.4999999998</v>
      </c>
    </row>
    <row r="150" spans="2:16" ht="27" customHeight="1">
      <c r="B150" s="87" t="s">
        <v>307</v>
      </c>
      <c r="C150" s="87"/>
      <c r="D150" s="87"/>
      <c r="E150" s="87"/>
      <c r="F150" s="87"/>
      <c r="G150" s="87"/>
      <c r="K150" s="87" t="s">
        <v>308</v>
      </c>
      <c r="L150" s="87"/>
      <c r="M150" s="87"/>
      <c r="N150" s="87"/>
      <c r="O150" s="87"/>
      <c r="P150" s="87"/>
    </row>
    <row r="151" spans="2:16">
      <c r="B151" t="s">
        <v>309</v>
      </c>
      <c r="G151" s="90">
        <f>SUM(G9:G148)</f>
        <v>72760094.117647022</v>
      </c>
      <c r="K151" s="92" t="s">
        <v>310</v>
      </c>
      <c r="L151" s="92"/>
      <c r="M151" s="92"/>
      <c r="N151" s="92"/>
      <c r="O151" s="92"/>
      <c r="P151" s="95">
        <f>ROUND(SUM(P9:P148),0)</f>
        <v>108230640</v>
      </c>
    </row>
    <row r="152" spans="2:16">
      <c r="B152" t="s">
        <v>311</v>
      </c>
      <c r="G152" s="90">
        <f>G151*'02_Rendimientos'!B83</f>
        <v>10914014.117647054</v>
      </c>
      <c r="K152" t="s">
        <v>312</v>
      </c>
      <c r="P152" s="97">
        <f>I5</f>
        <v>1.4874999999999998</v>
      </c>
    </row>
    <row r="153" spans="2:16">
      <c r="B153" t="s">
        <v>313</v>
      </c>
      <c r="G153" s="90">
        <f>G151*'02_Rendimientos'!B84</f>
        <v>7276009.4117647028</v>
      </c>
      <c r="K153" s="93" t="s">
        <v>314</v>
      </c>
      <c r="L153" s="93"/>
      <c r="M153" s="93"/>
      <c r="N153" s="93"/>
      <c r="O153" s="93"/>
      <c r="P153" s="96">
        <f>P151-'06_Presupuesto'!H323</f>
        <v>0</v>
      </c>
    </row>
    <row r="154" spans="2:16">
      <c r="B154" t="s">
        <v>315</v>
      </c>
      <c r="G154" s="90">
        <f>SUM(G151:G153)</f>
        <v>90950117.64705877</v>
      </c>
      <c r="K154" t="s">
        <v>316</v>
      </c>
      <c r="P154" s="90">
        <f>'02_Rendimientos'!B81</f>
        <v>114446607</v>
      </c>
    </row>
    <row r="155" spans="2:16">
      <c r="B155" t="s">
        <v>317</v>
      </c>
      <c r="G155" s="90">
        <f>G154*'02_Rendimientos'!B82</f>
        <v>17280522.352941167</v>
      </c>
      <c r="K155" t="s">
        <v>318</v>
      </c>
      <c r="P155" s="90">
        <f>P154-P151</f>
        <v>6215967</v>
      </c>
    </row>
    <row r="156" spans="2:16">
      <c r="B156" s="84" t="s">
        <v>319</v>
      </c>
      <c r="C156" s="84"/>
      <c r="D156" s="84"/>
      <c r="E156" s="84"/>
      <c r="F156" s="84"/>
      <c r="G156" s="94">
        <f>ROUND(G154+G155,0)</f>
        <v>108230640</v>
      </c>
      <c r="K156" t="s">
        <v>320</v>
      </c>
      <c r="P156" s="98">
        <f>P155/P154</f>
        <v>5.431324844781113E-2</v>
      </c>
    </row>
    <row r="159" spans="2:16">
      <c r="B159" s="86" t="s">
        <v>321</v>
      </c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</row>
    <row r="160" spans="2:16">
      <c r="B160" s="86" t="s">
        <v>322</v>
      </c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</row>
    <row r="167" spans="1:16" ht="28.05" customHeight="1">
      <c r="B167" s="189" t="s">
        <v>1395</v>
      </c>
      <c r="C167" s="158"/>
      <c r="D167" s="158"/>
      <c r="E167" s="158"/>
      <c r="F167" s="158"/>
      <c r="G167" s="158"/>
      <c r="H167" s="158"/>
      <c r="I167" s="158"/>
      <c r="J167" s="158"/>
      <c r="K167" s="158"/>
      <c r="L167" s="158"/>
      <c r="M167" s="158"/>
      <c r="N167" s="158"/>
      <c r="O167" s="158"/>
      <c r="P167" s="158"/>
    </row>
    <row r="170" spans="1:16" ht="19.2">
      <c r="A170" s="186" t="s">
        <v>826</v>
      </c>
      <c r="B170" s="186"/>
      <c r="C170" s="186"/>
      <c r="D170" s="186"/>
      <c r="E170" s="186"/>
      <c r="F170" s="186"/>
      <c r="G170" s="186"/>
      <c r="H170" s="186"/>
      <c r="I170" s="186"/>
      <c r="J170" s="186"/>
      <c r="K170" s="186"/>
      <c r="L170" s="186"/>
    </row>
    <row r="171" spans="1:16">
      <c r="A171" s="157" t="s">
        <v>827</v>
      </c>
      <c r="B171" s="157"/>
      <c r="C171" s="157"/>
      <c r="D171" s="157"/>
      <c r="E171" s="157"/>
      <c r="F171" s="157"/>
      <c r="G171" s="157"/>
      <c r="H171" s="157"/>
      <c r="I171" s="157"/>
      <c r="J171" s="157"/>
      <c r="K171" s="157"/>
      <c r="L171" s="157"/>
    </row>
    <row r="172" spans="1:16">
      <c r="A172" t="s">
        <v>1399</v>
      </c>
    </row>
    <row r="174" spans="1:16" ht="118.8">
      <c r="A174" s="50" t="s">
        <v>828</v>
      </c>
      <c r="B174" s="50" t="s">
        <v>829</v>
      </c>
      <c r="C174" s="50" t="s">
        <v>830</v>
      </c>
      <c r="D174" s="50" t="s">
        <v>58</v>
      </c>
      <c r="E174" s="50" t="s">
        <v>302</v>
      </c>
      <c r="F174" s="50" t="s">
        <v>831</v>
      </c>
      <c r="G174" s="50" t="s">
        <v>832</v>
      </c>
      <c r="H174" s="50" t="s">
        <v>430</v>
      </c>
      <c r="I174" s="50" t="s">
        <v>447</v>
      </c>
      <c r="J174" s="50" t="s">
        <v>833</v>
      </c>
      <c r="K174" s="50" t="s">
        <v>834</v>
      </c>
      <c r="L174" s="50" t="s">
        <v>835</v>
      </c>
    </row>
    <row r="175" spans="1:16" ht="52.8">
      <c r="A175" s="52" t="s">
        <v>836</v>
      </c>
      <c r="B175" s="52" t="s">
        <v>123</v>
      </c>
      <c r="C175" s="52" t="s">
        <v>837</v>
      </c>
      <c r="D175" s="52" t="s">
        <v>838</v>
      </c>
      <c r="E175" s="65">
        <v>1</v>
      </c>
      <c r="F175" s="62">
        <v>2100000</v>
      </c>
      <c r="G175" s="63">
        <f>F175/(1+'02_Rendimientos'!$B$82)</f>
        <v>1764705.8823529412</v>
      </c>
      <c r="H175" s="63">
        <f>E175*G175</f>
        <v>1764705.8823529412</v>
      </c>
      <c r="I175" s="63">
        <f>H175*(1+'02_Rendimientos'!$B$83+'02_Rendimientos'!$B$84)</f>
        <v>2205882.3529411764</v>
      </c>
      <c r="J175" s="56">
        <f>'05_Carta_Gantt'!E9</f>
        <v>46328</v>
      </c>
      <c r="K175" s="56">
        <f>'05_Carta_Gantt'!F9</f>
        <v>46333</v>
      </c>
      <c r="L175" s="52" t="s">
        <v>839</v>
      </c>
    </row>
    <row r="176" spans="1:16" ht="52.8">
      <c r="A176" s="51" t="s">
        <v>840</v>
      </c>
      <c r="B176" s="51" t="s">
        <v>123</v>
      </c>
      <c r="C176" s="51" t="s">
        <v>841</v>
      </c>
      <c r="D176" s="51" t="s">
        <v>838</v>
      </c>
      <c r="E176" s="66">
        <v>1</v>
      </c>
      <c r="F176" s="62">
        <v>1200000</v>
      </c>
      <c r="G176" s="64">
        <f>F176/(1+'02_Rendimientos'!$B$82)</f>
        <v>1008403.3613445378</v>
      </c>
      <c r="H176" s="64">
        <f>E176*G176</f>
        <v>1008403.3613445378</v>
      </c>
      <c r="I176" s="64">
        <f>H176*(1+'02_Rendimientos'!$B$83+'02_Rendimientos'!$B$84)</f>
        <v>1260504.2016806724</v>
      </c>
      <c r="J176" s="57">
        <f>'05_Carta_Gantt'!E9</f>
        <v>46328</v>
      </c>
      <c r="K176" s="57">
        <f>'05_Carta_Gantt'!F9</f>
        <v>46333</v>
      </c>
      <c r="L176" s="51" t="s">
        <v>842</v>
      </c>
    </row>
    <row r="177" spans="1:12" ht="52.8">
      <c r="A177" s="52" t="s">
        <v>843</v>
      </c>
      <c r="B177" s="52" t="s">
        <v>123</v>
      </c>
      <c r="C177" s="52" t="s">
        <v>844</v>
      </c>
      <c r="D177" s="52" t="s">
        <v>838</v>
      </c>
      <c r="E177" s="65">
        <v>2</v>
      </c>
      <c r="F177" s="62">
        <v>850000</v>
      </c>
      <c r="G177" s="63">
        <f>F177/(1+'02_Rendimientos'!$B$82)</f>
        <v>714285.71428571432</v>
      </c>
      <c r="H177" s="63">
        <f>E177*G177</f>
        <v>1428571.4285714286</v>
      </c>
      <c r="I177" s="63">
        <f>H177*(1+'02_Rendimientos'!$B$83+'02_Rendimientos'!$B$84)</f>
        <v>1785714.2857142859</v>
      </c>
      <c r="J177" s="56">
        <f>'05_Carta_Gantt'!E9</f>
        <v>46328</v>
      </c>
      <c r="K177" s="56">
        <f>'05_Carta_Gantt'!F9</f>
        <v>46333</v>
      </c>
      <c r="L177" s="52" t="s">
        <v>845</v>
      </c>
    </row>
    <row r="178" spans="1:12" ht="52.8">
      <c r="A178" s="51" t="s">
        <v>846</v>
      </c>
      <c r="B178" s="51" t="s">
        <v>123</v>
      </c>
      <c r="C178" s="51" t="s">
        <v>847</v>
      </c>
      <c r="D178" s="51" t="s">
        <v>848</v>
      </c>
      <c r="E178" s="66">
        <v>10</v>
      </c>
      <c r="F178" s="62">
        <v>85000</v>
      </c>
      <c r="G178" s="64">
        <f>F178/(1+'02_Rendimientos'!$B$82)</f>
        <v>71428.571428571435</v>
      </c>
      <c r="H178" s="64">
        <f>E178*G178</f>
        <v>714285.71428571432</v>
      </c>
      <c r="I178" s="64">
        <f>H178*(1+'02_Rendimientos'!$B$83+'02_Rendimientos'!$B$84)</f>
        <v>892857.14285714296</v>
      </c>
      <c r="J178" s="57">
        <f>'05_Carta_Gantt'!E9</f>
        <v>46328</v>
      </c>
      <c r="K178" s="57">
        <f>'05_Carta_Gantt'!F9</f>
        <v>46333</v>
      </c>
      <c r="L178" s="51" t="s">
        <v>849</v>
      </c>
    </row>
    <row r="179" spans="1:12" ht="39.6">
      <c r="A179" s="52" t="s">
        <v>850</v>
      </c>
      <c r="B179" s="52" t="s">
        <v>123</v>
      </c>
      <c r="C179" s="52" t="s">
        <v>851</v>
      </c>
      <c r="D179" s="52" t="s">
        <v>852</v>
      </c>
      <c r="E179" s="65">
        <v>84</v>
      </c>
      <c r="F179" s="62">
        <v>14500</v>
      </c>
      <c r="G179" s="63">
        <f>F179/(1+'02_Rendimientos'!$B$82)</f>
        <v>12184.873949579833</v>
      </c>
      <c r="H179" s="63">
        <f>E179*G179</f>
        <v>1023529.4117647059</v>
      </c>
      <c r="I179" s="63">
        <f>H179*(1+'02_Rendimientos'!$B$83+'02_Rendimientos'!$B$84)</f>
        <v>1279411.7647058824</v>
      </c>
      <c r="J179" s="56">
        <f>'05_Carta_Gantt'!E9</f>
        <v>46328</v>
      </c>
      <c r="K179" s="56">
        <f>'05_Carta_Gantt'!F9</f>
        <v>46333</v>
      </c>
      <c r="L179" s="52" t="s">
        <v>853</v>
      </c>
    </row>
    <row r="180" spans="1:12" ht="39.6">
      <c r="A180" s="51" t="s">
        <v>854</v>
      </c>
      <c r="B180" s="51" t="s">
        <v>123</v>
      </c>
      <c r="C180" s="51" t="s">
        <v>855</v>
      </c>
      <c r="D180" s="51" t="s">
        <v>838</v>
      </c>
      <c r="E180" s="66">
        <v>1</v>
      </c>
      <c r="F180" s="62">
        <v>390000</v>
      </c>
      <c r="G180" s="64">
        <f>F180/(1+'02_Rendimientos'!$B$82)</f>
        <v>327731.09243697481</v>
      </c>
      <c r="H180" s="64">
        <f>E180*G180</f>
        <v>327731.09243697481</v>
      </c>
      <c r="I180" s="64">
        <f>H180*(1+'02_Rendimientos'!$B$83+'02_Rendimientos'!$B$84)</f>
        <v>409663.86554621853</v>
      </c>
      <c r="J180" s="57">
        <f>'05_Carta_Gantt'!E9</f>
        <v>46328</v>
      </c>
      <c r="K180" s="57">
        <f>'05_Carta_Gantt'!F9</f>
        <v>46333</v>
      </c>
      <c r="L180" s="51" t="s">
        <v>856</v>
      </c>
    </row>
    <row r="181" spans="1:12" ht="39.6">
      <c r="A181" s="52" t="s">
        <v>857</v>
      </c>
      <c r="B181" s="52" t="s">
        <v>123</v>
      </c>
      <c r="C181" s="52" t="s">
        <v>858</v>
      </c>
      <c r="D181" s="52" t="s">
        <v>848</v>
      </c>
      <c r="E181" s="65">
        <v>444.51</v>
      </c>
      <c r="F181" s="62">
        <v>2200</v>
      </c>
      <c r="G181" s="63">
        <f>F181/(1+'02_Rendimientos'!$B$82)</f>
        <v>1848.7394957983195</v>
      </c>
      <c r="H181" s="63">
        <f>E181*G181</f>
        <v>821783.19327731093</v>
      </c>
      <c r="I181" s="63">
        <f>H181*(1+'02_Rendimientos'!$B$83+'02_Rendimientos'!$B$84)</f>
        <v>1027228.9915966387</v>
      </c>
      <c r="J181" s="56">
        <f>'05_Carta_Gantt'!E9</f>
        <v>46328</v>
      </c>
      <c r="K181" s="56">
        <f>'05_Carta_Gantt'!F9</f>
        <v>46333</v>
      </c>
      <c r="L181" s="52" t="s">
        <v>859</v>
      </c>
    </row>
    <row r="182" spans="1:12" ht="39.6">
      <c r="A182" s="51" t="s">
        <v>860</v>
      </c>
      <c r="B182" s="51" t="s">
        <v>125</v>
      </c>
      <c r="C182" s="51" t="s">
        <v>861</v>
      </c>
      <c r="D182" s="51" t="s">
        <v>848</v>
      </c>
      <c r="E182" s="66">
        <v>444.51</v>
      </c>
      <c r="F182" s="62">
        <v>2100</v>
      </c>
      <c r="G182" s="64">
        <f>F182/(1+'02_Rendimientos'!$B$82)</f>
        <v>1764.7058823529412</v>
      </c>
      <c r="H182" s="64">
        <f>E182*G182</f>
        <v>784429.4117647059</v>
      </c>
      <c r="I182" s="64">
        <f>H182*(1+'02_Rendimientos'!$B$83+'02_Rendimientos'!$B$84)</f>
        <v>980536.76470588241</v>
      </c>
      <c r="J182" s="57">
        <f>'05_Carta_Gantt'!E10</f>
        <v>46334</v>
      </c>
      <c r="K182" s="57">
        <f>'05_Carta_Gantt'!F10</f>
        <v>46338</v>
      </c>
      <c r="L182" s="51" t="s">
        <v>862</v>
      </c>
    </row>
    <row r="183" spans="1:12" ht="52.8">
      <c r="A183" s="52" t="s">
        <v>863</v>
      </c>
      <c r="B183" s="52" t="s">
        <v>127</v>
      </c>
      <c r="C183" s="52" t="s">
        <v>864</v>
      </c>
      <c r="D183" s="52" t="s">
        <v>865</v>
      </c>
      <c r="E183" s="65">
        <v>15</v>
      </c>
      <c r="F183" s="62">
        <v>42000</v>
      </c>
      <c r="G183" s="63">
        <f>F183/(1+'02_Rendimientos'!$B$82)</f>
        <v>35294.117647058825</v>
      </c>
      <c r="H183" s="63">
        <f>E183*G183</f>
        <v>529411.76470588241</v>
      </c>
      <c r="I183" s="63">
        <f>H183*(1+'02_Rendimientos'!$B$83+'02_Rendimientos'!$B$84)</f>
        <v>661764.70588235301</v>
      </c>
      <c r="J183" s="56">
        <f>'05_Carta_Gantt'!E12</f>
        <v>46339</v>
      </c>
      <c r="K183" s="56">
        <f>'05_Carta_Gantt'!F12</f>
        <v>46349</v>
      </c>
      <c r="L183" s="52" t="s">
        <v>866</v>
      </c>
    </row>
    <row r="184" spans="1:12" ht="52.8">
      <c r="A184" s="51" t="s">
        <v>867</v>
      </c>
      <c r="B184" s="51" t="s">
        <v>129</v>
      </c>
      <c r="C184" s="51" t="s">
        <v>868</v>
      </c>
      <c r="D184" s="51" t="s">
        <v>848</v>
      </c>
      <c r="E184" s="66">
        <v>23</v>
      </c>
      <c r="F184" s="62">
        <v>19500</v>
      </c>
      <c r="G184" s="64">
        <f>F184/(1+'02_Rendimientos'!$B$82)</f>
        <v>16386.55462184874</v>
      </c>
      <c r="H184" s="64">
        <f>E184*G184</f>
        <v>376890.75630252104</v>
      </c>
      <c r="I184" s="64">
        <f>H184*(1+'02_Rendimientos'!$B$83+'02_Rendimientos'!$B$84)</f>
        <v>471113.44537815131</v>
      </c>
      <c r="J184" s="57">
        <f>'05_Carta_Gantt'!E14</f>
        <v>46359</v>
      </c>
      <c r="K184" s="57">
        <f>'05_Carta_Gantt'!F14</f>
        <v>46363</v>
      </c>
      <c r="L184" s="51" t="s">
        <v>869</v>
      </c>
    </row>
    <row r="185" spans="1:12" ht="52.8">
      <c r="A185" s="52" t="s">
        <v>870</v>
      </c>
      <c r="B185" s="52" t="s">
        <v>130</v>
      </c>
      <c r="C185" s="52" t="s">
        <v>871</v>
      </c>
      <c r="D185" s="52" t="s">
        <v>865</v>
      </c>
      <c r="E185" s="65">
        <v>14</v>
      </c>
      <c r="F185" s="62">
        <v>225000</v>
      </c>
      <c r="G185" s="63">
        <f>F185/(1+'02_Rendimientos'!$B$82)</f>
        <v>189075.63025210085</v>
      </c>
      <c r="H185" s="63">
        <f>E185*G185</f>
        <v>2647058.823529412</v>
      </c>
      <c r="I185" s="63">
        <f>H185*(1+'02_Rendimientos'!$B$83+'02_Rendimientos'!$B$84)</f>
        <v>3308823.5294117648</v>
      </c>
      <c r="J185" s="56">
        <f>'05_Carta_Gantt'!E15</f>
        <v>46364</v>
      </c>
      <c r="K185" s="56">
        <f>'05_Carta_Gantt'!F15</f>
        <v>46376</v>
      </c>
      <c r="L185" s="52" t="s">
        <v>872</v>
      </c>
    </row>
    <row r="186" spans="1:12" ht="52.8">
      <c r="A186" s="51" t="s">
        <v>873</v>
      </c>
      <c r="B186" s="51" t="s">
        <v>128</v>
      </c>
      <c r="C186" s="51" t="s">
        <v>874</v>
      </c>
      <c r="D186" s="51" t="s">
        <v>848</v>
      </c>
      <c r="E186" s="66">
        <v>143</v>
      </c>
      <c r="F186" s="62">
        <v>3200</v>
      </c>
      <c r="G186" s="64">
        <f>F186/(1+'02_Rendimientos'!$B$82)</f>
        <v>2689.0756302521008</v>
      </c>
      <c r="H186" s="64">
        <f>E186*G186</f>
        <v>384537.81512605044</v>
      </c>
      <c r="I186" s="64">
        <f>H186*(1+'02_Rendimientos'!$B$83+'02_Rendimientos'!$B$84)</f>
        <v>480672.26890756306</v>
      </c>
      <c r="J186" s="57">
        <f>'05_Carta_Gantt'!E13</f>
        <v>46350</v>
      </c>
      <c r="K186" s="57">
        <f>'05_Carta_Gantt'!F13</f>
        <v>46358</v>
      </c>
      <c r="L186" s="51" t="s">
        <v>875</v>
      </c>
    </row>
    <row r="187" spans="1:12" ht="52.8">
      <c r="A187" s="52" t="s">
        <v>876</v>
      </c>
      <c r="B187" s="52" t="s">
        <v>128</v>
      </c>
      <c r="C187" s="52" t="s">
        <v>877</v>
      </c>
      <c r="D187" s="52" t="s">
        <v>865</v>
      </c>
      <c r="E187" s="65">
        <v>11.44</v>
      </c>
      <c r="F187" s="62">
        <v>42000</v>
      </c>
      <c r="G187" s="63">
        <f>F187/(1+'02_Rendimientos'!$B$82)</f>
        <v>35294.117647058825</v>
      </c>
      <c r="H187" s="63">
        <f>E187*G187</f>
        <v>403764.70588235295</v>
      </c>
      <c r="I187" s="63">
        <f>H187*(1+'02_Rendimientos'!$B$83+'02_Rendimientos'!$B$84)</f>
        <v>504705.8823529412</v>
      </c>
      <c r="J187" s="56">
        <f>'05_Carta_Gantt'!E13</f>
        <v>46350</v>
      </c>
      <c r="K187" s="56">
        <f>'05_Carta_Gantt'!F13</f>
        <v>46358</v>
      </c>
      <c r="L187" s="52" t="s">
        <v>878</v>
      </c>
    </row>
    <row r="188" spans="1:12" ht="52.8">
      <c r="A188" s="51" t="s">
        <v>879</v>
      </c>
      <c r="B188" s="51" t="s">
        <v>131</v>
      </c>
      <c r="C188" s="51" t="s">
        <v>880</v>
      </c>
      <c r="D188" s="51" t="s">
        <v>848</v>
      </c>
      <c r="E188" s="66">
        <v>143</v>
      </c>
      <c r="F188" s="62">
        <v>1600</v>
      </c>
      <c r="G188" s="64">
        <f>F188/(1+'02_Rendimientos'!$B$82)</f>
        <v>1344.5378151260504</v>
      </c>
      <c r="H188" s="64">
        <f>E188*G188</f>
        <v>192268.90756302522</v>
      </c>
      <c r="I188" s="64">
        <f>H188*(1+'02_Rendimientos'!$B$83+'02_Rendimientos'!$B$84)</f>
        <v>240336.13445378153</v>
      </c>
      <c r="J188" s="57">
        <f>'05_Carta_Gantt'!E16</f>
        <v>46377</v>
      </c>
      <c r="K188" s="57">
        <f>'05_Carta_Gantt'!F16</f>
        <v>46388</v>
      </c>
      <c r="L188" s="51" t="s">
        <v>881</v>
      </c>
    </row>
    <row r="189" spans="1:12" ht="52.8">
      <c r="A189" s="52" t="s">
        <v>882</v>
      </c>
      <c r="B189" s="52" t="s">
        <v>131</v>
      </c>
      <c r="C189" s="52" t="s">
        <v>883</v>
      </c>
      <c r="D189" s="52" t="s">
        <v>865</v>
      </c>
      <c r="E189" s="65">
        <v>11.44</v>
      </c>
      <c r="F189" s="62">
        <v>45000</v>
      </c>
      <c r="G189" s="63">
        <f>F189/(1+'02_Rendimientos'!$B$82)</f>
        <v>37815.126050420171</v>
      </c>
      <c r="H189" s="63">
        <f>E189*G189</f>
        <v>432605.04201680672</v>
      </c>
      <c r="I189" s="63">
        <f>H189*(1+'02_Rendimientos'!$B$83+'02_Rendimientos'!$B$84)</f>
        <v>540756.30252100842</v>
      </c>
      <c r="J189" s="56">
        <f>'05_Carta_Gantt'!E16</f>
        <v>46377</v>
      </c>
      <c r="K189" s="56">
        <f>'05_Carta_Gantt'!F16</f>
        <v>46388</v>
      </c>
      <c r="L189" s="52" t="s">
        <v>884</v>
      </c>
    </row>
    <row r="190" spans="1:12" ht="52.8">
      <c r="A190" s="51" t="s">
        <v>885</v>
      </c>
      <c r="B190" s="51" t="s">
        <v>131</v>
      </c>
      <c r="C190" s="51" t="s">
        <v>886</v>
      </c>
      <c r="D190" s="51" t="s">
        <v>848</v>
      </c>
      <c r="E190" s="66">
        <v>143</v>
      </c>
      <c r="F190" s="62">
        <v>5400</v>
      </c>
      <c r="G190" s="64">
        <f>F190/(1+'02_Rendimientos'!$B$82)</f>
        <v>4537.8151260504201</v>
      </c>
      <c r="H190" s="64">
        <f>E190*G190</f>
        <v>648907.56302521005</v>
      </c>
      <c r="I190" s="64">
        <f>H190*(1+'02_Rendimientos'!$B$83+'02_Rendimientos'!$B$84)</f>
        <v>811134.45378151257</v>
      </c>
      <c r="J190" s="57">
        <f>'05_Carta_Gantt'!E16</f>
        <v>46377</v>
      </c>
      <c r="K190" s="57">
        <f>'05_Carta_Gantt'!F16</f>
        <v>46388</v>
      </c>
      <c r="L190" s="51" t="s">
        <v>887</v>
      </c>
    </row>
    <row r="191" spans="1:12" ht="52.8">
      <c r="A191" s="52" t="s">
        <v>888</v>
      </c>
      <c r="B191" s="52" t="s">
        <v>131</v>
      </c>
      <c r="C191" s="52" t="s">
        <v>889</v>
      </c>
      <c r="D191" s="52" t="s">
        <v>848</v>
      </c>
      <c r="E191" s="65">
        <v>143</v>
      </c>
      <c r="F191" s="62">
        <v>15800</v>
      </c>
      <c r="G191" s="63">
        <f>F191/(1+'02_Rendimientos'!$B$82)</f>
        <v>13277.310924369749</v>
      </c>
      <c r="H191" s="63">
        <f>E191*G191</f>
        <v>1898655.4621848741</v>
      </c>
      <c r="I191" s="63">
        <f>H191*(1+'02_Rendimientos'!$B$83+'02_Rendimientos'!$B$84)</f>
        <v>2373319.3277310925</v>
      </c>
      <c r="J191" s="56">
        <f>'05_Carta_Gantt'!E16</f>
        <v>46377</v>
      </c>
      <c r="K191" s="56">
        <f>'05_Carta_Gantt'!F16</f>
        <v>46388</v>
      </c>
      <c r="L191" s="52" t="s">
        <v>890</v>
      </c>
    </row>
    <row r="192" spans="1:12" ht="52.8">
      <c r="A192" s="51" t="s">
        <v>891</v>
      </c>
      <c r="B192" s="51" t="s">
        <v>128</v>
      </c>
      <c r="C192" s="51" t="s">
        <v>892</v>
      </c>
      <c r="D192" s="51" t="s">
        <v>865</v>
      </c>
      <c r="E192" s="66">
        <v>18.649999999999999</v>
      </c>
      <c r="F192" s="62">
        <v>44000</v>
      </c>
      <c r="G192" s="64">
        <f>F192/(1+'02_Rendimientos'!$B$82)</f>
        <v>36974.789915966387</v>
      </c>
      <c r="H192" s="64">
        <f>E192*G192</f>
        <v>689579.83193277312</v>
      </c>
      <c r="I192" s="64">
        <f>H192*(1+'02_Rendimientos'!$B$83+'02_Rendimientos'!$B$84)</f>
        <v>861974.78991596634</v>
      </c>
      <c r="J192" s="57">
        <f>'05_Carta_Gantt'!E13</f>
        <v>46350</v>
      </c>
      <c r="K192" s="57">
        <f>'05_Carta_Gantt'!F13</f>
        <v>46358</v>
      </c>
      <c r="L192" s="51" t="s">
        <v>893</v>
      </c>
    </row>
    <row r="193" spans="1:12" ht="52.8">
      <c r="A193" s="52" t="s">
        <v>894</v>
      </c>
      <c r="B193" s="52" t="s">
        <v>128</v>
      </c>
      <c r="C193" s="52" t="s">
        <v>895</v>
      </c>
      <c r="D193" s="52" t="s">
        <v>865</v>
      </c>
      <c r="E193" s="65">
        <v>9.3239999999999998</v>
      </c>
      <c r="F193" s="62">
        <v>46000</v>
      </c>
      <c r="G193" s="63">
        <f>F193/(1+'02_Rendimientos'!$B$82)</f>
        <v>38655.462184873948</v>
      </c>
      <c r="H193" s="63">
        <f>E193*G193</f>
        <v>360423.5294117647</v>
      </c>
      <c r="I193" s="63">
        <f>H193*(1+'02_Rendimientos'!$B$83+'02_Rendimientos'!$B$84)</f>
        <v>450529.4117647059</v>
      </c>
      <c r="J193" s="56">
        <f>'05_Carta_Gantt'!E13</f>
        <v>46350</v>
      </c>
      <c r="K193" s="56">
        <f>'05_Carta_Gantt'!F13</f>
        <v>46358</v>
      </c>
      <c r="L193" s="52" t="s">
        <v>896</v>
      </c>
    </row>
    <row r="194" spans="1:12" ht="52.8">
      <c r="A194" s="51" t="s">
        <v>897</v>
      </c>
      <c r="B194" s="51" t="s">
        <v>131</v>
      </c>
      <c r="C194" s="51" t="s">
        <v>898</v>
      </c>
      <c r="D194" s="51" t="s">
        <v>848</v>
      </c>
      <c r="E194" s="66">
        <v>93.24</v>
      </c>
      <c r="F194" s="62">
        <v>1800</v>
      </c>
      <c r="G194" s="64">
        <f>F194/(1+'02_Rendimientos'!$B$82)</f>
        <v>1512.6050420168067</v>
      </c>
      <c r="H194" s="64">
        <f>E194*G194</f>
        <v>141035.29411764705</v>
      </c>
      <c r="I194" s="64">
        <f>H194*(1+'02_Rendimientos'!$B$83+'02_Rendimientos'!$B$84)</f>
        <v>176294.1176470588</v>
      </c>
      <c r="J194" s="57">
        <f>'05_Carta_Gantt'!E16</f>
        <v>46377</v>
      </c>
      <c r="K194" s="57">
        <f>'05_Carta_Gantt'!F16</f>
        <v>46388</v>
      </c>
      <c r="L194" s="51" t="s">
        <v>899</v>
      </c>
    </row>
    <row r="195" spans="1:12" ht="52.8">
      <c r="A195" s="52" t="s">
        <v>900</v>
      </c>
      <c r="B195" s="52" t="s">
        <v>131</v>
      </c>
      <c r="C195" s="52" t="s">
        <v>901</v>
      </c>
      <c r="D195" s="52" t="s">
        <v>848</v>
      </c>
      <c r="E195" s="65">
        <v>93.24</v>
      </c>
      <c r="F195" s="62">
        <v>19800</v>
      </c>
      <c r="G195" s="63">
        <f>F195/(1+'02_Rendimientos'!$B$82)</f>
        <v>16638.655462184874</v>
      </c>
      <c r="H195" s="63">
        <f>E195*G195</f>
        <v>1551388.2352941176</v>
      </c>
      <c r="I195" s="63">
        <f>H195*(1+'02_Rendimientos'!$B$83+'02_Rendimientos'!$B$84)</f>
        <v>1939235.294117647</v>
      </c>
      <c r="J195" s="56">
        <f>'05_Carta_Gantt'!E16</f>
        <v>46377</v>
      </c>
      <c r="K195" s="56">
        <f>'05_Carta_Gantt'!F16</f>
        <v>46388</v>
      </c>
      <c r="L195" s="52" t="s">
        <v>902</v>
      </c>
    </row>
    <row r="196" spans="1:12" ht="52.8">
      <c r="A196" s="51" t="s">
        <v>903</v>
      </c>
      <c r="B196" s="51" t="s">
        <v>134</v>
      </c>
      <c r="C196" s="51" t="s">
        <v>904</v>
      </c>
      <c r="D196" s="51" t="s">
        <v>848</v>
      </c>
      <c r="E196" s="66">
        <v>236</v>
      </c>
      <c r="F196" s="62">
        <v>25800</v>
      </c>
      <c r="G196" s="64">
        <f>F196/(1+'02_Rendimientos'!$B$82)</f>
        <v>21680.672268907565</v>
      </c>
      <c r="H196" s="64">
        <f>E196*G196</f>
        <v>5116638.6554621849</v>
      </c>
      <c r="I196" s="64">
        <f>H196*(1+'02_Rendimientos'!$B$83+'02_Rendimientos'!$B$84)</f>
        <v>6395798.3193277307</v>
      </c>
      <c r="J196" s="57">
        <f>'05_Carta_Gantt'!E19</f>
        <v>46377</v>
      </c>
      <c r="K196" s="57">
        <f>'05_Carta_Gantt'!F19</f>
        <v>46394</v>
      </c>
      <c r="L196" s="51" t="s">
        <v>905</v>
      </c>
    </row>
    <row r="197" spans="1:12" ht="52.8">
      <c r="A197" s="52" t="s">
        <v>906</v>
      </c>
      <c r="B197" s="52" t="s">
        <v>134</v>
      </c>
      <c r="C197" s="52" t="s">
        <v>907</v>
      </c>
      <c r="D197" s="52" t="s">
        <v>848</v>
      </c>
      <c r="E197" s="65">
        <v>153</v>
      </c>
      <c r="F197" s="62">
        <v>13200</v>
      </c>
      <c r="G197" s="63">
        <f>F197/(1+'02_Rendimientos'!$B$82)</f>
        <v>11092.436974789916</v>
      </c>
      <c r="H197" s="63">
        <f>E197*G197</f>
        <v>1697142.8571428573</v>
      </c>
      <c r="I197" s="63">
        <f>H197*(1+'02_Rendimientos'!$B$83+'02_Rendimientos'!$B$84)</f>
        <v>2121428.5714285718</v>
      </c>
      <c r="J197" s="56">
        <f>'05_Carta_Gantt'!E19</f>
        <v>46377</v>
      </c>
      <c r="K197" s="56">
        <f>'05_Carta_Gantt'!F19</f>
        <v>46394</v>
      </c>
      <c r="L197" s="52" t="s">
        <v>908</v>
      </c>
    </row>
    <row r="198" spans="1:12" ht="52.8">
      <c r="A198" s="51" t="s">
        <v>909</v>
      </c>
      <c r="B198" s="51" t="s">
        <v>134</v>
      </c>
      <c r="C198" s="51" t="s">
        <v>910</v>
      </c>
      <c r="D198" s="51" t="s">
        <v>848</v>
      </c>
      <c r="E198" s="66">
        <v>153</v>
      </c>
      <c r="F198" s="62">
        <v>23000</v>
      </c>
      <c r="G198" s="64">
        <f>F198/(1+'02_Rendimientos'!$B$82)</f>
        <v>19327.731092436974</v>
      </c>
      <c r="H198" s="64">
        <f>E198*G198</f>
        <v>2957142.8571428568</v>
      </c>
      <c r="I198" s="64">
        <f>H198*(1+'02_Rendimientos'!$B$83+'02_Rendimientos'!$B$84)</f>
        <v>3696428.5714285709</v>
      </c>
      <c r="J198" s="57">
        <f>'05_Carta_Gantt'!E19</f>
        <v>46377</v>
      </c>
      <c r="K198" s="57">
        <f>'05_Carta_Gantt'!F19</f>
        <v>46394</v>
      </c>
      <c r="L198" s="51" t="s">
        <v>911</v>
      </c>
    </row>
    <row r="199" spans="1:12" ht="52.8">
      <c r="A199" s="52" t="s">
        <v>912</v>
      </c>
      <c r="B199" s="52" t="s">
        <v>134</v>
      </c>
      <c r="C199" s="52" t="s">
        <v>913</v>
      </c>
      <c r="D199" s="52" t="s">
        <v>848</v>
      </c>
      <c r="E199" s="65">
        <v>180</v>
      </c>
      <c r="F199" s="62">
        <v>12800</v>
      </c>
      <c r="G199" s="63">
        <f>F199/(1+'02_Rendimientos'!$B$82)</f>
        <v>10756.302521008403</v>
      </c>
      <c r="H199" s="63">
        <f>E199*G199</f>
        <v>1936134.4537815126</v>
      </c>
      <c r="I199" s="63">
        <f>H199*(1+'02_Rendimientos'!$B$83+'02_Rendimientos'!$B$84)</f>
        <v>2420168.0672268905</v>
      </c>
      <c r="J199" s="56">
        <f>'05_Carta_Gantt'!E19</f>
        <v>46377</v>
      </c>
      <c r="K199" s="56">
        <f>'05_Carta_Gantt'!F19</f>
        <v>46394</v>
      </c>
      <c r="L199" s="52" t="s">
        <v>914</v>
      </c>
    </row>
    <row r="200" spans="1:12" ht="52.8">
      <c r="A200" s="51" t="s">
        <v>915</v>
      </c>
      <c r="B200" s="51" t="s">
        <v>134</v>
      </c>
      <c r="C200" s="51" t="s">
        <v>916</v>
      </c>
      <c r="D200" s="51" t="s">
        <v>848</v>
      </c>
      <c r="E200" s="66">
        <v>65</v>
      </c>
      <c r="F200" s="62">
        <v>17800</v>
      </c>
      <c r="G200" s="64">
        <f>F200/(1+'02_Rendimientos'!$B$82)</f>
        <v>14957.983193277312</v>
      </c>
      <c r="H200" s="64">
        <f>E200*G200</f>
        <v>972268.90756302525</v>
      </c>
      <c r="I200" s="64">
        <f>H200*(1+'02_Rendimientos'!$B$83+'02_Rendimientos'!$B$84)</f>
        <v>1215336.1344537816</v>
      </c>
      <c r="J200" s="57">
        <f>'05_Carta_Gantt'!E19</f>
        <v>46377</v>
      </c>
      <c r="K200" s="57">
        <f>'05_Carta_Gantt'!F19</f>
        <v>46394</v>
      </c>
      <c r="L200" s="51" t="s">
        <v>917</v>
      </c>
    </row>
    <row r="201" spans="1:12" ht="52.8">
      <c r="A201" s="52" t="s">
        <v>918</v>
      </c>
      <c r="B201" s="52" t="s">
        <v>132</v>
      </c>
      <c r="C201" s="52" t="s">
        <v>919</v>
      </c>
      <c r="D201" s="52" t="s">
        <v>848</v>
      </c>
      <c r="E201" s="65">
        <v>78.61</v>
      </c>
      <c r="F201" s="62">
        <v>34000</v>
      </c>
      <c r="G201" s="63">
        <f>F201/(1+'02_Rendimientos'!$B$82)</f>
        <v>28571.428571428572</v>
      </c>
      <c r="H201" s="63">
        <f>E201*G201</f>
        <v>2246000</v>
      </c>
      <c r="I201" s="63">
        <f>H201*(1+'02_Rendimientos'!$B$83+'02_Rendimientos'!$B$84)</f>
        <v>2807500</v>
      </c>
      <c r="J201" s="56">
        <f>'05_Carta_Gantt'!E17</f>
        <v>46377</v>
      </c>
      <c r="K201" s="56">
        <f>'05_Carta_Gantt'!F17</f>
        <v>46396</v>
      </c>
      <c r="L201" s="52" t="s">
        <v>920</v>
      </c>
    </row>
    <row r="202" spans="1:12" ht="52.8">
      <c r="A202" s="51" t="s">
        <v>921</v>
      </c>
      <c r="B202" s="51" t="s">
        <v>133</v>
      </c>
      <c r="C202" s="51" t="s">
        <v>922</v>
      </c>
      <c r="D202" s="51" t="s">
        <v>848</v>
      </c>
      <c r="E202" s="66">
        <v>78.61</v>
      </c>
      <c r="F202" s="62">
        <v>2300</v>
      </c>
      <c r="G202" s="64">
        <f>F202/(1+'02_Rendimientos'!$B$82)</f>
        <v>1932.7731092436975</v>
      </c>
      <c r="H202" s="64">
        <f>E202*G202</f>
        <v>151935.29411764705</v>
      </c>
      <c r="I202" s="64">
        <f>H202*(1+'02_Rendimientos'!$B$83+'02_Rendimientos'!$B$84)</f>
        <v>189919.1176470588</v>
      </c>
      <c r="J202" s="57">
        <f>'05_Carta_Gantt'!E18</f>
        <v>46397</v>
      </c>
      <c r="K202" s="57">
        <f>'05_Carta_Gantt'!F18</f>
        <v>46408</v>
      </c>
      <c r="L202" s="51" t="s">
        <v>923</v>
      </c>
    </row>
    <row r="203" spans="1:12" ht="52.8">
      <c r="A203" s="52" t="s">
        <v>924</v>
      </c>
      <c r="B203" s="52" t="s">
        <v>133</v>
      </c>
      <c r="C203" s="52" t="s">
        <v>925</v>
      </c>
      <c r="D203" s="52" t="s">
        <v>848</v>
      </c>
      <c r="E203" s="65">
        <v>78.61</v>
      </c>
      <c r="F203" s="62">
        <v>13200</v>
      </c>
      <c r="G203" s="63">
        <f>F203/(1+'02_Rendimientos'!$B$82)</f>
        <v>11092.436974789916</v>
      </c>
      <c r="H203" s="63">
        <f>E203*G203</f>
        <v>871976.4705882353</v>
      </c>
      <c r="I203" s="63">
        <f>H203*(1+'02_Rendimientos'!$B$83+'02_Rendimientos'!$B$84)</f>
        <v>1089970.5882352942</v>
      </c>
      <c r="J203" s="56">
        <f>'05_Carta_Gantt'!E18</f>
        <v>46397</v>
      </c>
      <c r="K203" s="56">
        <f>'05_Carta_Gantt'!F18</f>
        <v>46408</v>
      </c>
      <c r="L203" s="52" t="s">
        <v>926</v>
      </c>
    </row>
    <row r="204" spans="1:12" ht="52.8">
      <c r="A204" s="51" t="s">
        <v>927</v>
      </c>
      <c r="B204" s="51" t="s">
        <v>133</v>
      </c>
      <c r="C204" s="51" t="s">
        <v>928</v>
      </c>
      <c r="D204" s="51" t="s">
        <v>848</v>
      </c>
      <c r="E204" s="66">
        <v>78.61</v>
      </c>
      <c r="F204" s="62">
        <v>14800</v>
      </c>
      <c r="G204" s="64">
        <f>F204/(1+'02_Rendimientos'!$B$82)</f>
        <v>12436.974789915967</v>
      </c>
      <c r="H204" s="64">
        <f>E204*G204</f>
        <v>977670.5882352941</v>
      </c>
      <c r="I204" s="64">
        <f>H204*(1+'02_Rendimientos'!$B$83+'02_Rendimientos'!$B$84)</f>
        <v>1222088.2352941176</v>
      </c>
      <c r="J204" s="57">
        <f>'05_Carta_Gantt'!E18</f>
        <v>46397</v>
      </c>
      <c r="K204" s="57">
        <f>'05_Carta_Gantt'!F18</f>
        <v>46408</v>
      </c>
      <c r="L204" s="51" t="s">
        <v>929</v>
      </c>
    </row>
    <row r="205" spans="1:12" ht="52.8">
      <c r="A205" s="52" t="s">
        <v>930</v>
      </c>
      <c r="B205" s="52" t="s">
        <v>140</v>
      </c>
      <c r="C205" s="52" t="s">
        <v>931</v>
      </c>
      <c r="D205" s="52" t="s">
        <v>848</v>
      </c>
      <c r="E205" s="65">
        <v>236</v>
      </c>
      <c r="F205" s="62">
        <v>7400</v>
      </c>
      <c r="G205" s="63">
        <f>F205/(1+'02_Rendimientos'!$B$82)</f>
        <v>6218.4873949579833</v>
      </c>
      <c r="H205" s="63">
        <f>E205*G205</f>
        <v>1467563.0252100842</v>
      </c>
      <c r="I205" s="63">
        <f>H205*(1+'02_Rendimientos'!$B$83+'02_Rendimientos'!$B$84)</f>
        <v>1834453.7815126053</v>
      </c>
      <c r="J205" s="56">
        <f>'05_Carta_Gantt'!E25</f>
        <v>46423</v>
      </c>
      <c r="K205" s="56">
        <f>'05_Carta_Gantt'!F25</f>
        <v>46438</v>
      </c>
      <c r="L205" s="52" t="s">
        <v>932</v>
      </c>
    </row>
    <row r="206" spans="1:12" ht="52.8">
      <c r="A206" s="51" t="s">
        <v>933</v>
      </c>
      <c r="B206" s="51" t="s">
        <v>141</v>
      </c>
      <c r="C206" s="51" t="s">
        <v>934</v>
      </c>
      <c r="D206" s="51" t="s">
        <v>848</v>
      </c>
      <c r="E206" s="66">
        <v>78.61</v>
      </c>
      <c r="F206" s="62">
        <v>7900</v>
      </c>
      <c r="G206" s="64">
        <f>F206/(1+'02_Rendimientos'!$B$82)</f>
        <v>6638.6554621848745</v>
      </c>
      <c r="H206" s="64">
        <f>E206*G206</f>
        <v>521864.70588235301</v>
      </c>
      <c r="I206" s="64">
        <f>H206*(1+'02_Rendimientos'!$B$83+'02_Rendimientos'!$B$84)</f>
        <v>652330.8823529412</v>
      </c>
      <c r="J206" s="57">
        <f>'05_Carta_Gantt'!E26</f>
        <v>46439</v>
      </c>
      <c r="K206" s="57">
        <f>'05_Carta_Gantt'!F26</f>
        <v>46450</v>
      </c>
      <c r="L206" s="51" t="s">
        <v>935</v>
      </c>
    </row>
    <row r="207" spans="1:12" ht="52.8">
      <c r="A207" s="52" t="s">
        <v>936</v>
      </c>
      <c r="B207" s="52" t="s">
        <v>142</v>
      </c>
      <c r="C207" s="52" t="s">
        <v>937</v>
      </c>
      <c r="D207" s="52" t="s">
        <v>848</v>
      </c>
      <c r="E207" s="65">
        <v>85</v>
      </c>
      <c r="F207" s="62">
        <v>7400</v>
      </c>
      <c r="G207" s="63">
        <f>F207/(1+'02_Rendimientos'!$B$82)</f>
        <v>6218.4873949579833</v>
      </c>
      <c r="H207" s="63">
        <f>E207*G207</f>
        <v>528571.42857142852</v>
      </c>
      <c r="I207" s="63">
        <f>H207*(1+'02_Rendimientos'!$B$83+'02_Rendimientos'!$B$84)</f>
        <v>660714.28571428568</v>
      </c>
      <c r="J207" s="56">
        <f>'05_Carta_Gantt'!E27</f>
        <v>46439</v>
      </c>
      <c r="K207" s="56">
        <f>'05_Carta_Gantt'!F27</f>
        <v>46448</v>
      </c>
      <c r="L207" s="52" t="s">
        <v>938</v>
      </c>
    </row>
    <row r="208" spans="1:12" ht="52.8">
      <c r="A208" s="51" t="s">
        <v>939</v>
      </c>
      <c r="B208" s="51" t="s">
        <v>141</v>
      </c>
      <c r="C208" s="51" t="s">
        <v>940</v>
      </c>
      <c r="D208" s="51" t="s">
        <v>848</v>
      </c>
      <c r="E208" s="66">
        <v>34</v>
      </c>
      <c r="F208" s="62">
        <v>19500</v>
      </c>
      <c r="G208" s="64">
        <f>F208/(1+'02_Rendimientos'!$B$82)</f>
        <v>16386.55462184874</v>
      </c>
      <c r="H208" s="64">
        <f>E208*G208</f>
        <v>557142.85714285716</v>
      </c>
      <c r="I208" s="64">
        <f>H208*(1+'02_Rendimientos'!$B$83+'02_Rendimientos'!$B$84)</f>
        <v>696428.57142857148</v>
      </c>
      <c r="J208" s="57">
        <f>'05_Carta_Gantt'!E26</f>
        <v>46439</v>
      </c>
      <c r="K208" s="57">
        <f>'05_Carta_Gantt'!F26</f>
        <v>46450</v>
      </c>
      <c r="L208" s="51" t="s">
        <v>941</v>
      </c>
    </row>
    <row r="209" spans="1:12" ht="52.8">
      <c r="A209" s="52" t="s">
        <v>942</v>
      </c>
      <c r="B209" s="52" t="s">
        <v>141</v>
      </c>
      <c r="C209" s="52" t="s">
        <v>943</v>
      </c>
      <c r="D209" s="52" t="s">
        <v>848</v>
      </c>
      <c r="E209" s="65">
        <v>50</v>
      </c>
      <c r="F209" s="62">
        <v>16800</v>
      </c>
      <c r="G209" s="63">
        <f>F209/(1+'02_Rendimientos'!$B$82)</f>
        <v>14117.64705882353</v>
      </c>
      <c r="H209" s="63">
        <f>E209*G209</f>
        <v>705882.3529411765</v>
      </c>
      <c r="I209" s="63">
        <f>H209*(1+'02_Rendimientos'!$B$83+'02_Rendimientos'!$B$84)</f>
        <v>882352.9411764706</v>
      </c>
      <c r="J209" s="56">
        <f>'05_Carta_Gantt'!E26</f>
        <v>46439</v>
      </c>
      <c r="K209" s="56">
        <f>'05_Carta_Gantt'!F26</f>
        <v>46450</v>
      </c>
      <c r="L209" s="52" t="s">
        <v>944</v>
      </c>
    </row>
    <row r="210" spans="1:12" ht="52.8">
      <c r="A210" s="51" t="s">
        <v>945</v>
      </c>
      <c r="B210" s="51" t="s">
        <v>133</v>
      </c>
      <c r="C210" s="51" t="s">
        <v>946</v>
      </c>
      <c r="D210" s="51" t="s">
        <v>852</v>
      </c>
      <c r="E210" s="66">
        <v>25</v>
      </c>
      <c r="F210" s="62">
        <v>12500</v>
      </c>
      <c r="G210" s="64">
        <f>F210/(1+'02_Rendimientos'!$B$82)</f>
        <v>10504.20168067227</v>
      </c>
      <c r="H210" s="64">
        <f>E210*G210</f>
        <v>262605.04201680672</v>
      </c>
      <c r="I210" s="64">
        <f>H210*(1+'02_Rendimientos'!$B$83+'02_Rendimientos'!$B$84)</f>
        <v>328256.30252100842</v>
      </c>
      <c r="J210" s="57">
        <f>'05_Carta_Gantt'!E18</f>
        <v>46397</v>
      </c>
      <c r="K210" s="57">
        <f>'05_Carta_Gantt'!F18</f>
        <v>46408</v>
      </c>
      <c r="L210" s="51" t="s">
        <v>947</v>
      </c>
    </row>
    <row r="211" spans="1:12" ht="52.8">
      <c r="A211" s="52" t="s">
        <v>948</v>
      </c>
      <c r="B211" s="52" t="s">
        <v>133</v>
      </c>
      <c r="C211" s="52" t="s">
        <v>949</v>
      </c>
      <c r="D211" s="52" t="s">
        <v>852</v>
      </c>
      <c r="E211" s="65">
        <v>45</v>
      </c>
      <c r="F211" s="62">
        <v>17800</v>
      </c>
      <c r="G211" s="63">
        <f>F211/(1+'02_Rendimientos'!$B$82)</f>
        <v>14957.983193277312</v>
      </c>
      <c r="H211" s="63">
        <f>E211*G211</f>
        <v>673109.24369747902</v>
      </c>
      <c r="I211" s="63">
        <f>H211*(1+'02_Rendimientos'!$B$83+'02_Rendimientos'!$B$84)</f>
        <v>841386.55462184874</v>
      </c>
      <c r="J211" s="56">
        <f>'05_Carta_Gantt'!E18</f>
        <v>46397</v>
      </c>
      <c r="K211" s="56">
        <f>'05_Carta_Gantt'!F18</f>
        <v>46408</v>
      </c>
      <c r="L211" s="52" t="s">
        <v>950</v>
      </c>
    </row>
    <row r="212" spans="1:12" ht="52.8">
      <c r="A212" s="51" t="s">
        <v>951</v>
      </c>
      <c r="B212" s="51" t="s">
        <v>133</v>
      </c>
      <c r="C212" s="51" t="s">
        <v>952</v>
      </c>
      <c r="D212" s="51" t="s">
        <v>852</v>
      </c>
      <c r="E212" s="66">
        <v>24</v>
      </c>
      <c r="F212" s="62">
        <v>13900</v>
      </c>
      <c r="G212" s="64">
        <f>F212/(1+'02_Rendimientos'!$B$82)</f>
        <v>11680.672268907563</v>
      </c>
      <c r="H212" s="64">
        <f>E212*G212</f>
        <v>280336.13445378153</v>
      </c>
      <c r="I212" s="64">
        <f>H212*(1+'02_Rendimientos'!$B$83+'02_Rendimientos'!$B$84)</f>
        <v>350420.16806722688</v>
      </c>
      <c r="J212" s="57">
        <f>'05_Carta_Gantt'!E18</f>
        <v>46397</v>
      </c>
      <c r="K212" s="57">
        <f>'05_Carta_Gantt'!F18</f>
        <v>46408</v>
      </c>
      <c r="L212" s="51" t="s">
        <v>953</v>
      </c>
    </row>
    <row r="213" spans="1:12" ht="52.8">
      <c r="A213" s="52" t="s">
        <v>954</v>
      </c>
      <c r="B213" s="52" t="s">
        <v>133</v>
      </c>
      <c r="C213" s="52" t="s">
        <v>955</v>
      </c>
      <c r="D213" s="52" t="s">
        <v>852</v>
      </c>
      <c r="E213" s="65">
        <v>6</v>
      </c>
      <c r="F213" s="62">
        <v>16500</v>
      </c>
      <c r="G213" s="63">
        <f>F213/(1+'02_Rendimientos'!$B$82)</f>
        <v>13865.546218487396</v>
      </c>
      <c r="H213" s="63">
        <f>E213*G213</f>
        <v>83193.277310924372</v>
      </c>
      <c r="I213" s="63">
        <f>H213*(1+'02_Rendimientos'!$B$83+'02_Rendimientos'!$B$84)</f>
        <v>103991.59663865546</v>
      </c>
      <c r="J213" s="56">
        <f>'05_Carta_Gantt'!E18</f>
        <v>46397</v>
      </c>
      <c r="K213" s="56">
        <f>'05_Carta_Gantt'!F18</f>
        <v>46408</v>
      </c>
      <c r="L213" s="52" t="s">
        <v>956</v>
      </c>
    </row>
    <row r="214" spans="1:12" ht="52.8">
      <c r="A214" s="51" t="s">
        <v>957</v>
      </c>
      <c r="B214" s="51" t="s">
        <v>140</v>
      </c>
      <c r="C214" s="51" t="s">
        <v>958</v>
      </c>
      <c r="D214" s="51" t="s">
        <v>848</v>
      </c>
      <c r="E214" s="66">
        <v>70</v>
      </c>
      <c r="F214" s="62">
        <v>27800</v>
      </c>
      <c r="G214" s="64">
        <f>F214/(1+'02_Rendimientos'!$B$82)</f>
        <v>23361.344537815126</v>
      </c>
      <c r="H214" s="64">
        <f>E214*G214</f>
        <v>1635294.1176470588</v>
      </c>
      <c r="I214" s="64">
        <f>H214*(1+'02_Rendimientos'!$B$83+'02_Rendimientos'!$B$84)</f>
        <v>2044117.6470588236</v>
      </c>
      <c r="J214" s="57">
        <f>'05_Carta_Gantt'!E25</f>
        <v>46423</v>
      </c>
      <c r="K214" s="57">
        <f>'05_Carta_Gantt'!F25</f>
        <v>46438</v>
      </c>
      <c r="L214" s="51" t="s">
        <v>959</v>
      </c>
    </row>
    <row r="215" spans="1:12" ht="52.8">
      <c r="A215" s="52" t="s">
        <v>960</v>
      </c>
      <c r="B215" s="52" t="s">
        <v>142</v>
      </c>
      <c r="C215" s="52" t="s">
        <v>961</v>
      </c>
      <c r="D215" s="52" t="s">
        <v>848</v>
      </c>
      <c r="E215" s="65">
        <v>84</v>
      </c>
      <c r="F215" s="62">
        <v>26500</v>
      </c>
      <c r="G215" s="63">
        <f>F215/(1+'02_Rendimientos'!$B$82)</f>
        <v>22268.907563025212</v>
      </c>
      <c r="H215" s="63">
        <f>E215*G215</f>
        <v>1870588.2352941178</v>
      </c>
      <c r="I215" s="63">
        <f>H215*(1+'02_Rendimientos'!$B$83+'02_Rendimientos'!$B$84)</f>
        <v>2338235.2941176472</v>
      </c>
      <c r="J215" s="56">
        <f>'05_Carta_Gantt'!E27</f>
        <v>46439</v>
      </c>
      <c r="K215" s="56">
        <f>'05_Carta_Gantt'!F27</f>
        <v>46448</v>
      </c>
      <c r="L215" s="52" t="s">
        <v>962</v>
      </c>
    </row>
    <row r="216" spans="1:12" ht="52.8">
      <c r="A216" s="51" t="s">
        <v>963</v>
      </c>
      <c r="B216" s="51" t="s">
        <v>143</v>
      </c>
      <c r="C216" s="51" t="s">
        <v>964</v>
      </c>
      <c r="D216" s="51" t="s">
        <v>848</v>
      </c>
      <c r="E216" s="66">
        <v>35</v>
      </c>
      <c r="F216" s="62">
        <v>11500</v>
      </c>
      <c r="G216" s="64">
        <f>F216/(1+'02_Rendimientos'!$B$82)</f>
        <v>9663.865546218487</v>
      </c>
      <c r="H216" s="64">
        <f>E216*G216</f>
        <v>338235.29411764705</v>
      </c>
      <c r="I216" s="64">
        <f>H216*(1+'02_Rendimientos'!$B$83+'02_Rendimientos'!$B$84)</f>
        <v>422794.1176470588</v>
      </c>
      <c r="J216" s="57">
        <f>'05_Carta_Gantt'!E28</f>
        <v>46451</v>
      </c>
      <c r="K216" s="57">
        <f>'05_Carta_Gantt'!F28</f>
        <v>46470</v>
      </c>
      <c r="L216" s="51" t="s">
        <v>965</v>
      </c>
    </row>
    <row r="217" spans="1:12" ht="52.8">
      <c r="A217" s="52" t="s">
        <v>966</v>
      </c>
      <c r="B217" s="52" t="s">
        <v>143</v>
      </c>
      <c r="C217" s="52" t="s">
        <v>967</v>
      </c>
      <c r="D217" s="52" t="s">
        <v>848</v>
      </c>
      <c r="E217" s="65">
        <v>250</v>
      </c>
      <c r="F217" s="62">
        <v>7800</v>
      </c>
      <c r="G217" s="63">
        <f>F217/(1+'02_Rendimientos'!$B$82)</f>
        <v>6554.6218487394963</v>
      </c>
      <c r="H217" s="63">
        <f>E217*G217</f>
        <v>1638655.4621848741</v>
      </c>
      <c r="I217" s="63">
        <f>H217*(1+'02_Rendimientos'!$B$83+'02_Rendimientos'!$B$84)</f>
        <v>2048319.3277310927</v>
      </c>
      <c r="J217" s="56">
        <f>'05_Carta_Gantt'!E28</f>
        <v>46451</v>
      </c>
      <c r="K217" s="56">
        <f>'05_Carta_Gantt'!F28</f>
        <v>46470</v>
      </c>
      <c r="L217" s="52" t="s">
        <v>968</v>
      </c>
    </row>
    <row r="218" spans="1:12" ht="66">
      <c r="A218" s="51" t="s">
        <v>969</v>
      </c>
      <c r="B218" s="51" t="s">
        <v>144</v>
      </c>
      <c r="C218" s="51" t="s">
        <v>970</v>
      </c>
      <c r="D218" s="51" t="s">
        <v>838</v>
      </c>
      <c r="E218" s="66">
        <v>1</v>
      </c>
      <c r="F218" s="62">
        <v>245000</v>
      </c>
      <c r="G218" s="64">
        <f>F218/(1+'02_Rendimientos'!$B$82)</f>
        <v>205882.35294117648</v>
      </c>
      <c r="H218" s="64">
        <f>E218*G218</f>
        <v>205882.35294117648</v>
      </c>
      <c r="I218" s="64">
        <f>H218*(1+'02_Rendimientos'!$B$83+'02_Rendimientos'!$B$84)</f>
        <v>257352.9411764706</v>
      </c>
      <c r="J218" s="57">
        <f>'05_Carta_Gantt'!E29</f>
        <v>46409</v>
      </c>
      <c r="K218" s="57">
        <f>'05_Carta_Gantt'!F29</f>
        <v>46424</v>
      </c>
      <c r="L218" s="51" t="s">
        <v>971</v>
      </c>
    </row>
    <row r="219" spans="1:12" ht="66">
      <c r="A219" s="52" t="s">
        <v>972</v>
      </c>
      <c r="B219" s="52" t="s">
        <v>144</v>
      </c>
      <c r="C219" s="52" t="s">
        <v>973</v>
      </c>
      <c r="D219" s="52" t="s">
        <v>838</v>
      </c>
      <c r="E219" s="65">
        <v>2</v>
      </c>
      <c r="F219" s="62">
        <v>195000</v>
      </c>
      <c r="G219" s="63">
        <f>F219/(1+'02_Rendimientos'!$B$82)</f>
        <v>163865.5462184874</v>
      </c>
      <c r="H219" s="63">
        <f>E219*G219</f>
        <v>327731.09243697481</v>
      </c>
      <c r="I219" s="63">
        <f>H219*(1+'02_Rendimientos'!$B$83+'02_Rendimientos'!$B$84)</f>
        <v>409663.86554621853</v>
      </c>
      <c r="J219" s="56">
        <f>'05_Carta_Gantt'!E29</f>
        <v>46409</v>
      </c>
      <c r="K219" s="56">
        <f>'05_Carta_Gantt'!F29</f>
        <v>46424</v>
      </c>
      <c r="L219" s="52" t="s">
        <v>974</v>
      </c>
    </row>
    <row r="220" spans="1:12" ht="66">
      <c r="A220" s="51" t="s">
        <v>975</v>
      </c>
      <c r="B220" s="51" t="s">
        <v>144</v>
      </c>
      <c r="C220" s="51" t="s">
        <v>976</v>
      </c>
      <c r="D220" s="51" t="s">
        <v>838</v>
      </c>
      <c r="E220" s="66">
        <v>3</v>
      </c>
      <c r="F220" s="62">
        <v>175000</v>
      </c>
      <c r="G220" s="64">
        <f>F220/(1+'02_Rendimientos'!$B$82)</f>
        <v>147058.82352941178</v>
      </c>
      <c r="H220" s="64">
        <f>E220*G220</f>
        <v>441176.4705882353</v>
      </c>
      <c r="I220" s="64">
        <f>H220*(1+'02_Rendimientos'!$B$83+'02_Rendimientos'!$B$84)</f>
        <v>551470.5882352941</v>
      </c>
      <c r="J220" s="57">
        <f>'05_Carta_Gantt'!E29</f>
        <v>46409</v>
      </c>
      <c r="K220" s="57">
        <f>'05_Carta_Gantt'!F29</f>
        <v>46424</v>
      </c>
      <c r="L220" s="51" t="s">
        <v>977</v>
      </c>
    </row>
    <row r="221" spans="1:12" ht="66">
      <c r="A221" s="52" t="s">
        <v>978</v>
      </c>
      <c r="B221" s="52" t="s">
        <v>144</v>
      </c>
      <c r="C221" s="52" t="s">
        <v>979</v>
      </c>
      <c r="D221" s="52" t="s">
        <v>838</v>
      </c>
      <c r="E221" s="65">
        <v>1</v>
      </c>
      <c r="F221" s="62">
        <v>265000</v>
      </c>
      <c r="G221" s="63">
        <f>F221/(1+'02_Rendimientos'!$B$82)</f>
        <v>222689.0756302521</v>
      </c>
      <c r="H221" s="63">
        <f>E221*G221</f>
        <v>222689.0756302521</v>
      </c>
      <c r="I221" s="63">
        <f>H221*(1+'02_Rendimientos'!$B$83+'02_Rendimientos'!$B$84)</f>
        <v>278361.34453781514</v>
      </c>
      <c r="J221" s="56">
        <f>'05_Carta_Gantt'!E29</f>
        <v>46409</v>
      </c>
      <c r="K221" s="56">
        <f>'05_Carta_Gantt'!F29</f>
        <v>46424</v>
      </c>
      <c r="L221" s="52" t="s">
        <v>980</v>
      </c>
    </row>
    <row r="222" spans="1:12" ht="66">
      <c r="A222" s="51" t="s">
        <v>981</v>
      </c>
      <c r="B222" s="51" t="s">
        <v>144</v>
      </c>
      <c r="C222" s="51" t="s">
        <v>982</v>
      </c>
      <c r="D222" s="51" t="s">
        <v>852</v>
      </c>
      <c r="E222" s="66">
        <v>6</v>
      </c>
      <c r="F222" s="62">
        <v>12500</v>
      </c>
      <c r="G222" s="64">
        <f>F222/(1+'02_Rendimientos'!$B$82)</f>
        <v>10504.20168067227</v>
      </c>
      <c r="H222" s="64">
        <f>E222*G222</f>
        <v>63025.210084033621</v>
      </c>
      <c r="I222" s="64">
        <f>H222*(1+'02_Rendimientos'!$B$83+'02_Rendimientos'!$B$84)</f>
        <v>78781.512605042022</v>
      </c>
      <c r="J222" s="57">
        <f>'05_Carta_Gantt'!E29</f>
        <v>46409</v>
      </c>
      <c r="K222" s="57">
        <f>'05_Carta_Gantt'!F29</f>
        <v>46424</v>
      </c>
      <c r="L222" s="51" t="s">
        <v>983</v>
      </c>
    </row>
    <row r="223" spans="1:12" ht="66">
      <c r="A223" s="52" t="s">
        <v>984</v>
      </c>
      <c r="B223" s="52" t="s">
        <v>144</v>
      </c>
      <c r="C223" s="52" t="s">
        <v>985</v>
      </c>
      <c r="D223" s="52" t="s">
        <v>852</v>
      </c>
      <c r="E223" s="65">
        <v>10</v>
      </c>
      <c r="F223" s="62">
        <v>12500</v>
      </c>
      <c r="G223" s="63">
        <f>F223/(1+'02_Rendimientos'!$B$82)</f>
        <v>10504.20168067227</v>
      </c>
      <c r="H223" s="63">
        <f>E223*G223</f>
        <v>105042.01680672269</v>
      </c>
      <c r="I223" s="63">
        <f>H223*(1+'02_Rendimientos'!$B$83+'02_Rendimientos'!$B$84)</f>
        <v>131302.52100840336</v>
      </c>
      <c r="J223" s="56">
        <f>'05_Carta_Gantt'!E29</f>
        <v>46409</v>
      </c>
      <c r="K223" s="56">
        <f>'05_Carta_Gantt'!F29</f>
        <v>46424</v>
      </c>
      <c r="L223" s="52" t="s">
        <v>986</v>
      </c>
    </row>
    <row r="224" spans="1:12" ht="66">
      <c r="A224" s="51" t="s">
        <v>987</v>
      </c>
      <c r="B224" s="51" t="s">
        <v>144</v>
      </c>
      <c r="C224" s="51" t="s">
        <v>988</v>
      </c>
      <c r="D224" s="51" t="s">
        <v>852</v>
      </c>
      <c r="E224" s="66">
        <v>15</v>
      </c>
      <c r="F224" s="62">
        <v>12500</v>
      </c>
      <c r="G224" s="64">
        <f>F224/(1+'02_Rendimientos'!$B$82)</f>
        <v>10504.20168067227</v>
      </c>
      <c r="H224" s="64">
        <f>E224*G224</f>
        <v>157563.02521008404</v>
      </c>
      <c r="I224" s="64">
        <f>H224*(1+'02_Rendimientos'!$B$83+'02_Rendimientos'!$B$84)</f>
        <v>196953.78151260506</v>
      </c>
      <c r="J224" s="57">
        <f>'05_Carta_Gantt'!E29</f>
        <v>46409</v>
      </c>
      <c r="K224" s="57">
        <f>'05_Carta_Gantt'!F29</f>
        <v>46424</v>
      </c>
      <c r="L224" s="51" t="s">
        <v>989</v>
      </c>
    </row>
    <row r="225" spans="1:12" ht="66">
      <c r="A225" s="52" t="s">
        <v>990</v>
      </c>
      <c r="B225" s="52" t="s">
        <v>144</v>
      </c>
      <c r="C225" s="52" t="s">
        <v>991</v>
      </c>
      <c r="D225" s="52" t="s">
        <v>852</v>
      </c>
      <c r="E225" s="65">
        <v>5</v>
      </c>
      <c r="F225" s="62">
        <v>12500</v>
      </c>
      <c r="G225" s="63">
        <f>F225/(1+'02_Rendimientos'!$B$82)</f>
        <v>10504.20168067227</v>
      </c>
      <c r="H225" s="63">
        <f>E225*G225</f>
        <v>52521.008403361346</v>
      </c>
      <c r="I225" s="63">
        <f>H225*(1+'02_Rendimientos'!$B$83+'02_Rendimientos'!$B$84)</f>
        <v>65651.26050420168</v>
      </c>
      <c r="J225" s="56">
        <f>'05_Carta_Gantt'!E29</f>
        <v>46409</v>
      </c>
      <c r="K225" s="56">
        <f>'05_Carta_Gantt'!F29</f>
        <v>46424</v>
      </c>
      <c r="L225" s="52" t="s">
        <v>992</v>
      </c>
    </row>
    <row r="226" spans="1:12" ht="52.8">
      <c r="A226" s="51" t="s">
        <v>993</v>
      </c>
      <c r="B226" s="51" t="s">
        <v>144</v>
      </c>
      <c r="C226" s="51" t="s">
        <v>994</v>
      </c>
      <c r="D226" s="51" t="s">
        <v>838</v>
      </c>
      <c r="E226" s="66">
        <v>28</v>
      </c>
      <c r="F226" s="62">
        <v>4800</v>
      </c>
      <c r="G226" s="64">
        <f>F226/(1+'02_Rendimientos'!$B$82)</f>
        <v>4033.6134453781515</v>
      </c>
      <c r="H226" s="64">
        <f>E226*G226</f>
        <v>112941.17647058824</v>
      </c>
      <c r="I226" s="64">
        <f>H226*(1+'02_Rendimientos'!$B$83+'02_Rendimientos'!$B$84)</f>
        <v>141176.4705882353</v>
      </c>
      <c r="J226" s="57">
        <f>'05_Carta_Gantt'!E29</f>
        <v>46409</v>
      </c>
      <c r="K226" s="57">
        <f>'05_Carta_Gantt'!F29</f>
        <v>46424</v>
      </c>
      <c r="L226" s="51" t="s">
        <v>995</v>
      </c>
    </row>
    <row r="227" spans="1:12" ht="52.8">
      <c r="A227" s="52" t="s">
        <v>996</v>
      </c>
      <c r="B227" s="52" t="s">
        <v>144</v>
      </c>
      <c r="C227" s="52" t="s">
        <v>997</v>
      </c>
      <c r="D227" s="52" t="s">
        <v>838</v>
      </c>
      <c r="E227" s="65">
        <v>8</v>
      </c>
      <c r="F227" s="62">
        <v>3800</v>
      </c>
      <c r="G227" s="63">
        <f>F227/(1+'02_Rendimientos'!$B$82)</f>
        <v>3193.2773109243699</v>
      </c>
      <c r="H227" s="63">
        <f>E227*G227</f>
        <v>25546.218487394959</v>
      </c>
      <c r="I227" s="63">
        <f>H227*(1+'02_Rendimientos'!$B$83+'02_Rendimientos'!$B$84)</f>
        <v>31932.773109243699</v>
      </c>
      <c r="J227" s="56">
        <f>'05_Carta_Gantt'!E29</f>
        <v>46409</v>
      </c>
      <c r="K227" s="56">
        <f>'05_Carta_Gantt'!F29</f>
        <v>46424</v>
      </c>
      <c r="L227" s="52" t="s">
        <v>998</v>
      </c>
    </row>
    <row r="228" spans="1:12" ht="52.8">
      <c r="A228" s="51" t="s">
        <v>999</v>
      </c>
      <c r="B228" s="51" t="s">
        <v>144</v>
      </c>
      <c r="C228" s="51" t="s">
        <v>1000</v>
      </c>
      <c r="D228" s="51" t="s">
        <v>838</v>
      </c>
      <c r="E228" s="66">
        <v>7</v>
      </c>
      <c r="F228" s="62">
        <v>28500</v>
      </c>
      <c r="G228" s="64">
        <f>F228/(1+'02_Rendimientos'!$B$82)</f>
        <v>23949.579831932773</v>
      </c>
      <c r="H228" s="64">
        <f>E228*G228</f>
        <v>167647.0588235294</v>
      </c>
      <c r="I228" s="64">
        <f>H228*(1+'02_Rendimientos'!$B$83+'02_Rendimientos'!$B$84)</f>
        <v>209558.82352941175</v>
      </c>
      <c r="J228" s="57">
        <f>'05_Carta_Gantt'!E29</f>
        <v>46409</v>
      </c>
      <c r="K228" s="57">
        <f>'05_Carta_Gantt'!F29</f>
        <v>46424</v>
      </c>
      <c r="L228" s="51" t="s">
        <v>1001</v>
      </c>
    </row>
    <row r="229" spans="1:12" ht="52.8">
      <c r="A229" s="52" t="s">
        <v>1002</v>
      </c>
      <c r="B229" s="52" t="s">
        <v>144</v>
      </c>
      <c r="C229" s="52" t="s">
        <v>1003</v>
      </c>
      <c r="D229" s="52" t="s">
        <v>838</v>
      </c>
      <c r="E229" s="65">
        <v>2</v>
      </c>
      <c r="F229" s="62">
        <v>7500</v>
      </c>
      <c r="G229" s="63">
        <f>F229/(1+'02_Rendimientos'!$B$82)</f>
        <v>6302.5210084033615</v>
      </c>
      <c r="H229" s="63">
        <f>E229*G229</f>
        <v>12605.042016806723</v>
      </c>
      <c r="I229" s="63">
        <f>H229*(1+'02_Rendimientos'!$B$83+'02_Rendimientos'!$B$84)</f>
        <v>15756.302521008403</v>
      </c>
      <c r="J229" s="56">
        <f>'05_Carta_Gantt'!E29</f>
        <v>46409</v>
      </c>
      <c r="K229" s="56">
        <f>'05_Carta_Gantt'!F29</f>
        <v>46424</v>
      </c>
      <c r="L229" s="52" t="s">
        <v>1004</v>
      </c>
    </row>
    <row r="230" spans="1:12" ht="52.8">
      <c r="A230" s="51" t="s">
        <v>1005</v>
      </c>
      <c r="B230" s="51" t="s">
        <v>144</v>
      </c>
      <c r="C230" s="51" t="s">
        <v>1006</v>
      </c>
      <c r="D230" s="51" t="s">
        <v>848</v>
      </c>
      <c r="E230" s="66">
        <v>15</v>
      </c>
      <c r="F230" s="62">
        <v>145000</v>
      </c>
      <c r="G230" s="64">
        <f>F230/(1+'02_Rendimientos'!$B$82)</f>
        <v>121848.73949579832</v>
      </c>
      <c r="H230" s="64">
        <f>E230*G230</f>
        <v>1827731.0924369749</v>
      </c>
      <c r="I230" s="64">
        <f>H230*(1+'02_Rendimientos'!$B$83+'02_Rendimientos'!$B$84)</f>
        <v>2284663.8655462186</v>
      </c>
      <c r="J230" s="57">
        <f>'05_Carta_Gantt'!E29</f>
        <v>46409</v>
      </c>
      <c r="K230" s="57">
        <f>'05_Carta_Gantt'!F29</f>
        <v>46424</v>
      </c>
      <c r="L230" s="51" t="s">
        <v>1007</v>
      </c>
    </row>
    <row r="231" spans="1:12" ht="52.8">
      <c r="A231" s="52" t="s">
        <v>1008</v>
      </c>
      <c r="B231" s="52" t="s">
        <v>144</v>
      </c>
      <c r="C231" s="52" t="s">
        <v>1009</v>
      </c>
      <c r="D231" s="52" t="s">
        <v>838</v>
      </c>
      <c r="E231" s="65">
        <v>1</v>
      </c>
      <c r="F231" s="62">
        <v>125000</v>
      </c>
      <c r="G231" s="63">
        <f>F231/(1+'02_Rendimientos'!$B$82)</f>
        <v>105042.01680672269</v>
      </c>
      <c r="H231" s="63">
        <f>E231*G231</f>
        <v>105042.01680672269</v>
      </c>
      <c r="I231" s="63">
        <f>H231*(1+'02_Rendimientos'!$B$83+'02_Rendimientos'!$B$84)</f>
        <v>131302.52100840336</v>
      </c>
      <c r="J231" s="56">
        <f>'05_Carta_Gantt'!E29</f>
        <v>46409</v>
      </c>
      <c r="K231" s="56">
        <f>'05_Carta_Gantt'!F29</f>
        <v>46424</v>
      </c>
      <c r="L231" s="52" t="s">
        <v>1010</v>
      </c>
    </row>
    <row r="232" spans="1:12" ht="39.6">
      <c r="A232" s="51" t="s">
        <v>1011</v>
      </c>
      <c r="B232" s="51" t="s">
        <v>144</v>
      </c>
      <c r="C232" s="51" t="s">
        <v>1012</v>
      </c>
      <c r="D232" s="51" t="s">
        <v>848</v>
      </c>
      <c r="E232" s="66">
        <v>15</v>
      </c>
      <c r="F232" s="62">
        <v>97000</v>
      </c>
      <c r="G232" s="64">
        <f>F232/(1+'02_Rendimientos'!$B$82)</f>
        <v>81512.605042016818</v>
      </c>
      <c r="H232" s="64">
        <f>E232*G232</f>
        <v>1222689.0756302522</v>
      </c>
      <c r="I232" s="64">
        <f>H232*(1+'02_Rendimientos'!$B$83+'02_Rendimientos'!$B$84)</f>
        <v>1528361.3445378153</v>
      </c>
      <c r="J232" s="57">
        <f>'05_Carta_Gantt'!E29</f>
        <v>46409</v>
      </c>
      <c r="K232" s="57">
        <f>'05_Carta_Gantt'!F29</f>
        <v>46424</v>
      </c>
      <c r="L232" s="51" t="s">
        <v>1013</v>
      </c>
    </row>
    <row r="233" spans="1:12" ht="39.6">
      <c r="A233" s="52" t="s">
        <v>1014</v>
      </c>
      <c r="B233" s="52" t="s">
        <v>141</v>
      </c>
      <c r="C233" s="52" t="s">
        <v>1015</v>
      </c>
      <c r="D233" s="52" t="s">
        <v>852</v>
      </c>
      <c r="E233" s="65">
        <v>78.3</v>
      </c>
      <c r="F233" s="62">
        <v>5200</v>
      </c>
      <c r="G233" s="63">
        <f>F233/(1+'02_Rendimientos'!$B$82)</f>
        <v>4369.7478991596645</v>
      </c>
      <c r="H233" s="63">
        <f>E233*G233</f>
        <v>342151.26050420169</v>
      </c>
      <c r="I233" s="63">
        <f>H233*(1+'02_Rendimientos'!$B$83+'02_Rendimientos'!$B$84)</f>
        <v>427689.07563025213</v>
      </c>
      <c r="J233" s="56">
        <f>'05_Carta_Gantt'!E26</f>
        <v>46439</v>
      </c>
      <c r="K233" s="56">
        <f>'05_Carta_Gantt'!F26</f>
        <v>46450</v>
      </c>
      <c r="L233" s="52" t="s">
        <v>1016</v>
      </c>
    </row>
    <row r="234" spans="1:12" ht="52.8">
      <c r="A234" s="51" t="s">
        <v>1017</v>
      </c>
      <c r="B234" s="51" t="s">
        <v>135</v>
      </c>
      <c r="C234" s="51" t="s">
        <v>1018</v>
      </c>
      <c r="D234" s="51" t="s">
        <v>838</v>
      </c>
      <c r="E234" s="66">
        <v>1</v>
      </c>
      <c r="F234" s="62">
        <v>68000</v>
      </c>
      <c r="G234" s="64">
        <f>F234/(1+'02_Rendimientos'!$B$82)</f>
        <v>57142.857142857145</v>
      </c>
      <c r="H234" s="64">
        <f>E234*G234</f>
        <v>57142.857142857145</v>
      </c>
      <c r="I234" s="64">
        <f>H234*(1+'02_Rendimientos'!$B$83+'02_Rendimientos'!$B$84)</f>
        <v>71428.571428571435</v>
      </c>
      <c r="J234" s="57">
        <f>'05_Carta_Gantt'!E20</f>
        <v>46409</v>
      </c>
      <c r="K234" s="57">
        <f>'05_Carta_Gantt'!F20</f>
        <v>46422</v>
      </c>
      <c r="L234" s="51" t="s">
        <v>1019</v>
      </c>
    </row>
    <row r="235" spans="1:12" ht="52.8">
      <c r="A235" s="52" t="s">
        <v>1020</v>
      </c>
      <c r="B235" s="52" t="s">
        <v>135</v>
      </c>
      <c r="C235" s="52" t="s">
        <v>1021</v>
      </c>
      <c r="D235" s="52" t="s">
        <v>852</v>
      </c>
      <c r="E235" s="65">
        <v>23</v>
      </c>
      <c r="F235" s="62">
        <v>9200</v>
      </c>
      <c r="G235" s="63">
        <f>F235/(1+'02_Rendimientos'!$B$82)</f>
        <v>7731.09243697479</v>
      </c>
      <c r="H235" s="63">
        <f>E235*G235</f>
        <v>177815.12605042016</v>
      </c>
      <c r="I235" s="63">
        <f>H235*(1+'02_Rendimientos'!$B$83+'02_Rendimientos'!$B$84)</f>
        <v>222268.90756302519</v>
      </c>
      <c r="J235" s="56">
        <f>'05_Carta_Gantt'!E20</f>
        <v>46409</v>
      </c>
      <c r="K235" s="56">
        <f>'05_Carta_Gantt'!F20</f>
        <v>46422</v>
      </c>
      <c r="L235" s="52" t="s">
        <v>1022</v>
      </c>
    </row>
    <row r="236" spans="1:12" ht="52.8">
      <c r="A236" s="51" t="s">
        <v>1023</v>
      </c>
      <c r="B236" s="51" t="s">
        <v>135</v>
      </c>
      <c r="C236" s="51" t="s">
        <v>1024</v>
      </c>
      <c r="D236" s="51" t="s">
        <v>838</v>
      </c>
      <c r="E236" s="66">
        <v>1</v>
      </c>
      <c r="F236" s="62">
        <v>180000</v>
      </c>
      <c r="G236" s="64">
        <f>F236/(1+'02_Rendimientos'!$B$82)</f>
        <v>151260.50420168068</v>
      </c>
      <c r="H236" s="64">
        <f>E236*G236</f>
        <v>151260.50420168068</v>
      </c>
      <c r="I236" s="64">
        <f>H236*(1+'02_Rendimientos'!$B$83+'02_Rendimientos'!$B$84)</f>
        <v>189075.63025210085</v>
      </c>
      <c r="J236" s="57">
        <f>'05_Carta_Gantt'!E20</f>
        <v>46409</v>
      </c>
      <c r="K236" s="57">
        <f>'05_Carta_Gantt'!F20</f>
        <v>46422</v>
      </c>
      <c r="L236" s="51" t="s">
        <v>1025</v>
      </c>
    </row>
    <row r="237" spans="1:12" ht="52.8">
      <c r="A237" s="52" t="s">
        <v>1026</v>
      </c>
      <c r="B237" s="52" t="s">
        <v>135</v>
      </c>
      <c r="C237" s="52" t="s">
        <v>1027</v>
      </c>
      <c r="D237" s="52" t="s">
        <v>838</v>
      </c>
      <c r="E237" s="65">
        <v>1</v>
      </c>
      <c r="F237" s="62">
        <v>28500</v>
      </c>
      <c r="G237" s="63">
        <f>F237/(1+'02_Rendimientos'!$B$82)</f>
        <v>23949.579831932773</v>
      </c>
      <c r="H237" s="63">
        <f>E237*G237</f>
        <v>23949.579831932773</v>
      </c>
      <c r="I237" s="63">
        <f>H237*(1+'02_Rendimientos'!$B$83+'02_Rendimientos'!$B$84)</f>
        <v>29936.974789915967</v>
      </c>
      <c r="J237" s="56">
        <f>'05_Carta_Gantt'!E20</f>
        <v>46409</v>
      </c>
      <c r="K237" s="56">
        <f>'05_Carta_Gantt'!F20</f>
        <v>46422</v>
      </c>
      <c r="L237" s="52" t="s">
        <v>1028</v>
      </c>
    </row>
    <row r="238" spans="1:12" ht="52.8">
      <c r="A238" s="51" t="s">
        <v>1029</v>
      </c>
      <c r="B238" s="51" t="s">
        <v>135</v>
      </c>
      <c r="C238" s="51" t="s">
        <v>1030</v>
      </c>
      <c r="D238" s="51" t="s">
        <v>838</v>
      </c>
      <c r="E238" s="66">
        <v>1</v>
      </c>
      <c r="F238" s="62">
        <v>145000</v>
      </c>
      <c r="G238" s="64">
        <f>F238/(1+'02_Rendimientos'!$B$82)</f>
        <v>121848.73949579832</v>
      </c>
      <c r="H238" s="64">
        <f>E238*G238</f>
        <v>121848.73949579832</v>
      </c>
      <c r="I238" s="64">
        <f>H238*(1+'02_Rendimientos'!$B$83+'02_Rendimientos'!$B$84)</f>
        <v>152310.9243697479</v>
      </c>
      <c r="J238" s="57">
        <f>'05_Carta_Gantt'!E20</f>
        <v>46409</v>
      </c>
      <c r="K238" s="57">
        <f>'05_Carta_Gantt'!F20</f>
        <v>46422</v>
      </c>
      <c r="L238" s="51" t="s">
        <v>1031</v>
      </c>
    </row>
    <row r="239" spans="1:12" ht="52.8">
      <c r="A239" s="52" t="s">
        <v>1032</v>
      </c>
      <c r="B239" s="52" t="s">
        <v>135</v>
      </c>
      <c r="C239" s="52" t="s">
        <v>1033</v>
      </c>
      <c r="D239" s="52" t="s">
        <v>838</v>
      </c>
      <c r="E239" s="65">
        <v>1</v>
      </c>
      <c r="F239" s="62">
        <v>340000</v>
      </c>
      <c r="G239" s="63">
        <f>F239/(1+'02_Rendimientos'!$B$82)</f>
        <v>285714.28571428574</v>
      </c>
      <c r="H239" s="63">
        <f>E239*G239</f>
        <v>285714.28571428574</v>
      </c>
      <c r="I239" s="63">
        <f>H239*(1+'02_Rendimientos'!$B$83+'02_Rendimientos'!$B$84)</f>
        <v>357142.85714285716</v>
      </c>
      <c r="J239" s="56">
        <f>'05_Carta_Gantt'!E20</f>
        <v>46409</v>
      </c>
      <c r="K239" s="56">
        <f>'05_Carta_Gantt'!F20</f>
        <v>46422</v>
      </c>
      <c r="L239" s="52" t="s">
        <v>1034</v>
      </c>
    </row>
    <row r="240" spans="1:12" ht="52.8">
      <c r="A240" s="51" t="s">
        <v>1035</v>
      </c>
      <c r="B240" s="51" t="s">
        <v>135</v>
      </c>
      <c r="C240" s="51" t="s">
        <v>1036</v>
      </c>
      <c r="D240" s="51" t="s">
        <v>838</v>
      </c>
      <c r="E240" s="66">
        <v>1</v>
      </c>
      <c r="F240" s="62">
        <v>420000</v>
      </c>
      <c r="G240" s="64">
        <f>F240/(1+'02_Rendimientos'!$B$82)</f>
        <v>352941.17647058825</v>
      </c>
      <c r="H240" s="64">
        <f>E240*G240</f>
        <v>352941.17647058825</v>
      </c>
      <c r="I240" s="64">
        <f>H240*(1+'02_Rendimientos'!$B$83+'02_Rendimientos'!$B$84)</f>
        <v>441176.4705882353</v>
      </c>
      <c r="J240" s="57">
        <f>'05_Carta_Gantt'!E20</f>
        <v>46409</v>
      </c>
      <c r="K240" s="57">
        <f>'05_Carta_Gantt'!F20</f>
        <v>46422</v>
      </c>
      <c r="L240" s="51" t="s">
        <v>1037</v>
      </c>
    </row>
    <row r="241" spans="1:12" ht="52.8">
      <c r="A241" s="52" t="s">
        <v>1038</v>
      </c>
      <c r="B241" s="52" t="s">
        <v>135</v>
      </c>
      <c r="C241" s="52" t="s">
        <v>1039</v>
      </c>
      <c r="D241" s="52" t="s">
        <v>838</v>
      </c>
      <c r="E241" s="65">
        <v>1</v>
      </c>
      <c r="F241" s="62">
        <v>18500</v>
      </c>
      <c r="G241" s="63">
        <f>F241/(1+'02_Rendimientos'!$B$82)</f>
        <v>15546.218487394959</v>
      </c>
      <c r="H241" s="63">
        <f>E241*G241</f>
        <v>15546.218487394959</v>
      </c>
      <c r="I241" s="63">
        <f>H241*(1+'02_Rendimientos'!$B$83+'02_Rendimientos'!$B$84)</f>
        <v>19432.773109243699</v>
      </c>
      <c r="J241" s="56">
        <f>'05_Carta_Gantt'!E20</f>
        <v>46409</v>
      </c>
      <c r="K241" s="56">
        <f>'05_Carta_Gantt'!F20</f>
        <v>46422</v>
      </c>
      <c r="L241" s="52" t="s">
        <v>1040</v>
      </c>
    </row>
    <row r="242" spans="1:12" ht="52.8">
      <c r="A242" s="51" t="s">
        <v>1041</v>
      </c>
      <c r="B242" s="51" t="s">
        <v>135</v>
      </c>
      <c r="C242" s="51" t="s">
        <v>1042</v>
      </c>
      <c r="D242" s="51" t="s">
        <v>838</v>
      </c>
      <c r="E242" s="66">
        <v>2</v>
      </c>
      <c r="F242" s="62">
        <v>17500</v>
      </c>
      <c r="G242" s="64">
        <f>F242/(1+'02_Rendimientos'!$B$82)</f>
        <v>14705.882352941177</v>
      </c>
      <c r="H242" s="64">
        <f>E242*G242</f>
        <v>29411.764705882353</v>
      </c>
      <c r="I242" s="64">
        <f>H242*(1+'02_Rendimientos'!$B$83+'02_Rendimientos'!$B$84)</f>
        <v>36764.705882352944</v>
      </c>
      <c r="J242" s="57">
        <f>'05_Carta_Gantt'!E20</f>
        <v>46409</v>
      </c>
      <c r="K242" s="57">
        <f>'05_Carta_Gantt'!F20</f>
        <v>46422</v>
      </c>
      <c r="L242" s="51" t="s">
        <v>1043</v>
      </c>
    </row>
    <row r="243" spans="1:12" ht="52.8">
      <c r="A243" s="52" t="s">
        <v>1044</v>
      </c>
      <c r="B243" s="52" t="s">
        <v>135</v>
      </c>
      <c r="C243" s="52" t="s">
        <v>1045</v>
      </c>
      <c r="D243" s="52" t="s">
        <v>838</v>
      </c>
      <c r="E243" s="65">
        <v>2</v>
      </c>
      <c r="F243" s="62">
        <v>17500</v>
      </c>
      <c r="G243" s="63">
        <f>F243/(1+'02_Rendimientos'!$B$82)</f>
        <v>14705.882352941177</v>
      </c>
      <c r="H243" s="63">
        <f>E243*G243</f>
        <v>29411.764705882353</v>
      </c>
      <c r="I243" s="63">
        <f>H243*(1+'02_Rendimientos'!$B$83+'02_Rendimientos'!$B$84)</f>
        <v>36764.705882352944</v>
      </c>
      <c r="J243" s="56">
        <f>'05_Carta_Gantt'!E20</f>
        <v>46409</v>
      </c>
      <c r="K243" s="56">
        <f>'05_Carta_Gantt'!F20</f>
        <v>46422</v>
      </c>
      <c r="L243" s="52" t="s">
        <v>1046</v>
      </c>
    </row>
    <row r="244" spans="1:12" ht="52.8">
      <c r="A244" s="51" t="s">
        <v>1047</v>
      </c>
      <c r="B244" s="51" t="s">
        <v>135</v>
      </c>
      <c r="C244" s="51" t="s">
        <v>1048</v>
      </c>
      <c r="D244" s="51" t="s">
        <v>838</v>
      </c>
      <c r="E244" s="66">
        <v>2</v>
      </c>
      <c r="F244" s="62">
        <v>39500</v>
      </c>
      <c r="G244" s="64">
        <f>F244/(1+'02_Rendimientos'!$B$82)</f>
        <v>33193.277310924372</v>
      </c>
      <c r="H244" s="64">
        <f>E244*G244</f>
        <v>66386.554621848743</v>
      </c>
      <c r="I244" s="64">
        <f>H244*(1+'02_Rendimientos'!$B$83+'02_Rendimientos'!$B$84)</f>
        <v>82983.193277310929</v>
      </c>
      <c r="J244" s="57">
        <f>'05_Carta_Gantt'!E20</f>
        <v>46409</v>
      </c>
      <c r="K244" s="57">
        <f>'05_Carta_Gantt'!F20</f>
        <v>46422</v>
      </c>
      <c r="L244" s="51" t="s">
        <v>1049</v>
      </c>
    </row>
    <row r="245" spans="1:12" ht="52.8">
      <c r="A245" s="52" t="s">
        <v>1050</v>
      </c>
      <c r="B245" s="52" t="s">
        <v>135</v>
      </c>
      <c r="C245" s="52" t="s">
        <v>1051</v>
      </c>
      <c r="D245" s="52" t="s">
        <v>852</v>
      </c>
      <c r="E245" s="65">
        <v>150</v>
      </c>
      <c r="F245" s="62">
        <v>2100</v>
      </c>
      <c r="G245" s="63">
        <f>F245/(1+'02_Rendimientos'!$B$82)</f>
        <v>1764.7058823529412</v>
      </c>
      <c r="H245" s="63">
        <f>E245*G245</f>
        <v>264705.8823529412</v>
      </c>
      <c r="I245" s="63">
        <f>H245*(1+'02_Rendimientos'!$B$83+'02_Rendimientos'!$B$84)</f>
        <v>330882.3529411765</v>
      </c>
      <c r="J245" s="56">
        <f>'05_Carta_Gantt'!E20</f>
        <v>46409</v>
      </c>
      <c r="K245" s="56">
        <f>'05_Carta_Gantt'!F20</f>
        <v>46422</v>
      </c>
      <c r="L245" s="52" t="s">
        <v>1052</v>
      </c>
    </row>
    <row r="246" spans="1:12" ht="52.8">
      <c r="A246" s="51" t="s">
        <v>1053</v>
      </c>
      <c r="B246" s="51" t="s">
        <v>135</v>
      </c>
      <c r="C246" s="51" t="s">
        <v>1054</v>
      </c>
      <c r="D246" s="51" t="s">
        <v>852</v>
      </c>
      <c r="E246" s="66">
        <v>50</v>
      </c>
      <c r="F246" s="62">
        <v>3100</v>
      </c>
      <c r="G246" s="64">
        <f>F246/(1+'02_Rendimientos'!$B$82)</f>
        <v>2605.0420168067226</v>
      </c>
      <c r="H246" s="64">
        <f>E246*G246</f>
        <v>130252.10084033613</v>
      </c>
      <c r="I246" s="64">
        <f>H246*(1+'02_Rendimientos'!$B$83+'02_Rendimientos'!$B$84)</f>
        <v>162815.12605042016</v>
      </c>
      <c r="J246" s="57">
        <f>'05_Carta_Gantt'!E20</f>
        <v>46409</v>
      </c>
      <c r="K246" s="57">
        <f>'05_Carta_Gantt'!F20</f>
        <v>46422</v>
      </c>
      <c r="L246" s="51" t="s">
        <v>1055</v>
      </c>
    </row>
    <row r="247" spans="1:12" ht="52.8">
      <c r="A247" s="52" t="s">
        <v>1056</v>
      </c>
      <c r="B247" s="52" t="s">
        <v>135</v>
      </c>
      <c r="C247" s="52" t="s">
        <v>1057</v>
      </c>
      <c r="D247" s="52" t="s">
        <v>838</v>
      </c>
      <c r="E247" s="65">
        <v>11</v>
      </c>
      <c r="F247" s="62">
        <v>7800</v>
      </c>
      <c r="G247" s="63">
        <f>F247/(1+'02_Rendimientos'!$B$82)</f>
        <v>6554.6218487394963</v>
      </c>
      <c r="H247" s="63">
        <f>E247*G247</f>
        <v>72100.840336134454</v>
      </c>
      <c r="I247" s="63">
        <f>H247*(1+'02_Rendimientos'!$B$83+'02_Rendimientos'!$B$84)</f>
        <v>90126.05042016806</v>
      </c>
      <c r="J247" s="56">
        <f>'05_Carta_Gantt'!E20</f>
        <v>46409</v>
      </c>
      <c r="K247" s="56">
        <f>'05_Carta_Gantt'!F20</f>
        <v>46422</v>
      </c>
      <c r="L247" s="52" t="s">
        <v>1058</v>
      </c>
    </row>
    <row r="248" spans="1:12" ht="52.8">
      <c r="A248" s="51" t="s">
        <v>1059</v>
      </c>
      <c r="B248" s="51" t="s">
        <v>135</v>
      </c>
      <c r="C248" s="51" t="s">
        <v>1060</v>
      </c>
      <c r="D248" s="51" t="s">
        <v>838</v>
      </c>
      <c r="E248" s="66">
        <v>8</v>
      </c>
      <c r="F248" s="62">
        <v>19500</v>
      </c>
      <c r="G248" s="64">
        <f>F248/(1+'02_Rendimientos'!$B$82)</f>
        <v>16386.55462184874</v>
      </c>
      <c r="H248" s="64">
        <f>E248*G248</f>
        <v>131092.43697478992</v>
      </c>
      <c r="I248" s="64">
        <f>H248*(1+'02_Rendimientos'!$B$83+'02_Rendimientos'!$B$84)</f>
        <v>163865.5462184874</v>
      </c>
      <c r="J248" s="57">
        <f>'05_Carta_Gantt'!E20</f>
        <v>46409</v>
      </c>
      <c r="K248" s="57">
        <f>'05_Carta_Gantt'!F20</f>
        <v>46422</v>
      </c>
      <c r="L248" s="51" t="s">
        <v>1061</v>
      </c>
    </row>
    <row r="249" spans="1:12" ht="52.8">
      <c r="A249" s="52" t="s">
        <v>1062</v>
      </c>
      <c r="B249" s="52" t="s">
        <v>135</v>
      </c>
      <c r="C249" s="52" t="s">
        <v>1063</v>
      </c>
      <c r="D249" s="52" t="s">
        <v>852</v>
      </c>
      <c r="E249" s="65">
        <v>540</v>
      </c>
      <c r="F249" s="62">
        <v>1650</v>
      </c>
      <c r="G249" s="63">
        <f>F249/(1+'02_Rendimientos'!$B$82)</f>
        <v>1386.5546218487395</v>
      </c>
      <c r="H249" s="63">
        <f>E249*G249</f>
        <v>748739.49579831935</v>
      </c>
      <c r="I249" s="63">
        <f>H249*(1+'02_Rendimientos'!$B$83+'02_Rendimientos'!$B$84)</f>
        <v>935924.36974789924</v>
      </c>
      <c r="J249" s="56">
        <f>'05_Carta_Gantt'!E20</f>
        <v>46409</v>
      </c>
      <c r="K249" s="56">
        <f>'05_Carta_Gantt'!F20</f>
        <v>46422</v>
      </c>
      <c r="L249" s="52" t="s">
        <v>1064</v>
      </c>
    </row>
    <row r="250" spans="1:12" ht="52.8">
      <c r="A250" s="51" t="s">
        <v>1065</v>
      </c>
      <c r="B250" s="51" t="s">
        <v>135</v>
      </c>
      <c r="C250" s="51" t="s">
        <v>1066</v>
      </c>
      <c r="D250" s="51" t="s">
        <v>852</v>
      </c>
      <c r="E250" s="66">
        <v>180</v>
      </c>
      <c r="F250" s="62">
        <v>3100</v>
      </c>
      <c r="G250" s="64">
        <f>F250/(1+'02_Rendimientos'!$B$82)</f>
        <v>2605.0420168067226</v>
      </c>
      <c r="H250" s="64">
        <f>E250*G250</f>
        <v>468907.56302521005</v>
      </c>
      <c r="I250" s="64">
        <f>H250*(1+'02_Rendimientos'!$B$83+'02_Rendimientos'!$B$84)</f>
        <v>586134.45378151257</v>
      </c>
      <c r="J250" s="57">
        <f>'05_Carta_Gantt'!E20</f>
        <v>46409</v>
      </c>
      <c r="K250" s="57">
        <f>'05_Carta_Gantt'!F20</f>
        <v>46422</v>
      </c>
      <c r="L250" s="51" t="s">
        <v>1067</v>
      </c>
    </row>
    <row r="251" spans="1:12" ht="52.8">
      <c r="A251" s="52" t="s">
        <v>1068</v>
      </c>
      <c r="B251" s="52" t="s">
        <v>135</v>
      </c>
      <c r="C251" s="52" t="s">
        <v>1069</v>
      </c>
      <c r="D251" s="52" t="s">
        <v>838</v>
      </c>
      <c r="E251" s="65">
        <v>11</v>
      </c>
      <c r="F251" s="62">
        <v>7800</v>
      </c>
      <c r="G251" s="63">
        <f>F251/(1+'02_Rendimientos'!$B$82)</f>
        <v>6554.6218487394963</v>
      </c>
      <c r="H251" s="63">
        <f>E251*G251</f>
        <v>72100.840336134454</v>
      </c>
      <c r="I251" s="63">
        <f>H251*(1+'02_Rendimientos'!$B$83+'02_Rendimientos'!$B$84)</f>
        <v>90126.05042016806</v>
      </c>
      <c r="J251" s="56">
        <f>'05_Carta_Gantt'!E20</f>
        <v>46409</v>
      </c>
      <c r="K251" s="56">
        <f>'05_Carta_Gantt'!F20</f>
        <v>46422</v>
      </c>
      <c r="L251" s="52" t="s">
        <v>1070</v>
      </c>
    </row>
    <row r="252" spans="1:12" ht="52.8">
      <c r="A252" s="51" t="s">
        <v>1071</v>
      </c>
      <c r="B252" s="51" t="s">
        <v>135</v>
      </c>
      <c r="C252" s="51" t="s">
        <v>1072</v>
      </c>
      <c r="D252" s="51" t="s">
        <v>838</v>
      </c>
      <c r="E252" s="66">
        <v>5</v>
      </c>
      <c r="F252" s="62">
        <v>14500</v>
      </c>
      <c r="G252" s="64">
        <f>F252/(1+'02_Rendimientos'!$B$82)</f>
        <v>12184.873949579833</v>
      </c>
      <c r="H252" s="64">
        <f>E252*G252</f>
        <v>60924.369747899167</v>
      </c>
      <c r="I252" s="64">
        <f>H252*(1+'02_Rendimientos'!$B$83+'02_Rendimientos'!$B$84)</f>
        <v>76155.462184873963</v>
      </c>
      <c r="J252" s="57">
        <f>'05_Carta_Gantt'!E20</f>
        <v>46409</v>
      </c>
      <c r="K252" s="57">
        <f>'05_Carta_Gantt'!F20</f>
        <v>46422</v>
      </c>
      <c r="L252" s="51" t="s">
        <v>1073</v>
      </c>
    </row>
    <row r="253" spans="1:12" ht="52.8">
      <c r="A253" s="52" t="s">
        <v>1074</v>
      </c>
      <c r="B253" s="52" t="s">
        <v>135</v>
      </c>
      <c r="C253" s="52" t="s">
        <v>1075</v>
      </c>
      <c r="D253" s="52" t="s">
        <v>838</v>
      </c>
      <c r="E253" s="65">
        <v>1</v>
      </c>
      <c r="F253" s="62">
        <v>17500</v>
      </c>
      <c r="G253" s="63">
        <f>F253/(1+'02_Rendimientos'!$B$82)</f>
        <v>14705.882352941177</v>
      </c>
      <c r="H253" s="63">
        <f>E253*G253</f>
        <v>14705.882352941177</v>
      </c>
      <c r="I253" s="63">
        <f>H253*(1+'02_Rendimientos'!$B$83+'02_Rendimientos'!$B$84)</f>
        <v>18382.352941176472</v>
      </c>
      <c r="J253" s="56">
        <f>'05_Carta_Gantt'!E20</f>
        <v>46409</v>
      </c>
      <c r="K253" s="56">
        <f>'05_Carta_Gantt'!F20</f>
        <v>46422</v>
      </c>
      <c r="L253" s="52" t="s">
        <v>1076</v>
      </c>
    </row>
    <row r="254" spans="1:12" ht="52.8">
      <c r="A254" s="51" t="s">
        <v>1077</v>
      </c>
      <c r="B254" s="51" t="s">
        <v>135</v>
      </c>
      <c r="C254" s="51" t="s">
        <v>1078</v>
      </c>
      <c r="D254" s="51" t="s">
        <v>838</v>
      </c>
      <c r="E254" s="66">
        <v>1</v>
      </c>
      <c r="F254" s="62">
        <v>20500</v>
      </c>
      <c r="G254" s="64">
        <f>F254/(1+'02_Rendimientos'!$B$82)</f>
        <v>17226.89075630252</v>
      </c>
      <c r="H254" s="64">
        <f>E254*G254</f>
        <v>17226.89075630252</v>
      </c>
      <c r="I254" s="64">
        <f>H254*(1+'02_Rendimientos'!$B$83+'02_Rendimientos'!$B$84)</f>
        <v>21533.613445378149</v>
      </c>
      <c r="J254" s="57">
        <f>'05_Carta_Gantt'!E20</f>
        <v>46409</v>
      </c>
      <c r="K254" s="57">
        <f>'05_Carta_Gantt'!F20</f>
        <v>46422</v>
      </c>
      <c r="L254" s="51" t="s">
        <v>1079</v>
      </c>
    </row>
    <row r="255" spans="1:12" ht="66">
      <c r="A255" s="52" t="s">
        <v>1080</v>
      </c>
      <c r="B255" s="52" t="s">
        <v>135</v>
      </c>
      <c r="C255" s="52" t="s">
        <v>1081</v>
      </c>
      <c r="D255" s="52" t="s">
        <v>838</v>
      </c>
      <c r="E255" s="65">
        <v>2</v>
      </c>
      <c r="F255" s="62">
        <v>22500</v>
      </c>
      <c r="G255" s="63">
        <f>F255/(1+'02_Rendimientos'!$B$82)</f>
        <v>18907.563025210085</v>
      </c>
      <c r="H255" s="63">
        <f>E255*G255</f>
        <v>37815.126050420171</v>
      </c>
      <c r="I255" s="63">
        <f>H255*(1+'02_Rendimientos'!$B$83+'02_Rendimientos'!$B$84)</f>
        <v>47268.907563025212</v>
      </c>
      <c r="J255" s="56">
        <f>'05_Carta_Gantt'!E20</f>
        <v>46409</v>
      </c>
      <c r="K255" s="56">
        <f>'05_Carta_Gantt'!F20</f>
        <v>46422</v>
      </c>
      <c r="L255" s="52" t="s">
        <v>1082</v>
      </c>
    </row>
    <row r="256" spans="1:12" ht="66">
      <c r="A256" s="51" t="s">
        <v>1083</v>
      </c>
      <c r="B256" s="51" t="s">
        <v>135</v>
      </c>
      <c r="C256" s="51" t="s">
        <v>1084</v>
      </c>
      <c r="D256" s="51" t="s">
        <v>838</v>
      </c>
      <c r="E256" s="66">
        <v>2</v>
      </c>
      <c r="F256" s="62">
        <v>22500</v>
      </c>
      <c r="G256" s="64">
        <f>F256/(1+'02_Rendimientos'!$B$82)</f>
        <v>18907.563025210085</v>
      </c>
      <c r="H256" s="64">
        <f>E256*G256</f>
        <v>37815.126050420171</v>
      </c>
      <c r="I256" s="64">
        <f>H256*(1+'02_Rendimientos'!$B$83+'02_Rendimientos'!$B$84)</f>
        <v>47268.907563025212</v>
      </c>
      <c r="J256" s="57">
        <f>'05_Carta_Gantt'!E20</f>
        <v>46409</v>
      </c>
      <c r="K256" s="57">
        <f>'05_Carta_Gantt'!F20</f>
        <v>46422</v>
      </c>
      <c r="L256" s="51" t="s">
        <v>1085</v>
      </c>
    </row>
    <row r="257" spans="1:12" ht="66">
      <c r="A257" s="52" t="s">
        <v>1086</v>
      </c>
      <c r="B257" s="52" t="s">
        <v>135</v>
      </c>
      <c r="C257" s="52" t="s">
        <v>1087</v>
      </c>
      <c r="D257" s="52" t="s">
        <v>838</v>
      </c>
      <c r="E257" s="65">
        <v>7</v>
      </c>
      <c r="F257" s="62">
        <v>49000</v>
      </c>
      <c r="G257" s="63">
        <f>F257/(1+'02_Rendimientos'!$B$82)</f>
        <v>41176.470588235294</v>
      </c>
      <c r="H257" s="63">
        <f>E257*G257</f>
        <v>288235.29411764705</v>
      </c>
      <c r="I257" s="63">
        <f>H257*(1+'02_Rendimientos'!$B$83+'02_Rendimientos'!$B$84)</f>
        <v>360294.1176470588</v>
      </c>
      <c r="J257" s="56">
        <f>'05_Carta_Gantt'!E20</f>
        <v>46409</v>
      </c>
      <c r="K257" s="56">
        <f>'05_Carta_Gantt'!F20</f>
        <v>46422</v>
      </c>
      <c r="L257" s="52" t="s">
        <v>1088</v>
      </c>
    </row>
    <row r="258" spans="1:12" ht="66">
      <c r="A258" s="51" t="s">
        <v>1089</v>
      </c>
      <c r="B258" s="51" t="s">
        <v>135</v>
      </c>
      <c r="C258" s="51" t="s">
        <v>1090</v>
      </c>
      <c r="D258" s="51" t="s">
        <v>838</v>
      </c>
      <c r="E258" s="66">
        <v>6</v>
      </c>
      <c r="F258" s="62">
        <v>43000</v>
      </c>
      <c r="G258" s="64">
        <f>F258/(1+'02_Rendimientos'!$B$82)</f>
        <v>36134.45378151261</v>
      </c>
      <c r="H258" s="64">
        <f>E258*G258</f>
        <v>216806.72268907566</v>
      </c>
      <c r="I258" s="64">
        <f>H258*(1+'02_Rendimientos'!$B$83+'02_Rendimientos'!$B$84)</f>
        <v>271008.40336134459</v>
      </c>
      <c r="J258" s="57">
        <f>'05_Carta_Gantt'!E20</f>
        <v>46409</v>
      </c>
      <c r="K258" s="57">
        <f>'05_Carta_Gantt'!F20</f>
        <v>46422</v>
      </c>
      <c r="L258" s="51" t="s">
        <v>1091</v>
      </c>
    </row>
    <row r="259" spans="1:12" ht="66">
      <c r="A259" s="52" t="s">
        <v>1092</v>
      </c>
      <c r="B259" s="52" t="s">
        <v>135</v>
      </c>
      <c r="C259" s="52" t="s">
        <v>1093</v>
      </c>
      <c r="D259" s="52" t="s">
        <v>838</v>
      </c>
      <c r="E259" s="65">
        <v>1</v>
      </c>
      <c r="F259" s="62">
        <v>58000</v>
      </c>
      <c r="G259" s="63">
        <f>F259/(1+'02_Rendimientos'!$B$82)</f>
        <v>48739.495798319331</v>
      </c>
      <c r="H259" s="63">
        <f>E259*G259</f>
        <v>48739.495798319331</v>
      </c>
      <c r="I259" s="63">
        <f>H259*(1+'02_Rendimientos'!$B$83+'02_Rendimientos'!$B$84)</f>
        <v>60924.369747899167</v>
      </c>
      <c r="J259" s="56">
        <f>'05_Carta_Gantt'!E20</f>
        <v>46409</v>
      </c>
      <c r="K259" s="56">
        <f>'05_Carta_Gantt'!F20</f>
        <v>46422</v>
      </c>
      <c r="L259" s="52" t="s">
        <v>1094</v>
      </c>
    </row>
    <row r="260" spans="1:12" ht="66">
      <c r="A260" s="51" t="s">
        <v>1095</v>
      </c>
      <c r="B260" s="51" t="s">
        <v>135</v>
      </c>
      <c r="C260" s="51" t="s">
        <v>1096</v>
      </c>
      <c r="D260" s="51" t="s">
        <v>838</v>
      </c>
      <c r="E260" s="66">
        <v>3</v>
      </c>
      <c r="F260" s="62">
        <v>52000</v>
      </c>
      <c r="G260" s="64">
        <f>F260/(1+'02_Rendimientos'!$B$82)</f>
        <v>43697.478991596639</v>
      </c>
      <c r="H260" s="64">
        <f>E260*G260</f>
        <v>131092.43697478992</v>
      </c>
      <c r="I260" s="64">
        <f>H260*(1+'02_Rendimientos'!$B$83+'02_Rendimientos'!$B$84)</f>
        <v>163865.5462184874</v>
      </c>
      <c r="J260" s="57">
        <f>'05_Carta_Gantt'!E20</f>
        <v>46409</v>
      </c>
      <c r="K260" s="57">
        <f>'05_Carta_Gantt'!F20</f>
        <v>46422</v>
      </c>
      <c r="L260" s="51" t="s">
        <v>1097</v>
      </c>
    </row>
    <row r="261" spans="1:12" ht="52.8">
      <c r="A261" s="52" t="s">
        <v>1098</v>
      </c>
      <c r="B261" s="52" t="s">
        <v>136</v>
      </c>
      <c r="C261" s="52" t="s">
        <v>1099</v>
      </c>
      <c r="D261" s="52" t="s">
        <v>865</v>
      </c>
      <c r="E261" s="65">
        <v>4.24</v>
      </c>
      <c r="F261" s="62">
        <v>42000</v>
      </c>
      <c r="G261" s="63">
        <f>F261/(1+'02_Rendimientos'!$B$82)</f>
        <v>35294.117647058825</v>
      </c>
      <c r="H261" s="63">
        <f>E261*G261</f>
        <v>149647.05882352943</v>
      </c>
      <c r="I261" s="63">
        <f>H261*(1+'02_Rendimientos'!$B$83+'02_Rendimientos'!$B$84)</f>
        <v>187058.82352941178</v>
      </c>
      <c r="J261" s="56">
        <f>'05_Carta_Gantt'!E21</f>
        <v>46395</v>
      </c>
      <c r="K261" s="56">
        <f>'05_Carta_Gantt'!F21</f>
        <v>46406</v>
      </c>
      <c r="L261" s="52" t="s">
        <v>1100</v>
      </c>
    </row>
    <row r="262" spans="1:12" ht="52.8">
      <c r="A262" s="51" t="s">
        <v>1101</v>
      </c>
      <c r="B262" s="51" t="s">
        <v>136</v>
      </c>
      <c r="C262" s="51" t="s">
        <v>1102</v>
      </c>
      <c r="D262" s="51" t="s">
        <v>865</v>
      </c>
      <c r="E262" s="66">
        <v>1.71</v>
      </c>
      <c r="F262" s="62">
        <v>55000</v>
      </c>
      <c r="G262" s="64">
        <f>F262/(1+'02_Rendimientos'!$B$82)</f>
        <v>46218.487394957985</v>
      </c>
      <c r="H262" s="64">
        <f>E262*G262</f>
        <v>79033.613445378156</v>
      </c>
      <c r="I262" s="64">
        <f>H262*(1+'02_Rendimientos'!$B$83+'02_Rendimientos'!$B$84)</f>
        <v>98792.016806722691</v>
      </c>
      <c r="J262" s="57">
        <f>'05_Carta_Gantt'!E21</f>
        <v>46395</v>
      </c>
      <c r="K262" s="57">
        <f>'05_Carta_Gantt'!F21</f>
        <v>46406</v>
      </c>
      <c r="L262" s="51" t="s">
        <v>1103</v>
      </c>
    </row>
    <row r="263" spans="1:12" ht="52.8">
      <c r="A263" s="52" t="s">
        <v>1104</v>
      </c>
      <c r="B263" s="52" t="s">
        <v>136</v>
      </c>
      <c r="C263" s="52" t="s">
        <v>1105</v>
      </c>
      <c r="D263" s="52" t="s">
        <v>865</v>
      </c>
      <c r="E263" s="65">
        <v>2.52</v>
      </c>
      <c r="F263" s="62">
        <v>32000</v>
      </c>
      <c r="G263" s="63">
        <f>F263/(1+'02_Rendimientos'!$B$82)</f>
        <v>26890.756302521011</v>
      </c>
      <c r="H263" s="63">
        <f>E263*G263</f>
        <v>67764.705882352951</v>
      </c>
      <c r="I263" s="63">
        <f>H263*(1+'02_Rendimientos'!$B$83+'02_Rendimientos'!$B$84)</f>
        <v>84705.882352941189</v>
      </c>
      <c r="J263" s="56">
        <f>'05_Carta_Gantt'!E21</f>
        <v>46395</v>
      </c>
      <c r="K263" s="56">
        <f>'05_Carta_Gantt'!F21</f>
        <v>46406</v>
      </c>
      <c r="L263" s="52" t="s">
        <v>1106</v>
      </c>
    </row>
    <row r="264" spans="1:12" ht="66">
      <c r="A264" s="51" t="s">
        <v>1107</v>
      </c>
      <c r="B264" s="51" t="s">
        <v>136</v>
      </c>
      <c r="C264" s="51" t="s">
        <v>1108</v>
      </c>
      <c r="D264" s="51" t="s">
        <v>852</v>
      </c>
      <c r="E264" s="66">
        <v>18</v>
      </c>
      <c r="F264" s="62">
        <v>8200</v>
      </c>
      <c r="G264" s="64">
        <f>F264/(1+'02_Rendimientos'!$B$82)</f>
        <v>6890.7563025210084</v>
      </c>
      <c r="H264" s="64">
        <f>E264*G264</f>
        <v>124033.61344537816</v>
      </c>
      <c r="I264" s="64">
        <f>H264*(1+'02_Rendimientos'!$B$83+'02_Rendimientos'!$B$84)</f>
        <v>155042.01680672271</v>
      </c>
      <c r="J264" s="57">
        <f>'05_Carta_Gantt'!E21</f>
        <v>46395</v>
      </c>
      <c r="K264" s="57">
        <f>'05_Carta_Gantt'!F21</f>
        <v>46406</v>
      </c>
      <c r="L264" s="51" t="s">
        <v>1109</v>
      </c>
    </row>
    <row r="265" spans="1:12" ht="66">
      <c r="A265" s="52" t="s">
        <v>1110</v>
      </c>
      <c r="B265" s="52" t="s">
        <v>136</v>
      </c>
      <c r="C265" s="52" t="s">
        <v>1111</v>
      </c>
      <c r="D265" s="52" t="s">
        <v>852</v>
      </c>
      <c r="E265" s="65">
        <v>6</v>
      </c>
      <c r="F265" s="62">
        <v>12500</v>
      </c>
      <c r="G265" s="63">
        <f>F265/(1+'02_Rendimientos'!$B$82)</f>
        <v>10504.20168067227</v>
      </c>
      <c r="H265" s="63">
        <f>E265*G265</f>
        <v>63025.210084033621</v>
      </c>
      <c r="I265" s="63">
        <f>H265*(1+'02_Rendimientos'!$B$83+'02_Rendimientos'!$B$84)</f>
        <v>78781.512605042022</v>
      </c>
      <c r="J265" s="56">
        <f>'05_Carta_Gantt'!E21</f>
        <v>46395</v>
      </c>
      <c r="K265" s="56">
        <f>'05_Carta_Gantt'!F21</f>
        <v>46406</v>
      </c>
      <c r="L265" s="52" t="s">
        <v>1112</v>
      </c>
    </row>
    <row r="266" spans="1:12" ht="66">
      <c r="A266" s="51" t="s">
        <v>1113</v>
      </c>
      <c r="B266" s="51" t="s">
        <v>136</v>
      </c>
      <c r="C266" s="51" t="s">
        <v>1114</v>
      </c>
      <c r="D266" s="51" t="s">
        <v>852</v>
      </c>
      <c r="E266" s="66">
        <v>30</v>
      </c>
      <c r="F266" s="62">
        <v>19800</v>
      </c>
      <c r="G266" s="64">
        <f>F266/(1+'02_Rendimientos'!$B$82)</f>
        <v>16638.655462184874</v>
      </c>
      <c r="H266" s="64">
        <f>E266*G266</f>
        <v>499159.66386554623</v>
      </c>
      <c r="I266" s="64">
        <f>H266*(1+'02_Rendimientos'!$B$83+'02_Rendimientos'!$B$84)</f>
        <v>623949.57983193279</v>
      </c>
      <c r="J266" s="57">
        <f>'05_Carta_Gantt'!E21</f>
        <v>46395</v>
      </c>
      <c r="K266" s="57">
        <f>'05_Carta_Gantt'!F21</f>
        <v>46406</v>
      </c>
      <c r="L266" s="51" t="s">
        <v>1115</v>
      </c>
    </row>
    <row r="267" spans="1:12" ht="66">
      <c r="A267" s="52" t="s">
        <v>1116</v>
      </c>
      <c r="B267" s="52" t="s">
        <v>136</v>
      </c>
      <c r="C267" s="52" t="s">
        <v>1117</v>
      </c>
      <c r="D267" s="52" t="s">
        <v>1118</v>
      </c>
      <c r="E267" s="65">
        <v>10</v>
      </c>
      <c r="F267" s="62">
        <v>24000</v>
      </c>
      <c r="G267" s="63">
        <f>F267/(1+'02_Rendimientos'!$B$82)</f>
        <v>20168.067226890758</v>
      </c>
      <c r="H267" s="63">
        <f>E267*G267</f>
        <v>201680.6722689076</v>
      </c>
      <c r="I267" s="63">
        <f>H267*(1+'02_Rendimientos'!$B$83+'02_Rendimientos'!$B$84)</f>
        <v>252100.84033613448</v>
      </c>
      <c r="J267" s="56">
        <f>'05_Carta_Gantt'!E21</f>
        <v>46395</v>
      </c>
      <c r="K267" s="56">
        <f>'05_Carta_Gantt'!F21</f>
        <v>46406</v>
      </c>
      <c r="L267" s="52" t="s">
        <v>1119</v>
      </c>
    </row>
    <row r="268" spans="1:12" ht="66">
      <c r="A268" s="51" t="s">
        <v>1120</v>
      </c>
      <c r="B268" s="51" t="s">
        <v>136</v>
      </c>
      <c r="C268" s="51" t="s">
        <v>1121</v>
      </c>
      <c r="D268" s="51" t="s">
        <v>852</v>
      </c>
      <c r="E268" s="66">
        <v>13.5</v>
      </c>
      <c r="F268" s="62">
        <v>6200</v>
      </c>
      <c r="G268" s="64">
        <f>F268/(1+'02_Rendimientos'!$B$82)</f>
        <v>5210.0840336134452</v>
      </c>
      <c r="H268" s="64">
        <f>E268*G268</f>
        <v>70336.134453781517</v>
      </c>
      <c r="I268" s="64">
        <f>H268*(1+'02_Rendimientos'!$B$83+'02_Rendimientos'!$B$84)</f>
        <v>87920.168067226899</v>
      </c>
      <c r="J268" s="57">
        <f>'05_Carta_Gantt'!E21</f>
        <v>46395</v>
      </c>
      <c r="K268" s="57">
        <f>'05_Carta_Gantt'!F21</f>
        <v>46406</v>
      </c>
      <c r="L268" s="51" t="s">
        <v>1122</v>
      </c>
    </row>
    <row r="269" spans="1:12" ht="66">
      <c r="A269" s="52" t="s">
        <v>1123</v>
      </c>
      <c r="B269" s="52" t="s">
        <v>136</v>
      </c>
      <c r="C269" s="52" t="s">
        <v>1124</v>
      </c>
      <c r="D269" s="52" t="s">
        <v>852</v>
      </c>
      <c r="E269" s="65">
        <v>0.56000000000000005</v>
      </c>
      <c r="F269" s="62">
        <v>8200</v>
      </c>
      <c r="G269" s="63">
        <f>F269/(1+'02_Rendimientos'!$B$82)</f>
        <v>6890.7563025210084</v>
      </c>
      <c r="H269" s="63">
        <f>E269*G269</f>
        <v>3858.8235294117649</v>
      </c>
      <c r="I269" s="63">
        <f>H269*(1+'02_Rendimientos'!$B$83+'02_Rendimientos'!$B$84)</f>
        <v>4823.5294117647063</v>
      </c>
      <c r="J269" s="56">
        <f>'05_Carta_Gantt'!E21</f>
        <v>46395</v>
      </c>
      <c r="K269" s="56">
        <f>'05_Carta_Gantt'!F21</f>
        <v>46406</v>
      </c>
      <c r="L269" s="52" t="s">
        <v>1125</v>
      </c>
    </row>
    <row r="270" spans="1:12" ht="66">
      <c r="A270" s="51" t="s">
        <v>1126</v>
      </c>
      <c r="B270" s="51" t="s">
        <v>136</v>
      </c>
      <c r="C270" s="51" t="s">
        <v>1127</v>
      </c>
      <c r="D270" s="51" t="s">
        <v>852</v>
      </c>
      <c r="E270" s="66">
        <v>24.6</v>
      </c>
      <c r="F270" s="62">
        <v>10500</v>
      </c>
      <c r="G270" s="64">
        <f>F270/(1+'02_Rendimientos'!$B$82)</f>
        <v>8823.5294117647063</v>
      </c>
      <c r="H270" s="64">
        <f>E270*G270</f>
        <v>217058.82352941178</v>
      </c>
      <c r="I270" s="64">
        <f>H270*(1+'02_Rendimientos'!$B$83+'02_Rendimientos'!$B$84)</f>
        <v>271323.5294117647</v>
      </c>
      <c r="J270" s="57">
        <f>'05_Carta_Gantt'!E21</f>
        <v>46395</v>
      </c>
      <c r="K270" s="57">
        <f>'05_Carta_Gantt'!F21</f>
        <v>46406</v>
      </c>
      <c r="L270" s="51" t="s">
        <v>1128</v>
      </c>
    </row>
    <row r="271" spans="1:12" ht="66">
      <c r="A271" s="52" t="s">
        <v>1129</v>
      </c>
      <c r="B271" s="52" t="s">
        <v>136</v>
      </c>
      <c r="C271" s="52" t="s">
        <v>1130</v>
      </c>
      <c r="D271" s="52" t="s">
        <v>1118</v>
      </c>
      <c r="E271" s="65">
        <v>10</v>
      </c>
      <c r="F271" s="62">
        <v>14000</v>
      </c>
      <c r="G271" s="63">
        <f>F271/(1+'02_Rendimientos'!$B$82)</f>
        <v>11764.705882352942</v>
      </c>
      <c r="H271" s="63">
        <f>E271*G271</f>
        <v>117647.05882352943</v>
      </c>
      <c r="I271" s="63">
        <f>H271*(1+'02_Rendimientos'!$B$83+'02_Rendimientos'!$B$84)</f>
        <v>147058.82352941178</v>
      </c>
      <c r="J271" s="56">
        <f>'05_Carta_Gantt'!E21</f>
        <v>46395</v>
      </c>
      <c r="K271" s="56">
        <f>'05_Carta_Gantt'!F21</f>
        <v>46406</v>
      </c>
      <c r="L271" s="52" t="s">
        <v>1131</v>
      </c>
    </row>
    <row r="272" spans="1:12" ht="52.8">
      <c r="A272" s="51" t="s">
        <v>1132</v>
      </c>
      <c r="B272" s="51" t="s">
        <v>136</v>
      </c>
      <c r="C272" s="51" t="s">
        <v>1133</v>
      </c>
      <c r="D272" s="51" t="s">
        <v>838</v>
      </c>
      <c r="E272" s="66">
        <v>1</v>
      </c>
      <c r="F272" s="62">
        <v>220000</v>
      </c>
      <c r="G272" s="64">
        <f>F272/(1+'02_Rendimientos'!$B$82)</f>
        <v>184873.94957983194</v>
      </c>
      <c r="H272" s="64">
        <f>E272*G272</f>
        <v>184873.94957983194</v>
      </c>
      <c r="I272" s="64">
        <f>H272*(1+'02_Rendimientos'!$B$83+'02_Rendimientos'!$B$84)</f>
        <v>231092.43697478992</v>
      </c>
      <c r="J272" s="57">
        <f>'05_Carta_Gantt'!E21</f>
        <v>46395</v>
      </c>
      <c r="K272" s="57">
        <f>'05_Carta_Gantt'!F21</f>
        <v>46406</v>
      </c>
      <c r="L272" s="51" t="s">
        <v>1134</v>
      </c>
    </row>
    <row r="273" spans="1:12" ht="66">
      <c r="A273" s="52" t="s">
        <v>1135</v>
      </c>
      <c r="B273" s="52" t="s">
        <v>136</v>
      </c>
      <c r="C273" s="52" t="s">
        <v>1136</v>
      </c>
      <c r="D273" s="52" t="s">
        <v>838</v>
      </c>
      <c r="E273" s="65">
        <v>1</v>
      </c>
      <c r="F273" s="62">
        <v>580000</v>
      </c>
      <c r="G273" s="63">
        <f>F273/(1+'02_Rendimientos'!$B$82)</f>
        <v>487394.95798319328</v>
      </c>
      <c r="H273" s="63">
        <f>E273*G273</f>
        <v>487394.95798319328</v>
      </c>
      <c r="I273" s="63">
        <f>H273*(1+'02_Rendimientos'!$B$83+'02_Rendimientos'!$B$84)</f>
        <v>609243.69747899158</v>
      </c>
      <c r="J273" s="56">
        <f>'05_Carta_Gantt'!E21</f>
        <v>46395</v>
      </c>
      <c r="K273" s="56">
        <f>'05_Carta_Gantt'!F21</f>
        <v>46406</v>
      </c>
      <c r="L273" s="52" t="s">
        <v>1137</v>
      </c>
    </row>
    <row r="274" spans="1:12" ht="66">
      <c r="A274" s="51" t="s">
        <v>1138</v>
      </c>
      <c r="B274" s="51" t="s">
        <v>136</v>
      </c>
      <c r="C274" s="51" t="s">
        <v>1139</v>
      </c>
      <c r="D274" s="51" t="s">
        <v>838</v>
      </c>
      <c r="E274" s="66">
        <v>1</v>
      </c>
      <c r="F274" s="62">
        <v>420000</v>
      </c>
      <c r="G274" s="64">
        <f>F274/(1+'02_Rendimientos'!$B$82)</f>
        <v>352941.17647058825</v>
      </c>
      <c r="H274" s="64">
        <f>E274*G274</f>
        <v>352941.17647058825</v>
      </c>
      <c r="I274" s="64">
        <f>H274*(1+'02_Rendimientos'!$B$83+'02_Rendimientos'!$B$84)</f>
        <v>441176.4705882353</v>
      </c>
      <c r="J274" s="57">
        <f>'05_Carta_Gantt'!E21</f>
        <v>46395</v>
      </c>
      <c r="K274" s="57">
        <f>'05_Carta_Gantt'!F21</f>
        <v>46406</v>
      </c>
      <c r="L274" s="51" t="s">
        <v>1140</v>
      </c>
    </row>
    <row r="275" spans="1:12" ht="52.8">
      <c r="A275" s="52" t="s">
        <v>1141</v>
      </c>
      <c r="B275" s="52" t="s">
        <v>137</v>
      </c>
      <c r="C275" s="52" t="s">
        <v>1099</v>
      </c>
      <c r="D275" s="52" t="s">
        <v>865</v>
      </c>
      <c r="E275" s="65">
        <v>7.69</v>
      </c>
      <c r="F275" s="62">
        <v>46000</v>
      </c>
      <c r="G275" s="63">
        <f>F275/(1+'02_Rendimientos'!$B$82)</f>
        <v>38655.462184873948</v>
      </c>
      <c r="H275" s="63">
        <f>E275*G275</f>
        <v>297260.50420168065</v>
      </c>
      <c r="I275" s="63">
        <f>H275*(1+'02_Rendimientos'!$B$83+'02_Rendimientos'!$B$84)</f>
        <v>371575.63025210082</v>
      </c>
      <c r="J275" s="56">
        <f>'05_Carta_Gantt'!E22</f>
        <v>46359</v>
      </c>
      <c r="K275" s="56">
        <f>'05_Carta_Gantt'!F22</f>
        <v>46372</v>
      </c>
      <c r="L275" s="52" t="s">
        <v>1142</v>
      </c>
    </row>
    <row r="276" spans="1:12" ht="52.8">
      <c r="A276" s="51" t="s">
        <v>1143</v>
      </c>
      <c r="B276" s="51" t="s">
        <v>137</v>
      </c>
      <c r="C276" s="51" t="s">
        <v>1102</v>
      </c>
      <c r="D276" s="51" t="s">
        <v>865</v>
      </c>
      <c r="E276" s="66">
        <v>2.7</v>
      </c>
      <c r="F276" s="62">
        <v>55000</v>
      </c>
      <c r="G276" s="64">
        <f>F276/(1+'02_Rendimientos'!$B$82)</f>
        <v>46218.487394957985</v>
      </c>
      <c r="H276" s="64">
        <f>E276*G276</f>
        <v>124789.91596638657</v>
      </c>
      <c r="I276" s="64">
        <f>H276*(1+'02_Rendimientos'!$B$83+'02_Rendimientos'!$B$84)</f>
        <v>155987.39495798323</v>
      </c>
      <c r="J276" s="57">
        <f>'05_Carta_Gantt'!E22</f>
        <v>46359</v>
      </c>
      <c r="K276" s="57">
        <f>'05_Carta_Gantt'!F22</f>
        <v>46372</v>
      </c>
      <c r="L276" s="51" t="s">
        <v>1144</v>
      </c>
    </row>
    <row r="277" spans="1:12" ht="52.8">
      <c r="A277" s="52" t="s">
        <v>1145</v>
      </c>
      <c r="B277" s="52" t="s">
        <v>137</v>
      </c>
      <c r="C277" s="52" t="s">
        <v>1105</v>
      </c>
      <c r="D277" s="52" t="s">
        <v>865</v>
      </c>
      <c r="E277" s="65">
        <v>5</v>
      </c>
      <c r="F277" s="62">
        <v>32000</v>
      </c>
      <c r="G277" s="63">
        <f>F277/(1+'02_Rendimientos'!$B$82)</f>
        <v>26890.756302521011</v>
      </c>
      <c r="H277" s="63">
        <f>E277*G277</f>
        <v>134453.78151260506</v>
      </c>
      <c r="I277" s="63">
        <f>H277*(1+'02_Rendimientos'!$B$83+'02_Rendimientos'!$B$84)</f>
        <v>168067.22689075631</v>
      </c>
      <c r="J277" s="56">
        <f>'05_Carta_Gantt'!E22</f>
        <v>46359</v>
      </c>
      <c r="K277" s="56">
        <f>'05_Carta_Gantt'!F22</f>
        <v>46372</v>
      </c>
      <c r="L277" s="52" t="s">
        <v>1146</v>
      </c>
    </row>
    <row r="278" spans="1:12" ht="66">
      <c r="A278" s="51" t="s">
        <v>1147</v>
      </c>
      <c r="B278" s="51" t="s">
        <v>137</v>
      </c>
      <c r="C278" s="51" t="s">
        <v>1148</v>
      </c>
      <c r="D278" s="51" t="s">
        <v>852</v>
      </c>
      <c r="E278" s="66">
        <v>6</v>
      </c>
      <c r="F278" s="62">
        <v>4800</v>
      </c>
      <c r="G278" s="64">
        <f>F278/(1+'02_Rendimientos'!$B$82)</f>
        <v>4033.6134453781515</v>
      </c>
      <c r="H278" s="64">
        <f>E278*G278</f>
        <v>24201.680672268907</v>
      </c>
      <c r="I278" s="64">
        <f>H278*(1+'02_Rendimientos'!$B$83+'02_Rendimientos'!$B$84)</f>
        <v>30252.100840336134</v>
      </c>
      <c r="J278" s="57">
        <f>'05_Carta_Gantt'!E22</f>
        <v>46359</v>
      </c>
      <c r="K278" s="57">
        <f>'05_Carta_Gantt'!F22</f>
        <v>46372</v>
      </c>
      <c r="L278" s="51" t="s">
        <v>1149</v>
      </c>
    </row>
    <row r="279" spans="1:12" ht="66">
      <c r="A279" s="52" t="s">
        <v>1150</v>
      </c>
      <c r="B279" s="52" t="s">
        <v>137</v>
      </c>
      <c r="C279" s="52" t="s">
        <v>1151</v>
      </c>
      <c r="D279" s="52" t="s">
        <v>852</v>
      </c>
      <c r="E279" s="65">
        <v>18</v>
      </c>
      <c r="F279" s="62">
        <v>6500</v>
      </c>
      <c r="G279" s="63">
        <f>F279/(1+'02_Rendimientos'!$B$82)</f>
        <v>5462.1848739495799</v>
      </c>
      <c r="H279" s="63">
        <f>E279*G279</f>
        <v>98319.327731092431</v>
      </c>
      <c r="I279" s="63">
        <f>H279*(1+'02_Rendimientos'!$B$83+'02_Rendimientos'!$B$84)</f>
        <v>122899.15966386555</v>
      </c>
      <c r="J279" s="56">
        <f>'05_Carta_Gantt'!E22</f>
        <v>46359</v>
      </c>
      <c r="K279" s="56">
        <f>'05_Carta_Gantt'!F22</f>
        <v>46372</v>
      </c>
      <c r="L279" s="52" t="s">
        <v>1152</v>
      </c>
    </row>
    <row r="280" spans="1:12" ht="66">
      <c r="A280" s="51" t="s">
        <v>1153</v>
      </c>
      <c r="B280" s="51" t="s">
        <v>137</v>
      </c>
      <c r="C280" s="51" t="s">
        <v>1154</v>
      </c>
      <c r="D280" s="51" t="s">
        <v>852</v>
      </c>
      <c r="E280" s="66">
        <v>18</v>
      </c>
      <c r="F280" s="62">
        <v>8800</v>
      </c>
      <c r="G280" s="64">
        <f>F280/(1+'02_Rendimientos'!$B$82)</f>
        <v>7394.9579831932779</v>
      </c>
      <c r="H280" s="64">
        <f>E280*G280</f>
        <v>133109.24369747899</v>
      </c>
      <c r="I280" s="64">
        <f>H280*(1+'02_Rendimientos'!$B$83+'02_Rendimientos'!$B$84)</f>
        <v>166386.55462184874</v>
      </c>
      <c r="J280" s="57">
        <f>'05_Carta_Gantt'!E22</f>
        <v>46359</v>
      </c>
      <c r="K280" s="57">
        <f>'05_Carta_Gantt'!F22</f>
        <v>46372</v>
      </c>
      <c r="L280" s="51" t="s">
        <v>1155</v>
      </c>
    </row>
    <row r="281" spans="1:12" ht="66">
      <c r="A281" s="52" t="s">
        <v>1156</v>
      </c>
      <c r="B281" s="52" t="s">
        <v>137</v>
      </c>
      <c r="C281" s="52" t="s">
        <v>1117</v>
      </c>
      <c r="D281" s="52" t="s">
        <v>1118</v>
      </c>
      <c r="E281" s="65">
        <v>6</v>
      </c>
      <c r="F281" s="62">
        <v>18000</v>
      </c>
      <c r="G281" s="63">
        <f>F281/(1+'02_Rendimientos'!$B$82)</f>
        <v>15126.050420168069</v>
      </c>
      <c r="H281" s="63">
        <f>E281*G281</f>
        <v>90756.302521008416</v>
      </c>
      <c r="I281" s="63">
        <f>H281*(1+'02_Rendimientos'!$B$83+'02_Rendimientos'!$B$84)</f>
        <v>113445.37815126052</v>
      </c>
      <c r="J281" s="56">
        <f>'05_Carta_Gantt'!E22</f>
        <v>46359</v>
      </c>
      <c r="K281" s="56">
        <f>'05_Carta_Gantt'!F22</f>
        <v>46372</v>
      </c>
      <c r="L281" s="52" t="s">
        <v>1157</v>
      </c>
    </row>
    <row r="282" spans="1:12" ht="66">
      <c r="A282" s="51" t="s">
        <v>1158</v>
      </c>
      <c r="B282" s="51" t="s">
        <v>137</v>
      </c>
      <c r="C282" s="51" t="s">
        <v>1148</v>
      </c>
      <c r="D282" s="51" t="s">
        <v>852</v>
      </c>
      <c r="E282" s="66">
        <v>2.86</v>
      </c>
      <c r="F282" s="62">
        <v>5200</v>
      </c>
      <c r="G282" s="64">
        <f>F282/(1+'02_Rendimientos'!$B$82)</f>
        <v>4369.7478991596645</v>
      </c>
      <c r="H282" s="64">
        <f>E282*G282</f>
        <v>12497.478991596639</v>
      </c>
      <c r="I282" s="64">
        <f>H282*(1+'02_Rendimientos'!$B$83+'02_Rendimientos'!$B$84)</f>
        <v>15621.848739495799</v>
      </c>
      <c r="J282" s="57">
        <f>'05_Carta_Gantt'!E22</f>
        <v>46359</v>
      </c>
      <c r="K282" s="57">
        <f>'05_Carta_Gantt'!F22</f>
        <v>46372</v>
      </c>
      <c r="L282" s="51" t="s">
        <v>1159</v>
      </c>
    </row>
    <row r="283" spans="1:12" ht="66">
      <c r="A283" s="52" t="s">
        <v>1160</v>
      </c>
      <c r="B283" s="52" t="s">
        <v>137</v>
      </c>
      <c r="C283" s="52" t="s">
        <v>1151</v>
      </c>
      <c r="D283" s="52" t="s">
        <v>852</v>
      </c>
      <c r="E283" s="65">
        <v>12.61</v>
      </c>
      <c r="F283" s="62">
        <v>6200</v>
      </c>
      <c r="G283" s="63">
        <f>F283/(1+'02_Rendimientos'!$B$82)</f>
        <v>5210.0840336134452</v>
      </c>
      <c r="H283" s="63">
        <f>E283*G283</f>
        <v>65699.159663865546</v>
      </c>
      <c r="I283" s="63">
        <f>H283*(1+'02_Rendimientos'!$B$83+'02_Rendimientos'!$B$84)</f>
        <v>82123.94957983194</v>
      </c>
      <c r="J283" s="56">
        <f>'05_Carta_Gantt'!E22</f>
        <v>46359</v>
      </c>
      <c r="K283" s="56">
        <f>'05_Carta_Gantt'!F22</f>
        <v>46372</v>
      </c>
      <c r="L283" s="52" t="s">
        <v>1161</v>
      </c>
    </row>
    <row r="284" spans="1:12" ht="66">
      <c r="A284" s="51" t="s">
        <v>1162</v>
      </c>
      <c r="B284" s="51" t="s">
        <v>137</v>
      </c>
      <c r="C284" s="51" t="s">
        <v>1154</v>
      </c>
      <c r="D284" s="51" t="s">
        <v>852</v>
      </c>
      <c r="E284" s="66">
        <v>16.329999999999998</v>
      </c>
      <c r="F284" s="62">
        <v>7500</v>
      </c>
      <c r="G284" s="64">
        <f>F284/(1+'02_Rendimientos'!$B$82)</f>
        <v>6302.5210084033615</v>
      </c>
      <c r="H284" s="64">
        <f>E284*G284</f>
        <v>102920.16806722688</v>
      </c>
      <c r="I284" s="64">
        <f>H284*(1+'02_Rendimientos'!$B$83+'02_Rendimientos'!$B$84)</f>
        <v>128650.21008403361</v>
      </c>
      <c r="J284" s="57">
        <f>'05_Carta_Gantt'!E22</f>
        <v>46359</v>
      </c>
      <c r="K284" s="57">
        <f>'05_Carta_Gantt'!F22</f>
        <v>46372</v>
      </c>
      <c r="L284" s="51" t="s">
        <v>1163</v>
      </c>
    </row>
    <row r="285" spans="1:12" ht="66">
      <c r="A285" s="52" t="s">
        <v>1164</v>
      </c>
      <c r="B285" s="52" t="s">
        <v>137</v>
      </c>
      <c r="C285" s="52" t="s">
        <v>1117</v>
      </c>
      <c r="D285" s="52" t="s">
        <v>1118</v>
      </c>
      <c r="E285" s="65">
        <v>6</v>
      </c>
      <c r="F285" s="62">
        <v>12000</v>
      </c>
      <c r="G285" s="63">
        <f>F285/(1+'02_Rendimientos'!$B$82)</f>
        <v>10084.033613445379</v>
      </c>
      <c r="H285" s="63">
        <f>E285*G285</f>
        <v>60504.201680672275</v>
      </c>
      <c r="I285" s="63">
        <f>H285*(1+'02_Rendimientos'!$B$83+'02_Rendimientos'!$B$84)</f>
        <v>75630.252100840342</v>
      </c>
      <c r="J285" s="56">
        <f>'05_Carta_Gantt'!E22</f>
        <v>46359</v>
      </c>
      <c r="K285" s="56">
        <f>'05_Carta_Gantt'!F22</f>
        <v>46372</v>
      </c>
      <c r="L285" s="52" t="s">
        <v>1165</v>
      </c>
    </row>
    <row r="286" spans="1:12" ht="52.8">
      <c r="A286" s="51" t="s">
        <v>1166</v>
      </c>
      <c r="B286" s="51" t="s">
        <v>137</v>
      </c>
      <c r="C286" s="51" t="s">
        <v>1167</v>
      </c>
      <c r="D286" s="51" t="s">
        <v>838</v>
      </c>
      <c r="E286" s="66">
        <v>1</v>
      </c>
      <c r="F286" s="62">
        <v>640000</v>
      </c>
      <c r="G286" s="64">
        <f>F286/(1+'02_Rendimientos'!$B$82)</f>
        <v>537815.12605042022</v>
      </c>
      <c r="H286" s="64">
        <f>E286*G286</f>
        <v>537815.12605042022</v>
      </c>
      <c r="I286" s="64">
        <f>H286*(1+'02_Rendimientos'!$B$83+'02_Rendimientos'!$B$84)</f>
        <v>672268.90756302525</v>
      </c>
      <c r="J286" s="57">
        <f>'05_Carta_Gantt'!E22</f>
        <v>46359</v>
      </c>
      <c r="K286" s="57">
        <f>'05_Carta_Gantt'!F22</f>
        <v>46372</v>
      </c>
      <c r="L286" s="51" t="s">
        <v>1168</v>
      </c>
    </row>
    <row r="287" spans="1:12" ht="52.8">
      <c r="A287" s="52" t="s">
        <v>1169</v>
      </c>
      <c r="B287" s="52" t="s">
        <v>137</v>
      </c>
      <c r="C287" s="52" t="s">
        <v>1170</v>
      </c>
      <c r="D287" s="52" t="s">
        <v>838</v>
      </c>
      <c r="E287" s="65">
        <v>1</v>
      </c>
      <c r="F287" s="62">
        <v>820000</v>
      </c>
      <c r="G287" s="63">
        <f>F287/(1+'02_Rendimientos'!$B$82)</f>
        <v>689075.63025210088</v>
      </c>
      <c r="H287" s="63">
        <f>E287*G287</f>
        <v>689075.63025210088</v>
      </c>
      <c r="I287" s="63">
        <f>H287*(1+'02_Rendimientos'!$B$83+'02_Rendimientos'!$B$84)</f>
        <v>861344.53781512612</v>
      </c>
      <c r="J287" s="56">
        <f>'05_Carta_Gantt'!E22</f>
        <v>46359</v>
      </c>
      <c r="K287" s="56">
        <f>'05_Carta_Gantt'!F22</f>
        <v>46372</v>
      </c>
      <c r="L287" s="52" t="s">
        <v>1171</v>
      </c>
    </row>
    <row r="288" spans="1:12" ht="52.8">
      <c r="A288" s="51" t="s">
        <v>1172</v>
      </c>
      <c r="B288" s="51" t="s">
        <v>137</v>
      </c>
      <c r="C288" s="51" t="s">
        <v>1173</v>
      </c>
      <c r="D288" s="51" t="s">
        <v>838</v>
      </c>
      <c r="E288" s="66">
        <v>1</v>
      </c>
      <c r="F288" s="62">
        <v>360000</v>
      </c>
      <c r="G288" s="64">
        <f>F288/(1+'02_Rendimientos'!$B$82)</f>
        <v>302521.00840336137</v>
      </c>
      <c r="H288" s="64">
        <f>E288*G288</f>
        <v>302521.00840336137</v>
      </c>
      <c r="I288" s="64">
        <f>H288*(1+'02_Rendimientos'!$B$83+'02_Rendimientos'!$B$84)</f>
        <v>378151.26050420169</v>
      </c>
      <c r="J288" s="57">
        <f>'05_Carta_Gantt'!E22</f>
        <v>46359</v>
      </c>
      <c r="K288" s="57">
        <f>'05_Carta_Gantt'!F22</f>
        <v>46372</v>
      </c>
      <c r="L288" s="51" t="s">
        <v>1174</v>
      </c>
    </row>
    <row r="289" spans="1:12" ht="39.6">
      <c r="A289" s="52" t="s">
        <v>1175</v>
      </c>
      <c r="B289" s="52" t="s">
        <v>138</v>
      </c>
      <c r="C289" s="52" t="s">
        <v>1176</v>
      </c>
      <c r="D289" s="52" t="s">
        <v>838</v>
      </c>
      <c r="E289" s="65">
        <v>2</v>
      </c>
      <c r="F289" s="62">
        <v>52000</v>
      </c>
      <c r="G289" s="63">
        <f>F289/(1+'02_Rendimientos'!$B$82)</f>
        <v>43697.478991596639</v>
      </c>
      <c r="H289" s="63">
        <f>E289*G289</f>
        <v>87394.957983193279</v>
      </c>
      <c r="I289" s="63">
        <f>H289*(1+'02_Rendimientos'!$B$83+'02_Rendimientos'!$B$84)</f>
        <v>109243.6974789916</v>
      </c>
      <c r="J289" s="56">
        <f>'05_Carta_Gantt'!E23</f>
        <v>46407</v>
      </c>
      <c r="K289" s="56">
        <f>'05_Carta_Gantt'!F23</f>
        <v>46414</v>
      </c>
      <c r="L289" s="52" t="s">
        <v>1177</v>
      </c>
    </row>
    <row r="290" spans="1:12" ht="52.8">
      <c r="A290" s="51" t="s">
        <v>1178</v>
      </c>
      <c r="B290" s="51" t="s">
        <v>138</v>
      </c>
      <c r="C290" s="51" t="s">
        <v>1179</v>
      </c>
      <c r="D290" s="51" t="s">
        <v>838</v>
      </c>
      <c r="E290" s="66">
        <v>1</v>
      </c>
      <c r="F290" s="62">
        <v>125000</v>
      </c>
      <c r="G290" s="64">
        <f>F290/(1+'02_Rendimientos'!$B$82)</f>
        <v>105042.01680672269</v>
      </c>
      <c r="H290" s="64">
        <f>E290*G290</f>
        <v>105042.01680672269</v>
      </c>
      <c r="I290" s="64">
        <f>H290*(1+'02_Rendimientos'!$B$83+'02_Rendimientos'!$B$84)</f>
        <v>131302.52100840336</v>
      </c>
      <c r="J290" s="57">
        <f>'05_Carta_Gantt'!E23</f>
        <v>46407</v>
      </c>
      <c r="K290" s="57">
        <f>'05_Carta_Gantt'!F23</f>
        <v>46414</v>
      </c>
      <c r="L290" s="51" t="s">
        <v>1180</v>
      </c>
    </row>
    <row r="291" spans="1:12" ht="52.8">
      <c r="A291" s="52" t="s">
        <v>1181</v>
      </c>
      <c r="B291" s="52" t="s">
        <v>138</v>
      </c>
      <c r="C291" s="52" t="s">
        <v>1182</v>
      </c>
      <c r="D291" s="52" t="s">
        <v>838</v>
      </c>
      <c r="E291" s="65">
        <v>1</v>
      </c>
      <c r="F291" s="62">
        <v>135000</v>
      </c>
      <c r="G291" s="63">
        <f>F291/(1+'02_Rendimientos'!$B$82)</f>
        <v>113445.37815126051</v>
      </c>
      <c r="H291" s="63">
        <f>E291*G291</f>
        <v>113445.37815126051</v>
      </c>
      <c r="I291" s="63">
        <f>H291*(1+'02_Rendimientos'!$B$83+'02_Rendimientos'!$B$84)</f>
        <v>141806.72268907563</v>
      </c>
      <c r="J291" s="56">
        <f>'05_Carta_Gantt'!E23</f>
        <v>46407</v>
      </c>
      <c r="K291" s="56">
        <f>'05_Carta_Gantt'!F23</f>
        <v>46414</v>
      </c>
      <c r="L291" s="52" t="s">
        <v>1183</v>
      </c>
    </row>
    <row r="292" spans="1:12" ht="39.6">
      <c r="A292" s="51" t="s">
        <v>1184</v>
      </c>
      <c r="B292" s="51" t="s">
        <v>138</v>
      </c>
      <c r="C292" s="51" t="s">
        <v>1185</v>
      </c>
      <c r="D292" s="51" t="s">
        <v>838</v>
      </c>
      <c r="E292" s="66">
        <v>2</v>
      </c>
      <c r="F292" s="62">
        <v>13500</v>
      </c>
      <c r="G292" s="64">
        <f>F292/(1+'02_Rendimientos'!$B$82)</f>
        <v>11344.53781512605</v>
      </c>
      <c r="H292" s="64">
        <f>E292*G292</f>
        <v>22689.0756302521</v>
      </c>
      <c r="I292" s="64">
        <f>H292*(1+'02_Rendimientos'!$B$83+'02_Rendimientos'!$B$84)</f>
        <v>28361.344537815126</v>
      </c>
      <c r="J292" s="57">
        <f>'05_Carta_Gantt'!E23</f>
        <v>46407</v>
      </c>
      <c r="K292" s="57">
        <f>'05_Carta_Gantt'!F23</f>
        <v>46414</v>
      </c>
      <c r="L292" s="51" t="s">
        <v>1186</v>
      </c>
    </row>
    <row r="293" spans="1:12" ht="39.6">
      <c r="A293" s="52" t="s">
        <v>1187</v>
      </c>
      <c r="B293" s="52" t="s">
        <v>138</v>
      </c>
      <c r="C293" s="52" t="s">
        <v>1188</v>
      </c>
      <c r="D293" s="52" t="s">
        <v>838</v>
      </c>
      <c r="E293" s="65">
        <v>2</v>
      </c>
      <c r="F293" s="62">
        <v>16500</v>
      </c>
      <c r="G293" s="63">
        <f>F293/(1+'02_Rendimientos'!$B$82)</f>
        <v>13865.546218487396</v>
      </c>
      <c r="H293" s="63">
        <f>E293*G293</f>
        <v>27731.092436974792</v>
      </c>
      <c r="I293" s="63">
        <f>H293*(1+'02_Rendimientos'!$B$83+'02_Rendimientos'!$B$84)</f>
        <v>34663.865546218491</v>
      </c>
      <c r="J293" s="56">
        <f>'05_Carta_Gantt'!E23</f>
        <v>46407</v>
      </c>
      <c r="K293" s="56">
        <f>'05_Carta_Gantt'!F23</f>
        <v>46414</v>
      </c>
      <c r="L293" s="52" t="s">
        <v>1189</v>
      </c>
    </row>
    <row r="294" spans="1:12" ht="39.6">
      <c r="A294" s="51" t="s">
        <v>1190</v>
      </c>
      <c r="B294" s="51" t="s">
        <v>138</v>
      </c>
      <c r="C294" s="51" t="s">
        <v>1191</v>
      </c>
      <c r="D294" s="51" t="s">
        <v>838</v>
      </c>
      <c r="E294" s="66">
        <v>2</v>
      </c>
      <c r="F294" s="62">
        <v>98000</v>
      </c>
      <c r="G294" s="64">
        <f>F294/(1+'02_Rendimientos'!$B$82)</f>
        <v>82352.941176470587</v>
      </c>
      <c r="H294" s="64">
        <f>E294*G294</f>
        <v>164705.88235294117</v>
      </c>
      <c r="I294" s="64">
        <f>H294*(1+'02_Rendimientos'!$B$83+'02_Rendimientos'!$B$84)</f>
        <v>205882.35294117648</v>
      </c>
      <c r="J294" s="57">
        <f>'05_Carta_Gantt'!E23</f>
        <v>46407</v>
      </c>
      <c r="K294" s="57">
        <f>'05_Carta_Gantt'!F23</f>
        <v>46414</v>
      </c>
      <c r="L294" s="51" t="s">
        <v>1192</v>
      </c>
    </row>
    <row r="295" spans="1:12" ht="39.6">
      <c r="A295" s="52" t="s">
        <v>1193</v>
      </c>
      <c r="B295" s="52" t="s">
        <v>138</v>
      </c>
      <c r="C295" s="52" t="s">
        <v>1194</v>
      </c>
      <c r="D295" s="52" t="s">
        <v>838</v>
      </c>
      <c r="E295" s="65">
        <v>1</v>
      </c>
      <c r="F295" s="62">
        <v>145000</v>
      </c>
      <c r="G295" s="63">
        <f>F295/(1+'02_Rendimientos'!$B$82)</f>
        <v>121848.73949579832</v>
      </c>
      <c r="H295" s="63">
        <f>E295*G295</f>
        <v>121848.73949579832</v>
      </c>
      <c r="I295" s="63">
        <f>H295*(1+'02_Rendimientos'!$B$83+'02_Rendimientos'!$B$84)</f>
        <v>152310.9243697479</v>
      </c>
      <c r="J295" s="56">
        <f>'05_Carta_Gantt'!E23</f>
        <v>46407</v>
      </c>
      <c r="K295" s="56">
        <f>'05_Carta_Gantt'!F23</f>
        <v>46414</v>
      </c>
      <c r="L295" s="52" t="s">
        <v>1195</v>
      </c>
    </row>
    <row r="296" spans="1:12" ht="39.6">
      <c r="A296" s="51" t="s">
        <v>1196</v>
      </c>
      <c r="B296" s="51" t="s">
        <v>138</v>
      </c>
      <c r="C296" s="51" t="s">
        <v>1197</v>
      </c>
      <c r="D296" s="51" t="s">
        <v>838</v>
      </c>
      <c r="E296" s="66">
        <v>1</v>
      </c>
      <c r="F296" s="62">
        <v>285000</v>
      </c>
      <c r="G296" s="64">
        <f>F296/(1+'02_Rendimientos'!$B$82)</f>
        <v>239495.79831932773</v>
      </c>
      <c r="H296" s="64">
        <f>E296*G296</f>
        <v>239495.79831932773</v>
      </c>
      <c r="I296" s="64">
        <f>H296*(1+'02_Rendimientos'!$B$83+'02_Rendimientos'!$B$84)</f>
        <v>299369.74789915967</v>
      </c>
      <c r="J296" s="57">
        <f>'05_Carta_Gantt'!E23</f>
        <v>46407</v>
      </c>
      <c r="K296" s="57">
        <f>'05_Carta_Gantt'!F23</f>
        <v>46414</v>
      </c>
      <c r="L296" s="51" t="s">
        <v>1198</v>
      </c>
    </row>
    <row r="297" spans="1:12" ht="39.6">
      <c r="A297" s="52" t="s">
        <v>1199</v>
      </c>
      <c r="B297" s="52" t="s">
        <v>138</v>
      </c>
      <c r="C297" s="52" t="s">
        <v>1200</v>
      </c>
      <c r="D297" s="52" t="s">
        <v>838</v>
      </c>
      <c r="E297" s="65">
        <v>2</v>
      </c>
      <c r="F297" s="62">
        <v>42000</v>
      </c>
      <c r="G297" s="63">
        <f>F297/(1+'02_Rendimientos'!$B$82)</f>
        <v>35294.117647058825</v>
      </c>
      <c r="H297" s="63">
        <f>E297*G297</f>
        <v>70588.23529411765</v>
      </c>
      <c r="I297" s="63">
        <f>H297*(1+'02_Rendimientos'!$B$83+'02_Rendimientos'!$B$84)</f>
        <v>88235.294117647063</v>
      </c>
      <c r="J297" s="56">
        <f>'05_Carta_Gantt'!E23</f>
        <v>46407</v>
      </c>
      <c r="K297" s="56">
        <f>'05_Carta_Gantt'!F23</f>
        <v>46414</v>
      </c>
      <c r="L297" s="52" t="s">
        <v>1201</v>
      </c>
    </row>
    <row r="298" spans="1:12" ht="39.6">
      <c r="A298" s="51" t="s">
        <v>1202</v>
      </c>
      <c r="B298" s="51" t="s">
        <v>138</v>
      </c>
      <c r="C298" s="51" t="s">
        <v>1203</v>
      </c>
      <c r="D298" s="51" t="s">
        <v>838</v>
      </c>
      <c r="E298" s="66">
        <v>5</v>
      </c>
      <c r="F298" s="62">
        <v>24500</v>
      </c>
      <c r="G298" s="64">
        <f>F298/(1+'02_Rendimientos'!$B$82)</f>
        <v>20588.235294117647</v>
      </c>
      <c r="H298" s="64">
        <f>E298*G298</f>
        <v>102941.17647058824</v>
      </c>
      <c r="I298" s="64">
        <f>H298*(1+'02_Rendimientos'!$B$83+'02_Rendimientos'!$B$84)</f>
        <v>128676.4705882353</v>
      </c>
      <c r="J298" s="57">
        <f>'05_Carta_Gantt'!E23</f>
        <v>46407</v>
      </c>
      <c r="K298" s="57">
        <f>'05_Carta_Gantt'!F23</f>
        <v>46414</v>
      </c>
      <c r="L298" s="51" t="s">
        <v>1204</v>
      </c>
    </row>
    <row r="299" spans="1:12" ht="39.6">
      <c r="A299" s="52" t="s">
        <v>1205</v>
      </c>
      <c r="B299" s="52" t="s">
        <v>138</v>
      </c>
      <c r="C299" s="52" t="s">
        <v>1206</v>
      </c>
      <c r="D299" s="52" t="s">
        <v>838</v>
      </c>
      <c r="E299" s="65">
        <v>3</v>
      </c>
      <c r="F299" s="62">
        <v>18500</v>
      </c>
      <c r="G299" s="63">
        <f>F299/(1+'02_Rendimientos'!$B$82)</f>
        <v>15546.218487394959</v>
      </c>
      <c r="H299" s="63">
        <f>E299*G299</f>
        <v>46638.655462184877</v>
      </c>
      <c r="I299" s="63">
        <f>H299*(1+'02_Rendimientos'!$B$83+'02_Rendimientos'!$B$84)</f>
        <v>58298.319327731093</v>
      </c>
      <c r="J299" s="56">
        <f>'05_Carta_Gantt'!E23</f>
        <v>46407</v>
      </c>
      <c r="K299" s="56">
        <f>'05_Carta_Gantt'!F23</f>
        <v>46414</v>
      </c>
      <c r="L299" s="52" t="s">
        <v>1207</v>
      </c>
    </row>
    <row r="300" spans="1:12" ht="39.6">
      <c r="A300" s="51" t="s">
        <v>1208</v>
      </c>
      <c r="B300" s="51" t="s">
        <v>138</v>
      </c>
      <c r="C300" s="51" t="s">
        <v>1209</v>
      </c>
      <c r="D300" s="51" t="s">
        <v>838</v>
      </c>
      <c r="E300" s="66">
        <v>1</v>
      </c>
      <c r="F300" s="62">
        <v>285000</v>
      </c>
      <c r="G300" s="64">
        <f>F300/(1+'02_Rendimientos'!$B$82)</f>
        <v>239495.79831932773</v>
      </c>
      <c r="H300" s="64">
        <f>E300*G300</f>
        <v>239495.79831932773</v>
      </c>
      <c r="I300" s="64">
        <f>H300*(1+'02_Rendimientos'!$B$83+'02_Rendimientos'!$B$84)</f>
        <v>299369.74789915967</v>
      </c>
      <c r="J300" s="57">
        <f>'05_Carta_Gantt'!E23</f>
        <v>46407</v>
      </c>
      <c r="K300" s="57">
        <f>'05_Carta_Gantt'!F23</f>
        <v>46414</v>
      </c>
      <c r="L300" s="51" t="s">
        <v>1210</v>
      </c>
    </row>
    <row r="301" spans="1:12" ht="39.6">
      <c r="A301" s="52" t="s">
        <v>1211</v>
      </c>
      <c r="B301" s="52" t="s">
        <v>138</v>
      </c>
      <c r="C301" s="52" t="s">
        <v>1212</v>
      </c>
      <c r="D301" s="52" t="s">
        <v>838</v>
      </c>
      <c r="E301" s="65">
        <v>1</v>
      </c>
      <c r="F301" s="62">
        <v>48000</v>
      </c>
      <c r="G301" s="63">
        <f>F301/(1+'02_Rendimientos'!$B$82)</f>
        <v>40336.134453781517</v>
      </c>
      <c r="H301" s="63">
        <f>E301*G301</f>
        <v>40336.134453781517</v>
      </c>
      <c r="I301" s="63">
        <f>H301*(1+'02_Rendimientos'!$B$83+'02_Rendimientos'!$B$84)</f>
        <v>50420.168067226899</v>
      </c>
      <c r="J301" s="56">
        <f>'05_Carta_Gantt'!E23</f>
        <v>46407</v>
      </c>
      <c r="K301" s="56">
        <f>'05_Carta_Gantt'!F23</f>
        <v>46414</v>
      </c>
      <c r="L301" s="52" t="s">
        <v>1213</v>
      </c>
    </row>
    <row r="302" spans="1:12" ht="26.4">
      <c r="A302" s="51" t="s">
        <v>1214</v>
      </c>
      <c r="B302" s="51" t="s">
        <v>144</v>
      </c>
      <c r="C302" s="51" t="s">
        <v>1215</v>
      </c>
      <c r="D302" s="51" t="s">
        <v>852</v>
      </c>
      <c r="E302" s="66">
        <v>84</v>
      </c>
      <c r="F302" s="62">
        <v>68000</v>
      </c>
      <c r="G302" s="64">
        <f>F302/(1+'02_Rendimientos'!$B$82)</f>
        <v>57142.857142857145</v>
      </c>
      <c r="H302" s="64">
        <f>E302*G302</f>
        <v>4800000</v>
      </c>
      <c r="I302" s="64">
        <f>H302*(1+'02_Rendimientos'!$B$83+'02_Rendimientos'!$B$84)</f>
        <v>6000000</v>
      </c>
      <c r="J302" s="57">
        <f>'05_Carta_Gantt'!E29</f>
        <v>46409</v>
      </c>
      <c r="K302" s="57">
        <f>'05_Carta_Gantt'!F29</f>
        <v>46424</v>
      </c>
      <c r="L302" s="51" t="s">
        <v>1216</v>
      </c>
    </row>
    <row r="303" spans="1:12" ht="26.4">
      <c r="A303" s="52" t="s">
        <v>1217</v>
      </c>
      <c r="B303" s="52" t="s">
        <v>144</v>
      </c>
      <c r="C303" s="52" t="s">
        <v>1218</v>
      </c>
      <c r="D303" s="52" t="s">
        <v>838</v>
      </c>
      <c r="E303" s="65">
        <v>1</v>
      </c>
      <c r="F303" s="62">
        <v>780000</v>
      </c>
      <c r="G303" s="63">
        <f>F303/(1+'02_Rendimientos'!$B$82)</f>
        <v>655462.18487394962</v>
      </c>
      <c r="H303" s="63">
        <f>E303*G303</f>
        <v>655462.18487394962</v>
      </c>
      <c r="I303" s="63">
        <f>H303*(1+'02_Rendimientos'!$B$83+'02_Rendimientos'!$B$84)</f>
        <v>819327.73109243705</v>
      </c>
      <c r="J303" s="56">
        <f>'05_Carta_Gantt'!E29</f>
        <v>46409</v>
      </c>
      <c r="K303" s="56">
        <f>'05_Carta_Gantt'!F29</f>
        <v>46424</v>
      </c>
      <c r="L303" s="52" t="s">
        <v>1219</v>
      </c>
    </row>
    <row r="304" spans="1:12" ht="26.4">
      <c r="A304" s="51" t="s">
        <v>1220</v>
      </c>
      <c r="B304" s="51" t="s">
        <v>144</v>
      </c>
      <c r="C304" s="51" t="s">
        <v>1221</v>
      </c>
      <c r="D304" s="51" t="s">
        <v>852</v>
      </c>
      <c r="E304" s="66">
        <v>84</v>
      </c>
      <c r="F304" s="62">
        <v>19000</v>
      </c>
      <c r="G304" s="64">
        <f>F304/(1+'02_Rendimientos'!$B$82)</f>
        <v>15966.386554621849</v>
      </c>
      <c r="H304" s="64">
        <f>E304*G304</f>
        <v>1341176.4705882354</v>
      </c>
      <c r="I304" s="64">
        <f>H304*(1+'02_Rendimientos'!$B$83+'02_Rendimientos'!$B$84)</f>
        <v>1676470.5882352942</v>
      </c>
      <c r="J304" s="57">
        <f>'05_Carta_Gantt'!E29</f>
        <v>46409</v>
      </c>
      <c r="K304" s="57">
        <f>'05_Carta_Gantt'!F29</f>
        <v>46424</v>
      </c>
      <c r="L304" s="51" t="s">
        <v>1222</v>
      </c>
    </row>
    <row r="305" spans="1:12" ht="26.4">
      <c r="A305" s="52" t="s">
        <v>1223</v>
      </c>
      <c r="B305" s="52" t="s">
        <v>142</v>
      </c>
      <c r="C305" s="52" t="s">
        <v>1224</v>
      </c>
      <c r="D305" s="52" t="s">
        <v>848</v>
      </c>
      <c r="E305" s="65">
        <v>18</v>
      </c>
      <c r="F305" s="62">
        <v>48000</v>
      </c>
      <c r="G305" s="63">
        <f>F305/(1+'02_Rendimientos'!$B$82)</f>
        <v>40336.134453781517</v>
      </c>
      <c r="H305" s="63">
        <f>E305*G305</f>
        <v>726050.42016806733</v>
      </c>
      <c r="I305" s="63">
        <f>H305*(1+'02_Rendimientos'!$B$83+'02_Rendimientos'!$B$84)</f>
        <v>907563.02521008416</v>
      </c>
      <c r="J305" s="56">
        <f>'05_Carta_Gantt'!E27</f>
        <v>46439</v>
      </c>
      <c r="K305" s="56">
        <f>'05_Carta_Gantt'!F27</f>
        <v>46448</v>
      </c>
      <c r="L305" s="52" t="s">
        <v>1225</v>
      </c>
    </row>
    <row r="306" spans="1:12" ht="26.4">
      <c r="A306" s="51" t="s">
        <v>1226</v>
      </c>
      <c r="B306" s="51" t="s">
        <v>144</v>
      </c>
      <c r="C306" s="51" t="s">
        <v>1227</v>
      </c>
      <c r="D306" s="51" t="s">
        <v>838</v>
      </c>
      <c r="E306" s="66">
        <v>4</v>
      </c>
      <c r="F306" s="62">
        <v>420000</v>
      </c>
      <c r="G306" s="64">
        <f>F306/(1+'02_Rendimientos'!$B$82)</f>
        <v>352941.17647058825</v>
      </c>
      <c r="H306" s="64">
        <f>E306*G306</f>
        <v>1411764.705882353</v>
      </c>
      <c r="I306" s="64">
        <f>H306*(1+'02_Rendimientos'!$B$83+'02_Rendimientos'!$B$84)</f>
        <v>1764705.8823529412</v>
      </c>
      <c r="J306" s="57">
        <f>'05_Carta_Gantt'!E29</f>
        <v>46409</v>
      </c>
      <c r="K306" s="57">
        <f>'05_Carta_Gantt'!F29</f>
        <v>46424</v>
      </c>
      <c r="L306" s="51" t="s">
        <v>1228</v>
      </c>
    </row>
    <row r="307" spans="1:12" ht="26.4">
      <c r="A307" s="52" t="s">
        <v>1229</v>
      </c>
      <c r="B307" s="52" t="s">
        <v>142</v>
      </c>
      <c r="C307" s="52" t="s">
        <v>1230</v>
      </c>
      <c r="D307" s="52" t="s">
        <v>848</v>
      </c>
      <c r="E307" s="65">
        <v>210</v>
      </c>
      <c r="F307" s="62">
        <v>3900</v>
      </c>
      <c r="G307" s="63">
        <f>F307/(1+'02_Rendimientos'!$B$82)</f>
        <v>3277.3109243697481</v>
      </c>
      <c r="H307" s="63">
        <f>E307*G307</f>
        <v>688235.29411764711</v>
      </c>
      <c r="I307" s="63">
        <f>H307*(1+'02_Rendimientos'!$B$83+'02_Rendimientos'!$B$84)</f>
        <v>860294.11764705891</v>
      </c>
      <c r="J307" s="56">
        <f>'05_Carta_Gantt'!E27</f>
        <v>46439</v>
      </c>
      <c r="K307" s="56">
        <f>'05_Carta_Gantt'!F27</f>
        <v>46448</v>
      </c>
      <c r="L307" s="52" t="s">
        <v>1231</v>
      </c>
    </row>
    <row r="308" spans="1:12" ht="26.4">
      <c r="A308" s="51" t="s">
        <v>1232</v>
      </c>
      <c r="B308" s="51" t="s">
        <v>145</v>
      </c>
      <c r="C308" s="51" t="s">
        <v>1233</v>
      </c>
      <c r="D308" s="51" t="s">
        <v>838</v>
      </c>
      <c r="E308" s="66">
        <v>12</v>
      </c>
      <c r="F308" s="62">
        <v>18500</v>
      </c>
      <c r="G308" s="64">
        <f>F308/(1+'02_Rendimientos'!$B$82)</f>
        <v>15546.218487394959</v>
      </c>
      <c r="H308" s="64">
        <f>E308*G308</f>
        <v>186554.62184873951</v>
      </c>
      <c r="I308" s="64">
        <f>H308*(1+'02_Rendimientos'!$B$83+'02_Rendimientos'!$B$84)</f>
        <v>233193.27731092437</v>
      </c>
      <c r="J308" s="57">
        <f>'05_Carta_Gantt'!E30</f>
        <v>46471</v>
      </c>
      <c r="K308" s="57">
        <f>'05_Carta_Gantt'!F30</f>
        <v>46477</v>
      </c>
      <c r="L308" s="51" t="s">
        <v>1234</v>
      </c>
    </row>
    <row r="309" spans="1:12" ht="26.4">
      <c r="A309" s="52" t="s">
        <v>1235</v>
      </c>
      <c r="B309" s="52" t="s">
        <v>145</v>
      </c>
      <c r="C309" s="52" t="s">
        <v>1236</v>
      </c>
      <c r="D309" s="52" t="s">
        <v>838</v>
      </c>
      <c r="E309" s="65">
        <v>9</v>
      </c>
      <c r="F309" s="62">
        <v>6900</v>
      </c>
      <c r="G309" s="63">
        <f>F309/(1+'02_Rendimientos'!$B$82)</f>
        <v>5798.3193277310929</v>
      </c>
      <c r="H309" s="63">
        <f>E309*G309</f>
        <v>52184.873949579836</v>
      </c>
      <c r="I309" s="63">
        <f>H309*(1+'02_Rendimientos'!$B$83+'02_Rendimientos'!$B$84)</f>
        <v>65231.092436974795</v>
      </c>
      <c r="J309" s="56">
        <f>'05_Carta_Gantt'!E30</f>
        <v>46471</v>
      </c>
      <c r="K309" s="56">
        <f>'05_Carta_Gantt'!F30</f>
        <v>46477</v>
      </c>
      <c r="L309" s="52" t="s">
        <v>1237</v>
      </c>
    </row>
    <row r="310" spans="1:12" ht="26.4">
      <c r="A310" s="51" t="s">
        <v>1238</v>
      </c>
      <c r="B310" s="51" t="s">
        <v>145</v>
      </c>
      <c r="C310" s="51" t="s">
        <v>1239</v>
      </c>
      <c r="D310" s="51" t="s">
        <v>838</v>
      </c>
      <c r="E310" s="66">
        <v>4</v>
      </c>
      <c r="F310" s="62">
        <v>12500</v>
      </c>
      <c r="G310" s="64">
        <f>F310/(1+'02_Rendimientos'!$B$82)</f>
        <v>10504.20168067227</v>
      </c>
      <c r="H310" s="64">
        <f>E310*G310</f>
        <v>42016.806722689078</v>
      </c>
      <c r="I310" s="64">
        <f>H310*(1+'02_Rendimientos'!$B$83+'02_Rendimientos'!$B$84)</f>
        <v>52521.008403361346</v>
      </c>
      <c r="J310" s="57">
        <f>'05_Carta_Gantt'!E30</f>
        <v>46471</v>
      </c>
      <c r="K310" s="57">
        <f>'05_Carta_Gantt'!F30</f>
        <v>46477</v>
      </c>
      <c r="L310" s="51" t="s">
        <v>1240</v>
      </c>
    </row>
    <row r="311" spans="1:12" ht="26.4">
      <c r="A311" s="52" t="s">
        <v>1241</v>
      </c>
      <c r="B311" s="52" t="s">
        <v>145</v>
      </c>
      <c r="C311" s="52" t="s">
        <v>1242</v>
      </c>
      <c r="D311" s="52" t="s">
        <v>838</v>
      </c>
      <c r="E311" s="65">
        <v>5</v>
      </c>
      <c r="F311" s="62">
        <v>17500</v>
      </c>
      <c r="G311" s="63">
        <f>F311/(1+'02_Rendimientos'!$B$82)</f>
        <v>14705.882352941177</v>
      </c>
      <c r="H311" s="63">
        <f>E311*G311</f>
        <v>73529.411764705888</v>
      </c>
      <c r="I311" s="63">
        <f>H311*(1+'02_Rendimientos'!$B$83+'02_Rendimientos'!$B$84)</f>
        <v>91911.764705882364</v>
      </c>
      <c r="J311" s="56">
        <f>'05_Carta_Gantt'!E30</f>
        <v>46471</v>
      </c>
      <c r="K311" s="56">
        <f>'05_Carta_Gantt'!F30</f>
        <v>46477</v>
      </c>
      <c r="L311" s="52" t="s">
        <v>1243</v>
      </c>
    </row>
    <row r="312" spans="1:12" ht="26.4">
      <c r="A312" s="51" t="s">
        <v>1244</v>
      </c>
      <c r="B312" s="51" t="s">
        <v>145</v>
      </c>
      <c r="C312" s="51" t="s">
        <v>1245</v>
      </c>
      <c r="D312" s="51" t="s">
        <v>838</v>
      </c>
      <c r="E312" s="66">
        <v>4</v>
      </c>
      <c r="F312" s="62">
        <v>38000</v>
      </c>
      <c r="G312" s="64">
        <f>F312/(1+'02_Rendimientos'!$B$82)</f>
        <v>31932.773109243699</v>
      </c>
      <c r="H312" s="64">
        <f>E312*G312</f>
        <v>127731.0924369748</v>
      </c>
      <c r="I312" s="64">
        <f>H312*(1+'02_Rendimientos'!$B$83+'02_Rendimientos'!$B$84)</f>
        <v>159663.8655462185</v>
      </c>
      <c r="J312" s="57">
        <f>'05_Carta_Gantt'!E30</f>
        <v>46471</v>
      </c>
      <c r="K312" s="57">
        <f>'05_Carta_Gantt'!F30</f>
        <v>46477</v>
      </c>
      <c r="L312" s="51" t="s">
        <v>1246</v>
      </c>
    </row>
    <row r="313" spans="1:12" ht="26.4">
      <c r="A313" s="52" t="s">
        <v>1247</v>
      </c>
      <c r="B313" s="52" t="s">
        <v>145</v>
      </c>
      <c r="C313" s="52" t="s">
        <v>1248</v>
      </c>
      <c r="D313" s="52" t="s">
        <v>838</v>
      </c>
      <c r="E313" s="65">
        <v>1</v>
      </c>
      <c r="F313" s="62">
        <v>290000</v>
      </c>
      <c r="G313" s="63">
        <f>F313/(1+'02_Rendimientos'!$B$82)</f>
        <v>243697.47899159664</v>
      </c>
      <c r="H313" s="63">
        <f>E313*G313</f>
        <v>243697.47899159664</v>
      </c>
      <c r="I313" s="63">
        <f>H313*(1+'02_Rendimientos'!$B$83+'02_Rendimientos'!$B$84)</f>
        <v>304621.84873949579</v>
      </c>
      <c r="J313" s="56">
        <f>'05_Carta_Gantt'!E30</f>
        <v>46471</v>
      </c>
      <c r="K313" s="56">
        <f>'05_Carta_Gantt'!F30</f>
        <v>46477</v>
      </c>
      <c r="L313" s="52" t="s">
        <v>1249</v>
      </c>
    </row>
    <row r="314" spans="1:12" ht="26.4">
      <c r="A314" s="51" t="s">
        <v>1250</v>
      </c>
      <c r="B314" s="51" t="s">
        <v>145</v>
      </c>
      <c r="C314" s="51" t="s">
        <v>1251</v>
      </c>
      <c r="D314" s="51" t="s">
        <v>848</v>
      </c>
      <c r="E314" s="66">
        <v>444.51</v>
      </c>
      <c r="F314" s="62">
        <v>1800</v>
      </c>
      <c r="G314" s="64">
        <f>F314/(1+'02_Rendimientos'!$B$82)</f>
        <v>1512.6050420168067</v>
      </c>
      <c r="H314" s="64">
        <f>E314*G314</f>
        <v>672368.06722689071</v>
      </c>
      <c r="I314" s="64">
        <f>H314*(1+'02_Rendimientos'!$B$83+'02_Rendimientos'!$B$84)</f>
        <v>840460.08403361333</v>
      </c>
      <c r="J314" s="57">
        <f>'05_Carta_Gantt'!E30</f>
        <v>46471</v>
      </c>
      <c r="K314" s="57">
        <f>'05_Carta_Gantt'!F30</f>
        <v>46477</v>
      </c>
      <c r="L314" s="51" t="s">
        <v>1252</v>
      </c>
    </row>
    <row r="317" spans="1:12">
      <c r="A317" s="166" t="s">
        <v>1253</v>
      </c>
      <c r="B317" s="166"/>
      <c r="C317" s="166"/>
      <c r="D317" s="166"/>
      <c r="E317" s="166"/>
      <c r="F317" s="166"/>
      <c r="G317" s="166"/>
      <c r="H317" s="166"/>
      <c r="I317" s="166"/>
    </row>
    <row r="318" spans="1:12">
      <c r="A318" s="188" t="s">
        <v>430</v>
      </c>
      <c r="B318" s="188"/>
      <c r="C318" s="188"/>
      <c r="D318" s="188"/>
      <c r="E318" s="188"/>
      <c r="F318" s="188"/>
      <c r="G318" s="51"/>
      <c r="H318" s="64">
        <f>SUM(H175:H314)</f>
        <v>72760094.117647022</v>
      </c>
      <c r="I318" s="51"/>
    </row>
    <row r="319" spans="1:12">
      <c r="A319" s="187" t="s">
        <v>1254</v>
      </c>
      <c r="B319" s="187"/>
      <c r="C319" s="187"/>
      <c r="D319" s="187"/>
      <c r="E319" s="187"/>
      <c r="F319" s="187"/>
      <c r="G319" s="52"/>
      <c r="H319" s="63">
        <f>H318*'02_Rendimientos'!B83</f>
        <v>10914014.117647054</v>
      </c>
      <c r="I319" s="52"/>
    </row>
    <row r="320" spans="1:12">
      <c r="A320" s="188" t="s">
        <v>1255</v>
      </c>
      <c r="B320" s="188"/>
      <c r="C320" s="188"/>
      <c r="D320" s="188"/>
      <c r="E320" s="188"/>
      <c r="F320" s="188"/>
      <c r="G320" s="51"/>
      <c r="H320" s="64">
        <f>H318*'02_Rendimientos'!B84</f>
        <v>7276009.4117647028</v>
      </c>
      <c r="I320" s="51"/>
    </row>
    <row r="321" spans="1:12">
      <c r="A321" s="187" t="s">
        <v>315</v>
      </c>
      <c r="B321" s="187"/>
      <c r="C321" s="187"/>
      <c r="D321" s="187"/>
      <c r="E321" s="187"/>
      <c r="F321" s="187"/>
      <c r="G321" s="52"/>
      <c r="H321" s="63">
        <f>SUM(H318:H320)</f>
        <v>90950117.64705877</v>
      </c>
      <c r="I321" s="52"/>
    </row>
    <row r="322" spans="1:12">
      <c r="A322" s="188" t="s">
        <v>1256</v>
      </c>
      <c r="B322" s="188"/>
      <c r="C322" s="188"/>
      <c r="D322" s="188"/>
      <c r="E322" s="188"/>
      <c r="F322" s="188"/>
      <c r="G322" s="51"/>
      <c r="H322" s="64">
        <f>H321*'02_Rendimientos'!B82</f>
        <v>17280522.352941167</v>
      </c>
      <c r="I322" s="51"/>
    </row>
    <row r="323" spans="1:12">
      <c r="A323" s="187" t="s">
        <v>1257</v>
      </c>
      <c r="B323" s="187"/>
      <c r="C323" s="187"/>
      <c r="D323" s="187"/>
      <c r="E323" s="187"/>
      <c r="F323" s="187"/>
      <c r="G323" s="52"/>
      <c r="H323" s="63">
        <f>ROUND(SUM(H321:H322),0)</f>
        <v>108230640</v>
      </c>
      <c r="I323" s="52"/>
    </row>
    <row r="324" spans="1:12">
      <c r="A324" s="188" t="s">
        <v>316</v>
      </c>
      <c r="B324" s="188"/>
      <c r="C324" s="188"/>
      <c r="D324" s="188"/>
      <c r="E324" s="188"/>
      <c r="F324" s="188"/>
      <c r="G324" s="51"/>
      <c r="H324" s="64">
        <f>'02_Rendimientos'!B81</f>
        <v>114446607</v>
      </c>
      <c r="I324" s="51"/>
    </row>
    <row r="325" spans="1:12">
      <c r="A325" s="187" t="s">
        <v>1258</v>
      </c>
      <c r="B325" s="187"/>
      <c r="C325" s="187"/>
      <c r="D325" s="187"/>
      <c r="E325" s="187"/>
      <c r="F325" s="187"/>
      <c r="G325" s="52"/>
      <c r="H325" s="63">
        <f>H324-H323</f>
        <v>6215967</v>
      </c>
      <c r="I325" s="52"/>
    </row>
    <row r="326" spans="1:12">
      <c r="A326" s="188" t="s">
        <v>1259</v>
      </c>
      <c r="B326" s="188"/>
      <c r="C326" s="188"/>
      <c r="D326" s="188"/>
      <c r="E326" s="188"/>
      <c r="F326" s="188"/>
      <c r="G326" s="51"/>
      <c r="H326" s="68">
        <f>H325/H324</f>
        <v>5.431324844781113E-2</v>
      </c>
      <c r="I326" s="51"/>
    </row>
    <row r="327" spans="1:12">
      <c r="A327" s="187" t="s">
        <v>1260</v>
      </c>
      <c r="B327" s="187"/>
      <c r="C327" s="187"/>
      <c r="D327" s="187"/>
      <c r="E327" s="187"/>
      <c r="F327" s="187"/>
      <c r="G327" s="52"/>
      <c r="H327" s="63">
        <f>ROUND(H318*(1+'02_Rendimientos'!B83+'02_Rendimientos'!B85)*(1+'02_Rendimientos'!B82),0)</f>
        <v>112559866</v>
      </c>
      <c r="I327" s="52"/>
    </row>
    <row r="328" spans="1:12">
      <c r="A328" s="188" t="s">
        <v>1261</v>
      </c>
      <c r="B328" s="188"/>
      <c r="C328" s="188"/>
      <c r="D328" s="188"/>
      <c r="E328" s="188"/>
      <c r="F328" s="188"/>
      <c r="G328" s="51"/>
      <c r="H328" s="64">
        <f>H327-H323</f>
        <v>4329226</v>
      </c>
      <c r="I328" s="51"/>
    </row>
    <row r="330" spans="1:12">
      <c r="A330" s="157" t="s">
        <v>1262</v>
      </c>
      <c r="B330" s="157"/>
      <c r="C330" s="157"/>
      <c r="D330" s="157"/>
      <c r="E330" s="157"/>
      <c r="F330" s="157"/>
      <c r="G330" s="157"/>
      <c r="H330" s="157"/>
      <c r="I330" s="157"/>
      <c r="J330" s="157"/>
      <c r="K330" s="157"/>
      <c r="L330" s="157"/>
    </row>
    <row r="332" spans="1:12">
      <c r="A332" s="166" t="s">
        <v>1263</v>
      </c>
      <c r="B332" s="166"/>
      <c r="C332" s="166"/>
      <c r="D332" s="166"/>
      <c r="E332" s="166"/>
      <c r="F332" s="166"/>
      <c r="G332" s="166"/>
      <c r="H332" s="166"/>
      <c r="I332" s="166"/>
    </row>
    <row r="333" spans="1:12" ht="66">
      <c r="A333" s="50" t="s">
        <v>1264</v>
      </c>
      <c r="B333" s="50" t="s">
        <v>1265</v>
      </c>
      <c r="C333" s="50" t="s">
        <v>1266</v>
      </c>
      <c r="D333" s="50" t="s">
        <v>1267</v>
      </c>
    </row>
    <row r="334" spans="1:12" ht="184.8">
      <c r="A334" s="51" t="s">
        <v>1268</v>
      </c>
      <c r="B334" s="60">
        <v>0.45</v>
      </c>
      <c r="C334" s="64">
        <f>B334*$H$319</f>
        <v>4911306.3529411741</v>
      </c>
      <c r="D334" s="51" t="s">
        <v>1269</v>
      </c>
    </row>
    <row r="335" spans="1:12" ht="118.8">
      <c r="A335" s="52" t="s">
        <v>1270</v>
      </c>
      <c r="B335" s="61">
        <v>0.2</v>
      </c>
      <c r="C335" s="63">
        <f>B335*$H$319</f>
        <v>2182802.8235294106</v>
      </c>
      <c r="D335" s="52" t="s">
        <v>1271</v>
      </c>
    </row>
    <row r="336" spans="1:12" ht="184.8">
      <c r="A336" s="51" t="s">
        <v>1272</v>
      </c>
      <c r="B336" s="60">
        <v>0.12</v>
      </c>
      <c r="C336" s="64">
        <f>B336*$H$319</f>
        <v>1309681.6941176464</v>
      </c>
      <c r="D336" s="51" t="s">
        <v>1273</v>
      </c>
    </row>
    <row r="337" spans="1:9" ht="211.2">
      <c r="A337" s="52" t="s">
        <v>1274</v>
      </c>
      <c r="B337" s="61">
        <v>0.08</v>
      </c>
      <c r="C337" s="63">
        <f>B337*$H$319</f>
        <v>873121.12941176433</v>
      </c>
      <c r="D337" s="52" t="s">
        <v>1275</v>
      </c>
    </row>
    <row r="338" spans="1:9" ht="105.6">
      <c r="A338" s="51" t="s">
        <v>1276</v>
      </c>
      <c r="B338" s="60">
        <v>0.15</v>
      </c>
      <c r="C338" s="64">
        <f>B338*$H$319</f>
        <v>1637102.1176470581</v>
      </c>
      <c r="D338" s="51" t="s">
        <v>1277</v>
      </c>
    </row>
    <row r="341" spans="1:9">
      <c r="A341" s="166" t="s">
        <v>1278</v>
      </c>
      <c r="B341" s="166"/>
      <c r="C341" s="166"/>
      <c r="D341" s="166"/>
      <c r="E341" s="166"/>
      <c r="F341" s="166"/>
      <c r="G341" s="166"/>
      <c r="H341" s="166"/>
      <c r="I341" s="166"/>
    </row>
    <row r="342" spans="1:9" ht="66">
      <c r="A342" s="50" t="s">
        <v>116</v>
      </c>
      <c r="B342" s="50" t="s">
        <v>429</v>
      </c>
      <c r="C342" s="50" t="s">
        <v>430</v>
      </c>
      <c r="D342" s="50" t="s">
        <v>447</v>
      </c>
      <c r="E342" s="50" t="s">
        <v>359</v>
      </c>
      <c r="F342" s="50" t="s">
        <v>431</v>
      </c>
      <c r="G342" s="50" t="s">
        <v>432</v>
      </c>
      <c r="H342" s="50" t="s">
        <v>1279</v>
      </c>
      <c r="I342" s="50" t="s">
        <v>1280</v>
      </c>
    </row>
    <row r="343" spans="1:9" ht="39.6">
      <c r="A343" s="52" t="s">
        <v>123</v>
      </c>
      <c r="B343" s="52" t="str">
        <f>'03_CPM_Obra_Gruesa'!D145</f>
        <v>Instalación de faenas y cierre perimetral</v>
      </c>
      <c r="C343" s="63">
        <f>SUMIF(B175:B314,A343,H175:H314)</f>
        <v>7089010.0840336131</v>
      </c>
      <c r="D343" s="63">
        <f>SUMIF(B175:B314,A343,I175:I314)</f>
        <v>8861262.6050420161</v>
      </c>
      <c r="E343" s="69">
        <f>'02_Rendimientos'!I6/SUM('02_Rendimientos'!I6:I27)</f>
        <v>1.1103669498396137E-2</v>
      </c>
      <c r="F343" s="56">
        <f>'05_Carta_Gantt'!E9</f>
        <v>46328</v>
      </c>
      <c r="G343" s="56">
        <f>'05_Carta_Gantt'!F9</f>
        <v>46333</v>
      </c>
      <c r="H343" s="52">
        <f>COUNTIF(B175:B314,A343)</f>
        <v>7</v>
      </c>
      <c r="I343" s="52" t="s">
        <v>1281</v>
      </c>
    </row>
    <row r="344" spans="1:9" ht="52.8">
      <c r="A344" s="51" t="s">
        <v>125</v>
      </c>
      <c r="B344" s="51" t="str">
        <f>'03_CPM_Obra_Gruesa'!D146</f>
        <v>Replanteo y nivelación del área de trabajo</v>
      </c>
      <c r="C344" s="64">
        <f>SUMIF(B175:B314,A344,H175:H314)</f>
        <v>784429.4117647059</v>
      </c>
      <c r="D344" s="64">
        <f>SUMIF(B175:B314,A344,I175:I314)</f>
        <v>980536.76470588241</v>
      </c>
      <c r="E344" s="70">
        <f>'02_Rendimientos'!I7/SUM('02_Rendimientos'!I6:I27)</f>
        <v>1.1103669498396137E-2</v>
      </c>
      <c r="F344" s="57">
        <f>'05_Carta_Gantt'!E10</f>
        <v>46334</v>
      </c>
      <c r="G344" s="57">
        <f>'05_Carta_Gantt'!F10</f>
        <v>46338</v>
      </c>
      <c r="H344" s="51">
        <f>COUNTIF(B175:B314,A344)</f>
        <v>1</v>
      </c>
      <c r="I344" s="51" t="s">
        <v>1282</v>
      </c>
    </row>
    <row r="345" spans="1:9" ht="52.8">
      <c r="A345" s="52" t="s">
        <v>126</v>
      </c>
      <c r="B345" s="52" t="str">
        <f>'03_CPM_Obra_Gruesa'!D147</f>
        <v>Servicios provisorios y habilitación de instalaciones</v>
      </c>
      <c r="C345" s="63">
        <f>SUMIF(B175:B314,A345,H175:H314)</f>
        <v>0</v>
      </c>
      <c r="D345" s="63">
        <f>SUMIF(B175:B314,A345,I175:I314)</f>
        <v>0</v>
      </c>
      <c r="E345" s="69">
        <f>'02_Rendimientos'!I8/SUM('02_Rendimientos'!I6:I27)</f>
        <v>2.2207338996792274E-2</v>
      </c>
      <c r="F345" s="56">
        <f>'05_Carta_Gantt'!E11</f>
        <v>46334</v>
      </c>
      <c r="G345" s="56">
        <f>'05_Carta_Gantt'!F11</f>
        <v>46343</v>
      </c>
      <c r="H345" s="52">
        <f>COUNTIF(B175:B314,A345)</f>
        <v>0</v>
      </c>
      <c r="I345" s="52" t="s">
        <v>1283</v>
      </c>
    </row>
    <row r="346" spans="1:9" ht="52.8">
      <c r="A346" s="51" t="s">
        <v>127</v>
      </c>
      <c r="B346" s="51" t="str">
        <f>'03_CPM_Obra_Gruesa'!D148</f>
        <v>Excavación y retiro de material</v>
      </c>
      <c r="C346" s="64">
        <f>SUMIF(B175:B314,A346,H175:H314)</f>
        <v>529411.76470588241</v>
      </c>
      <c r="D346" s="64">
        <f>SUMIF(B175:B314,A346,I175:I314)</f>
        <v>661764.70588235301</v>
      </c>
      <c r="E346" s="70">
        <f>'02_Rendimientos'!I9/SUM('02_Rendimientos'!I6:I27)</f>
        <v>3.3311008495188407E-2</v>
      </c>
      <c r="F346" s="57">
        <f>'05_Carta_Gantt'!E12</f>
        <v>46339</v>
      </c>
      <c r="G346" s="57">
        <f>'05_Carta_Gantt'!F12</f>
        <v>46349</v>
      </c>
      <c r="H346" s="51">
        <f>COUNTIF(B175:B314,A346)</f>
        <v>1</v>
      </c>
      <c r="I346" s="51" t="s">
        <v>1282</v>
      </c>
    </row>
    <row r="347" spans="1:9" ht="52.8">
      <c r="A347" s="52" t="s">
        <v>128</v>
      </c>
      <c r="B347" s="52" t="str">
        <f>'03_CPM_Obra_Gruesa'!D149</f>
        <v>Relleno, humectación y compactación</v>
      </c>
      <c r="C347" s="63">
        <f>SUMIF(B175:B314,A347,H175:H314)</f>
        <v>1838305.8823529412</v>
      </c>
      <c r="D347" s="63">
        <f>SUMIF(B175:B314,A347,I175:I314)</f>
        <v>2297882.3529411764</v>
      </c>
      <c r="E347" s="69">
        <f>'02_Rendimientos'!I10/SUM('02_Rendimientos'!I6:I27)</f>
        <v>3.2385702703655393E-2</v>
      </c>
      <c r="F347" s="56">
        <f>'05_Carta_Gantt'!E13</f>
        <v>46350</v>
      </c>
      <c r="G347" s="56">
        <f>'05_Carta_Gantt'!F13</f>
        <v>46358</v>
      </c>
      <c r="H347" s="52">
        <f>COUNTIF(B175:B314,A347)</f>
        <v>4</v>
      </c>
      <c r="I347" s="52" t="s">
        <v>1282</v>
      </c>
    </row>
    <row r="348" spans="1:9" ht="52.8">
      <c r="A348" s="51" t="s">
        <v>129</v>
      </c>
      <c r="B348" s="51" t="str">
        <f>'03_CPM_Obra_Gruesa'!D150</f>
        <v>Emplantillado de hormigón</v>
      </c>
      <c r="C348" s="64">
        <f>SUMIF(B175:B314,A348,H175:H314)</f>
        <v>376890.75630252104</v>
      </c>
      <c r="D348" s="64">
        <f>SUMIF(B175:B314,A348,I175:I314)</f>
        <v>471113.44537815131</v>
      </c>
      <c r="E348" s="70">
        <f>'02_Rendimientos'!I11/SUM('02_Rendimientos'!I6:I27)</f>
        <v>3.3311008495188407E-2</v>
      </c>
      <c r="F348" s="57">
        <f>'05_Carta_Gantt'!E14</f>
        <v>46359</v>
      </c>
      <c r="G348" s="57">
        <f>'05_Carta_Gantt'!F14</f>
        <v>46363</v>
      </c>
      <c r="H348" s="51">
        <f>COUNTIF(B175:B314,A348)</f>
        <v>1</v>
      </c>
      <c r="I348" s="51" t="s">
        <v>1282</v>
      </c>
    </row>
    <row r="349" spans="1:9" ht="52.8">
      <c r="A349" s="52" t="s">
        <v>130</v>
      </c>
      <c r="B349" s="52" t="str">
        <f>'03_CPM_Obra_Gruesa'!D151</f>
        <v>Fundaciones de hormigón armado</v>
      </c>
      <c r="C349" s="63">
        <f>SUMIF(B175:B314,A349,H175:H314)</f>
        <v>2647058.823529412</v>
      </c>
      <c r="D349" s="63">
        <f>SUMIF(B175:B314,A349,I175:I314)</f>
        <v>3308823.5294117648</v>
      </c>
      <c r="E349" s="69">
        <f>'02_Rendimientos'!I12/SUM('02_Rendimientos'!I6:I27)</f>
        <v>4.4414677993584548E-2</v>
      </c>
      <c r="F349" s="56">
        <f>'05_Carta_Gantt'!E15</f>
        <v>46364</v>
      </c>
      <c r="G349" s="56">
        <f>'05_Carta_Gantt'!F15</f>
        <v>46376</v>
      </c>
      <c r="H349" s="52">
        <f>COUNTIF(B175:B314,A349)</f>
        <v>1</v>
      </c>
      <c r="I349" s="52" t="s">
        <v>1282</v>
      </c>
    </row>
    <row r="350" spans="1:9" ht="52.8">
      <c r="A350" s="51" t="s">
        <v>131</v>
      </c>
      <c r="B350" s="51" t="str">
        <f>'03_CPM_Obra_Gruesa'!D152</f>
        <v>Radier y losas de hormigón</v>
      </c>
      <c r="C350" s="64">
        <f>SUMIF(B175:B314,A350,H175:H314)</f>
        <v>4864860.5042016804</v>
      </c>
      <c r="D350" s="64">
        <f>SUMIF(B175:B314,A350,I175:I314)</f>
        <v>6081075.6302521005</v>
      </c>
      <c r="E350" s="70">
        <f>'02_Rendimientos'!I13/SUM('02_Rendimientos'!I6:I27)</f>
        <v>3.7673164369558317E-2</v>
      </c>
      <c r="F350" s="57">
        <f>'05_Carta_Gantt'!E16</f>
        <v>46377</v>
      </c>
      <c r="G350" s="57">
        <f>'05_Carta_Gantt'!F16</f>
        <v>46388</v>
      </c>
      <c r="H350" s="51">
        <f>COUNTIF(B175:B314,A350)</f>
        <v>6</v>
      </c>
      <c r="I350" s="51" t="s">
        <v>1282</v>
      </c>
    </row>
    <row r="351" spans="1:9" ht="52.8">
      <c r="A351" s="52" t="s">
        <v>132</v>
      </c>
      <c r="B351" s="52" t="str">
        <f>'03_CPM_Obra_Gruesa'!D153</f>
        <v>Estructura metálica y viga reticulada</v>
      </c>
      <c r="C351" s="63">
        <f>SUMIF(B175:B314,A351,H175:H314)</f>
        <v>2246000</v>
      </c>
      <c r="D351" s="63">
        <f>SUMIF(B175:B314,A351,I175:I314)</f>
        <v>2807500</v>
      </c>
      <c r="E351" s="69">
        <f>'02_Rendimientos'!I14/SUM('02_Rendimientos'!I6:I27)</f>
        <v>8.8829355987169095E-2</v>
      </c>
      <c r="F351" s="56">
        <f>'05_Carta_Gantt'!E17</f>
        <v>46377</v>
      </c>
      <c r="G351" s="56">
        <f>'05_Carta_Gantt'!F17</f>
        <v>46396</v>
      </c>
      <c r="H351" s="52">
        <f>COUNTIF(B175:B314,A351)</f>
        <v>1</v>
      </c>
      <c r="I351" s="52" t="s">
        <v>1282</v>
      </c>
    </row>
    <row r="352" spans="1:9" ht="52.8">
      <c r="A352" s="51" t="s">
        <v>133</v>
      </c>
      <c r="B352" s="51" t="str">
        <f>'03_CPM_Obra_Gruesa'!D154</f>
        <v>Cubierta y hojalatería</v>
      </c>
      <c r="C352" s="64">
        <f>SUMIF(B175:B314,A352,H175:H314)</f>
        <v>3300826.0504201679</v>
      </c>
      <c r="D352" s="64">
        <f>SUMIF(B175:B314,A352,I175:I314)</f>
        <v>4126032.5630252101</v>
      </c>
      <c r="E352" s="70">
        <f>'02_Rendimientos'!I15/SUM('02_Rendimientos'!I6:I27)</f>
        <v>4.6882160104339245E-2</v>
      </c>
      <c r="F352" s="57">
        <f>'05_Carta_Gantt'!E18</f>
        <v>46397</v>
      </c>
      <c r="G352" s="57">
        <f>'05_Carta_Gantt'!F18</f>
        <v>46408</v>
      </c>
      <c r="H352" s="51">
        <f>COUNTIF(B175:B314,A352)</f>
        <v>7</v>
      </c>
      <c r="I352" s="51" t="s">
        <v>1282</v>
      </c>
    </row>
    <row r="353" spans="1:9" ht="52.8">
      <c r="A353" s="52" t="s">
        <v>134</v>
      </c>
      <c r="B353" s="52" t="str">
        <f>'03_CPM_Obra_Gruesa'!D155</f>
        <v>Muros y tabiques Metalcon</v>
      </c>
      <c r="C353" s="63">
        <f>SUMIF(B175:B314,A353,H175:H314)</f>
        <v>12679327.731092436</v>
      </c>
      <c r="D353" s="63">
        <f>SUMIF(B175:B314,A353,I175:I314)</f>
        <v>15849159.663865544</v>
      </c>
      <c r="E353" s="69">
        <f>'02_Rendimientos'!I16/SUM('02_Rendimientos'!I6:I27)</f>
        <v>4.4414677993584548E-2</v>
      </c>
      <c r="F353" s="56">
        <f>'05_Carta_Gantt'!E19</f>
        <v>46377</v>
      </c>
      <c r="G353" s="56">
        <f>'05_Carta_Gantt'!F19</f>
        <v>46394</v>
      </c>
      <c r="H353" s="52">
        <f>COUNTIF(B175:B314,A353)</f>
        <v>5</v>
      </c>
      <c r="I353" s="52" t="s">
        <v>1282</v>
      </c>
    </row>
    <row r="354" spans="1:9" ht="52.8">
      <c r="A354" s="51" t="s">
        <v>135</v>
      </c>
      <c r="B354" s="51" t="str">
        <f>'03_CPM_Obra_Gruesa'!D156</f>
        <v>Instalación eléctrica interior</v>
      </c>
      <c r="C354" s="64">
        <f>SUMIF(B175:B314,A354,H175:H314)</f>
        <v>4052689.0756302522</v>
      </c>
      <c r="D354" s="64">
        <f>SUMIF(B175:B314,A354,I175:I314)</f>
        <v>5065861.344537816</v>
      </c>
      <c r="E354" s="70">
        <f>'02_Rendimientos'!I17/SUM('02_Rendimientos'!I6:I27)</f>
        <v>4.4414677993584548E-2</v>
      </c>
      <c r="F354" s="57">
        <f>'05_Carta_Gantt'!E20</f>
        <v>46409</v>
      </c>
      <c r="G354" s="57">
        <f>'05_Carta_Gantt'!F20</f>
        <v>46422</v>
      </c>
      <c r="H354" s="51">
        <f>COUNTIF(B175:B314,A354)</f>
        <v>27</v>
      </c>
      <c r="I354" s="51" t="s">
        <v>1282</v>
      </c>
    </row>
    <row r="355" spans="1:9" ht="52.8">
      <c r="A355" s="52" t="s">
        <v>136</v>
      </c>
      <c r="B355" s="52" t="str">
        <f>'03_CPM_Obra_Gruesa'!D157</f>
        <v>Red de agua potable</v>
      </c>
      <c r="C355" s="63">
        <f>SUMIF(B175:B314,A355,H175:H314)</f>
        <v>2618455.4621848743</v>
      </c>
      <c r="D355" s="63">
        <f>SUMIF(B175:B314,A355,I175:I314)</f>
        <v>3273069.3277310925</v>
      </c>
      <c r="E355" s="69">
        <f>'02_Rendimientos'!I18/SUM('02_Rendimientos'!I6:I27)</f>
        <v>4.4414677993584548E-2</v>
      </c>
      <c r="F355" s="56">
        <f>'05_Carta_Gantt'!E21</f>
        <v>46395</v>
      </c>
      <c r="G355" s="56">
        <f>'05_Carta_Gantt'!F21</f>
        <v>46406</v>
      </c>
      <c r="H355" s="52">
        <f>COUNTIF(B175:B314,A355)</f>
        <v>14</v>
      </c>
      <c r="I355" s="52" t="s">
        <v>1282</v>
      </c>
    </row>
    <row r="356" spans="1:9" ht="52.8">
      <c r="A356" s="51" t="s">
        <v>137</v>
      </c>
      <c r="B356" s="51" t="str">
        <f>'03_CPM_Obra_Gruesa'!D158</f>
        <v>Red de alcantarillado</v>
      </c>
      <c r="C356" s="64">
        <f>SUMIF(B175:B314,A356,H175:H314)</f>
        <v>2673923.5294117648</v>
      </c>
      <c r="D356" s="64">
        <f>SUMIF(B175:B314,A356,I175:I314)</f>
        <v>3342404.411764706</v>
      </c>
      <c r="E356" s="70">
        <f>'02_Rendimientos'!I19/SUM('02_Rendimientos'!I6:I27)</f>
        <v>3.9973210194226089E-2</v>
      </c>
      <c r="F356" s="57">
        <f>'05_Carta_Gantt'!E22</f>
        <v>46359</v>
      </c>
      <c r="G356" s="57">
        <f>'05_Carta_Gantt'!F22</f>
        <v>46372</v>
      </c>
      <c r="H356" s="51">
        <f>COUNTIF(B175:B314,A356)</f>
        <v>14</v>
      </c>
      <c r="I356" s="51" t="s">
        <v>1282</v>
      </c>
    </row>
    <row r="357" spans="1:9" ht="52.8">
      <c r="A357" s="52" t="s">
        <v>138</v>
      </c>
      <c r="B357" s="52" t="str">
        <f>'03_CPM_Obra_Gruesa'!D159</f>
        <v>Instalación de artefactos sanitarios</v>
      </c>
      <c r="C357" s="63">
        <f>SUMIF(B175:B314,A357,H175:H314)</f>
        <v>1382352.9411764704</v>
      </c>
      <c r="D357" s="63">
        <f>SUMIF(B175:B314,A357,I175:I314)</f>
        <v>1727941.1764705882</v>
      </c>
      <c r="E357" s="69">
        <f>'02_Rendimientos'!I20/SUM('02_Rendimientos'!I6:I27)</f>
        <v>2.2207338996792274E-2</v>
      </c>
      <c r="F357" s="56">
        <f>'05_Carta_Gantt'!E23</f>
        <v>46407</v>
      </c>
      <c r="G357" s="56">
        <f>'05_Carta_Gantt'!F23</f>
        <v>46414</v>
      </c>
      <c r="H357" s="52">
        <f>COUNTIF(B175:B314,A357)</f>
        <v>13</v>
      </c>
      <c r="I357" s="52" t="s">
        <v>1282</v>
      </c>
    </row>
    <row r="358" spans="1:9" ht="52.8">
      <c r="A358" s="51" t="s">
        <v>139</v>
      </c>
      <c r="B358" s="51" t="str">
        <f>'03_CPM_Obra_Gruesa'!D160</f>
        <v>Pruebas, conexiones y certificaciones</v>
      </c>
      <c r="C358" s="64">
        <f>SUMIF(B175:B314,A358,H175:H314)</f>
        <v>0</v>
      </c>
      <c r="D358" s="64">
        <f>SUMIF(B175:B314,A358,I175:I314)</f>
        <v>0</v>
      </c>
      <c r="E358" s="70">
        <f>'02_Rendimientos'!I21/SUM('02_Rendimientos'!I6:I27)</f>
        <v>2.2207338996792274E-2</v>
      </c>
      <c r="F358" s="57">
        <f>'05_Carta_Gantt'!E24</f>
        <v>46423</v>
      </c>
      <c r="G358" s="57">
        <f>'05_Carta_Gantt'!F24</f>
        <v>46430</v>
      </c>
      <c r="H358" s="51">
        <f>COUNTIF(B175:B314,A358)</f>
        <v>0</v>
      </c>
      <c r="I358" s="51" t="s">
        <v>1284</v>
      </c>
    </row>
    <row r="359" spans="1:9" ht="52.8">
      <c r="A359" s="52" t="s">
        <v>140</v>
      </c>
      <c r="B359" s="52" t="str">
        <f>'03_CPM_Obra_Gruesa'!D161</f>
        <v>Revestimientos interiores</v>
      </c>
      <c r="C359" s="63">
        <f>SUMIF(B175:B314,A359,H175:H314)</f>
        <v>3102857.1428571427</v>
      </c>
      <c r="D359" s="63">
        <f>SUMIF(B175:B314,A359,I175:I314)</f>
        <v>3878571.4285714291</v>
      </c>
      <c r="E359" s="69">
        <f>'02_Rendimientos'!I22/SUM('02_Rendimientos'!I6:I27)</f>
        <v>0.11658852973315943</v>
      </c>
      <c r="F359" s="56">
        <f>'05_Carta_Gantt'!E25</f>
        <v>46423</v>
      </c>
      <c r="G359" s="56">
        <f>'05_Carta_Gantt'!F25</f>
        <v>46438</v>
      </c>
      <c r="H359" s="52">
        <f>COUNTIF(B175:B314,A359)</f>
        <v>2</v>
      </c>
      <c r="I359" s="52" t="s">
        <v>1282</v>
      </c>
    </row>
    <row r="360" spans="1:9" ht="52.8">
      <c r="A360" s="51" t="s">
        <v>141</v>
      </c>
      <c r="B360" s="51" t="str">
        <f>'03_CPM_Obra_Gruesa'!D162</f>
        <v>Cielos y elementos complementarios</v>
      </c>
      <c r="C360" s="64">
        <f>SUMIF(B175:B314,A360,H175:H314)</f>
        <v>2127041.176470588</v>
      </c>
      <c r="D360" s="64">
        <f>SUMIF(B175:B314,A360,I175:I314)</f>
        <v>2658801.4705882352</v>
      </c>
      <c r="E360" s="70">
        <f>'02_Rendimientos'!I23/SUM('02_Rendimientos'!I6:I27)</f>
        <v>6.0277062991293311E-2</v>
      </c>
      <c r="F360" s="57">
        <f>'05_Carta_Gantt'!E26</f>
        <v>46439</v>
      </c>
      <c r="G360" s="57">
        <f>'05_Carta_Gantt'!F26</f>
        <v>46450</v>
      </c>
      <c r="H360" s="51">
        <f>COUNTIF(B175:B314,A360)</f>
        <v>4</v>
      </c>
      <c r="I360" s="51" t="s">
        <v>1282</v>
      </c>
    </row>
    <row r="361" spans="1:9" ht="39.6">
      <c r="A361" s="52" t="s">
        <v>142</v>
      </c>
      <c r="B361" s="52" t="str">
        <f>'03_CPM_Obra_Gruesa'!D163</f>
        <v>Pavimentos</v>
      </c>
      <c r="C361" s="63">
        <f>SUMIF(B175:B314,A361,H175:H314)</f>
        <v>3813445.3781512608</v>
      </c>
      <c r="D361" s="63">
        <f>SUMIF(B175:B314,A361,I175:I314)</f>
        <v>4766806.7226890763</v>
      </c>
      <c r="E361" s="69">
        <f>'02_Rendimientos'!I24/SUM('02_Rendimientos'!I6:I27)</f>
        <v>6.6622016990376814E-2</v>
      </c>
      <c r="F361" s="56">
        <f>'05_Carta_Gantt'!E27</f>
        <v>46439</v>
      </c>
      <c r="G361" s="56">
        <f>'05_Carta_Gantt'!F27</f>
        <v>46448</v>
      </c>
      <c r="H361" s="52">
        <f>COUNTIF(B175:B314,A361)</f>
        <v>4</v>
      </c>
      <c r="I361" s="52" t="s">
        <v>1285</v>
      </c>
    </row>
    <row r="362" spans="1:9" ht="52.8">
      <c r="A362" s="51" t="s">
        <v>143</v>
      </c>
      <c r="B362" s="51" t="str">
        <f>'03_CPM_Obra_Gruesa'!D164</f>
        <v>Pinturas interiores y exteriores</v>
      </c>
      <c r="C362" s="64">
        <f>SUMIF(B175:B314,A362,H175:H314)</f>
        <v>1976890.7563025211</v>
      </c>
      <c r="D362" s="64">
        <f>SUMIF(B175:B314,A362,I175:I314)</f>
        <v>2471113.4453781517</v>
      </c>
      <c r="E362" s="70">
        <f>'02_Rendimientos'!I25/SUM('02_Rendimientos'!I6:I27)</f>
        <v>8.8829355987169095E-2</v>
      </c>
      <c r="F362" s="57">
        <f>'05_Carta_Gantt'!E28</f>
        <v>46451</v>
      </c>
      <c r="G362" s="57">
        <f>'05_Carta_Gantt'!F28</f>
        <v>46470</v>
      </c>
      <c r="H362" s="51">
        <f>COUNTIF(B175:B314,A362)</f>
        <v>2</v>
      </c>
      <c r="I362" s="51" t="s">
        <v>1282</v>
      </c>
    </row>
    <row r="363" spans="1:9" ht="52.8">
      <c r="A363" s="52" t="s">
        <v>144</v>
      </c>
      <c r="B363" s="52" t="str">
        <f>'03_CPM_Obra_Gruesa'!D165</f>
        <v>Puertas, ventanas y quincallería</v>
      </c>
      <c r="C363" s="63">
        <f>SUMIF(B175:B314,A363,H175:H314)</f>
        <v>13258235.294117648</v>
      </c>
      <c r="D363" s="63">
        <f>SUMIF(B175:B314,A363,I175:I314)</f>
        <v>16572794.117647059</v>
      </c>
      <c r="E363" s="69">
        <f>'02_Rendimientos'!I26/SUM('02_Rendimientos'!I6:I27)</f>
        <v>6.6622016990376814E-2</v>
      </c>
      <c r="F363" s="56">
        <f>'05_Carta_Gantt'!E29</f>
        <v>46409</v>
      </c>
      <c r="G363" s="56">
        <f>'05_Carta_Gantt'!F29</f>
        <v>46424</v>
      </c>
      <c r="H363" s="52">
        <f>COUNTIF(B175:B314,A363)</f>
        <v>19</v>
      </c>
      <c r="I363" s="52" t="s">
        <v>1286</v>
      </c>
    </row>
    <row r="364" spans="1:9" ht="52.8">
      <c r="A364" s="51" t="s">
        <v>145</v>
      </c>
      <c r="B364" s="51" t="str">
        <f>'03_CPM_Obra_Gruesa'!D166</f>
        <v>Limpieza, remates y entrega</v>
      </c>
      <c r="C364" s="64">
        <f>SUMIF(B175:B314,A364,H175:H314)</f>
        <v>1398082.3529411764</v>
      </c>
      <c r="D364" s="64">
        <f>SUMIF(B175:B314,A364,I175:I314)</f>
        <v>1747602.9411764706</v>
      </c>
      <c r="E364" s="70">
        <f>'02_Rendimientos'!I27/SUM('02_Rendimientos'!I6:I27)</f>
        <v>2.2207338996792274E-2</v>
      </c>
      <c r="F364" s="57">
        <f>'05_Carta_Gantt'!E30</f>
        <v>46471</v>
      </c>
      <c r="G364" s="57">
        <f>'05_Carta_Gantt'!F30</f>
        <v>46477</v>
      </c>
      <c r="H364" s="51">
        <f>COUNTIF(B175:B314,A364)</f>
        <v>7</v>
      </c>
      <c r="I364" s="51" t="s">
        <v>1287</v>
      </c>
    </row>
  </sheetData>
  <mergeCells count="18">
    <mergeCell ref="A330:L330"/>
    <mergeCell ref="B167:P167"/>
    <mergeCell ref="A321:F321"/>
    <mergeCell ref="A322:F322"/>
    <mergeCell ref="A323:F323"/>
    <mergeCell ref="A324:F324"/>
    <mergeCell ref="A332:I332"/>
    <mergeCell ref="A341:I341"/>
    <mergeCell ref="A325:F325"/>
    <mergeCell ref="A326:F326"/>
    <mergeCell ref="A327:F327"/>
    <mergeCell ref="A328:F328"/>
    <mergeCell ref="A170:L170"/>
    <mergeCell ref="A171:L171"/>
    <mergeCell ref="A317:I317"/>
    <mergeCell ref="A318:F318"/>
    <mergeCell ref="A319:F319"/>
    <mergeCell ref="A320:F32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C97518"/>
  </sheetPr>
  <dimension ref="A2:FE335"/>
  <sheetViews>
    <sheetView showGridLines="0" zoomScale="85" zoomScaleNormal="85" workbookViewId="0"/>
  </sheetViews>
  <sheetFormatPr baseColWidth="10" defaultColWidth="8.796875" defaultRowHeight="13.8"/>
  <cols>
    <col min="1" max="1" width="3" customWidth="1"/>
    <col min="2" max="2" width="18" customWidth="1"/>
    <col min="3" max="3" width="48" customWidth="1"/>
    <col min="4" max="4" width="12" customWidth="1"/>
    <col min="5" max="5" width="16" customWidth="1"/>
    <col min="6" max="6" width="18" customWidth="1"/>
    <col min="7" max="7" width="21" customWidth="1"/>
    <col min="8" max="8" width="15" customWidth="1"/>
    <col min="9" max="158" width="10" customWidth="1"/>
  </cols>
  <sheetData>
    <row r="2" spans="2:161" ht="31.05" customHeight="1">
      <c r="B2" s="99" t="s">
        <v>323</v>
      </c>
      <c r="C2" s="99"/>
      <c r="D2" s="99"/>
      <c r="E2" s="99"/>
      <c r="F2" s="99"/>
      <c r="G2" s="99"/>
      <c r="H2" s="99"/>
    </row>
    <row r="3" spans="2:161" ht="25.05" customHeight="1">
      <c r="B3" s="100" t="s">
        <v>324</v>
      </c>
      <c r="C3" s="100"/>
      <c r="D3" s="100"/>
      <c r="E3" s="100"/>
      <c r="F3" s="100"/>
      <c r="G3" s="100"/>
      <c r="H3" s="100"/>
    </row>
    <row r="4" spans="2:161">
      <c r="B4" t="s">
        <v>325</v>
      </c>
      <c r="F4" s="101" t="s">
        <v>326</v>
      </c>
      <c r="G4" s="101"/>
      <c r="H4" s="101"/>
    </row>
    <row r="5" spans="2:161" ht="24" customHeight="1">
      <c r="B5" s="102" t="s">
        <v>327</v>
      </c>
      <c r="C5" s="102"/>
      <c r="D5" s="102"/>
      <c r="E5" s="102"/>
      <c r="F5" s="102"/>
      <c r="G5" s="102"/>
      <c r="I5" s="103" t="s">
        <v>328</v>
      </c>
      <c r="J5" s="103"/>
      <c r="K5" s="103"/>
      <c r="L5" s="103"/>
      <c r="M5" s="103"/>
      <c r="N5" s="103"/>
      <c r="O5" s="103"/>
      <c r="P5" s="103"/>
      <c r="Q5" s="103"/>
      <c r="R5" s="103"/>
      <c r="S5" s="103"/>
      <c r="T5" s="103"/>
      <c r="U5" s="103"/>
      <c r="V5" s="103"/>
      <c r="W5" s="103"/>
      <c r="X5" s="103"/>
      <c r="Y5" s="103"/>
      <c r="Z5" s="103"/>
      <c r="AA5" s="103"/>
      <c r="AB5" s="103"/>
      <c r="AC5" s="103"/>
      <c r="AD5" s="103"/>
      <c r="AE5" s="103"/>
      <c r="AF5" s="103"/>
      <c r="AG5" s="103"/>
      <c r="AH5" s="103"/>
      <c r="AI5" s="103"/>
      <c r="AJ5" s="103"/>
      <c r="AK5" s="103"/>
      <c r="AL5" s="103"/>
      <c r="AM5" s="103" t="s">
        <v>329</v>
      </c>
      <c r="AN5" s="103"/>
      <c r="AO5" s="103"/>
      <c r="AP5" s="103"/>
      <c r="AQ5" s="103"/>
      <c r="AR5" s="103"/>
      <c r="AS5" s="103"/>
      <c r="AT5" s="103"/>
      <c r="AU5" s="103"/>
      <c r="AV5" s="103"/>
      <c r="AW5" s="103"/>
      <c r="AX5" s="103"/>
      <c r="AY5" s="103"/>
      <c r="AZ5" s="103"/>
      <c r="BA5" s="103"/>
      <c r="BB5" s="103"/>
      <c r="BC5" s="103"/>
      <c r="BD5" s="103"/>
      <c r="BE5" s="103"/>
      <c r="BF5" s="103"/>
      <c r="BG5" s="103"/>
      <c r="BH5" s="103"/>
      <c r="BI5" s="103"/>
      <c r="BJ5" s="103"/>
      <c r="BK5" s="103"/>
      <c r="BL5" s="103"/>
      <c r="BM5" s="103"/>
      <c r="BN5" s="103"/>
      <c r="BO5" s="103"/>
      <c r="BP5" s="103"/>
      <c r="BQ5" s="103" t="s">
        <v>330</v>
      </c>
      <c r="BR5" s="103"/>
      <c r="BS5" s="103"/>
      <c r="BT5" s="103"/>
      <c r="BU5" s="103"/>
      <c r="BV5" s="103"/>
      <c r="BW5" s="103"/>
      <c r="BX5" s="103"/>
      <c r="BY5" s="103"/>
      <c r="BZ5" s="103"/>
      <c r="CA5" s="103"/>
      <c r="CB5" s="103"/>
      <c r="CC5" s="103"/>
      <c r="CD5" s="103"/>
      <c r="CE5" s="103"/>
      <c r="CF5" s="103"/>
      <c r="CG5" s="103"/>
      <c r="CH5" s="103"/>
      <c r="CI5" s="103"/>
      <c r="CJ5" s="103"/>
      <c r="CK5" s="103"/>
      <c r="CL5" s="103"/>
      <c r="CM5" s="103"/>
      <c r="CN5" s="103"/>
      <c r="CO5" s="103"/>
      <c r="CP5" s="103"/>
      <c r="CQ5" s="103"/>
      <c r="CR5" s="103"/>
      <c r="CS5" s="103"/>
      <c r="CT5" s="103"/>
      <c r="CU5" s="103" t="s">
        <v>331</v>
      </c>
      <c r="CV5" s="103"/>
      <c r="CW5" s="103"/>
      <c r="CX5" s="103"/>
      <c r="CY5" s="103"/>
      <c r="CZ5" s="103"/>
      <c r="DA5" s="103"/>
      <c r="DB5" s="103"/>
      <c r="DC5" s="103"/>
      <c r="DD5" s="103"/>
      <c r="DE5" s="103"/>
      <c r="DF5" s="103"/>
      <c r="DG5" s="103"/>
      <c r="DH5" s="103"/>
      <c r="DI5" s="103"/>
      <c r="DJ5" s="103"/>
      <c r="DK5" s="103"/>
      <c r="DL5" s="103"/>
      <c r="DM5" s="103"/>
      <c r="DN5" s="103"/>
      <c r="DO5" s="103"/>
      <c r="DP5" s="103"/>
      <c r="DQ5" s="103"/>
      <c r="DR5" s="103"/>
      <c r="DS5" s="103"/>
      <c r="DT5" s="103"/>
      <c r="DU5" s="103"/>
      <c r="DV5" s="103"/>
      <c r="DW5" s="103"/>
      <c r="DX5" s="103"/>
      <c r="DY5" s="103" t="s">
        <v>332</v>
      </c>
      <c r="DZ5" s="103"/>
      <c r="EA5" s="103"/>
      <c r="EB5" s="103"/>
      <c r="EC5" s="103"/>
      <c r="ED5" s="103"/>
      <c r="EE5" s="103"/>
      <c r="EF5" s="103"/>
      <c r="EG5" s="103"/>
      <c r="EH5" s="103"/>
      <c r="EI5" s="103"/>
      <c r="EJ5" s="103"/>
      <c r="EK5" s="103"/>
      <c r="EL5" s="103"/>
      <c r="EM5" s="103"/>
      <c r="EN5" s="103"/>
      <c r="EO5" s="103"/>
      <c r="EP5" s="103"/>
      <c r="EQ5" s="103"/>
      <c r="ER5" s="103"/>
      <c r="ES5" s="103"/>
      <c r="ET5" s="103"/>
      <c r="EU5" s="103"/>
      <c r="EV5" s="103"/>
      <c r="EW5" s="103"/>
      <c r="EX5" s="103"/>
      <c r="EY5" s="103"/>
      <c r="EZ5" s="103"/>
      <c r="FA5" s="103"/>
      <c r="FB5" s="103"/>
    </row>
    <row r="6" spans="2:161" ht="22.95" customHeight="1">
      <c r="I6" s="104" t="s">
        <v>333</v>
      </c>
      <c r="J6" s="104"/>
      <c r="K6" s="104"/>
      <c r="L6" s="104"/>
      <c r="M6" s="104"/>
      <c r="N6" s="104"/>
      <c r="O6" s="104"/>
      <c r="P6" s="104" t="s">
        <v>334</v>
      </c>
      <c r="Q6" s="104"/>
      <c r="R6" s="104"/>
      <c r="S6" s="104"/>
      <c r="T6" s="104"/>
      <c r="U6" s="104"/>
      <c r="V6" s="104"/>
      <c r="W6" s="104" t="s">
        <v>335</v>
      </c>
      <c r="X6" s="104"/>
      <c r="Y6" s="104"/>
      <c r="Z6" s="104"/>
      <c r="AA6" s="104"/>
      <c r="AB6" s="104"/>
      <c r="AC6" s="104"/>
      <c r="AD6" s="104" t="s">
        <v>336</v>
      </c>
      <c r="AE6" s="104"/>
      <c r="AF6" s="104"/>
      <c r="AG6" s="104"/>
      <c r="AH6" s="104"/>
      <c r="AI6" s="104"/>
      <c r="AJ6" s="104"/>
      <c r="AK6" s="104" t="s">
        <v>337</v>
      </c>
      <c r="AL6" s="104"/>
      <c r="AM6" s="104"/>
      <c r="AN6" s="104"/>
      <c r="AO6" s="104"/>
      <c r="AP6" s="104"/>
      <c r="AQ6" s="104"/>
      <c r="AR6" s="104" t="s">
        <v>338</v>
      </c>
      <c r="AS6" s="104"/>
      <c r="AT6" s="104"/>
      <c r="AU6" s="104"/>
      <c r="AV6" s="104"/>
      <c r="AW6" s="104"/>
      <c r="AX6" s="104"/>
      <c r="AY6" s="104" t="s">
        <v>339</v>
      </c>
      <c r="AZ6" s="104"/>
      <c r="BA6" s="104"/>
      <c r="BB6" s="104"/>
      <c r="BC6" s="104"/>
      <c r="BD6" s="104"/>
      <c r="BE6" s="104"/>
      <c r="BF6" s="104" t="s">
        <v>340</v>
      </c>
      <c r="BG6" s="104"/>
      <c r="BH6" s="104"/>
      <c r="BI6" s="104"/>
      <c r="BJ6" s="104"/>
      <c r="BK6" s="104"/>
      <c r="BL6" s="104"/>
      <c r="BM6" s="104" t="s">
        <v>341</v>
      </c>
      <c r="BN6" s="104"/>
      <c r="BO6" s="104"/>
      <c r="BP6" s="104"/>
      <c r="BQ6" s="104"/>
      <c r="BR6" s="104"/>
      <c r="BS6" s="104"/>
      <c r="BT6" s="104" t="s">
        <v>342</v>
      </c>
      <c r="BU6" s="104"/>
      <c r="BV6" s="104"/>
      <c r="BW6" s="104"/>
      <c r="BX6" s="104"/>
      <c r="BY6" s="104"/>
      <c r="BZ6" s="104"/>
      <c r="CA6" s="104" t="s">
        <v>343</v>
      </c>
      <c r="CB6" s="104"/>
      <c r="CC6" s="104"/>
      <c r="CD6" s="104"/>
      <c r="CE6" s="104"/>
      <c r="CF6" s="104"/>
      <c r="CG6" s="104"/>
      <c r="CH6" s="104" t="s">
        <v>344</v>
      </c>
      <c r="CI6" s="104"/>
      <c r="CJ6" s="104"/>
      <c r="CK6" s="104"/>
      <c r="CL6" s="104"/>
      <c r="CM6" s="104"/>
      <c r="CN6" s="104"/>
      <c r="CO6" s="104" t="s">
        <v>345</v>
      </c>
      <c r="CP6" s="104"/>
      <c r="CQ6" s="104"/>
      <c r="CR6" s="104"/>
      <c r="CS6" s="104"/>
      <c r="CT6" s="104"/>
      <c r="CU6" s="104"/>
      <c r="CV6" s="104" t="s">
        <v>346</v>
      </c>
      <c r="CW6" s="104"/>
      <c r="CX6" s="104"/>
      <c r="CY6" s="104"/>
      <c r="CZ6" s="104"/>
      <c r="DA6" s="104"/>
      <c r="DB6" s="104"/>
      <c r="DC6" s="104" t="s">
        <v>347</v>
      </c>
      <c r="DD6" s="104"/>
      <c r="DE6" s="104"/>
      <c r="DF6" s="104"/>
      <c r="DG6" s="104"/>
      <c r="DH6" s="104"/>
      <c r="DI6" s="104"/>
      <c r="DJ6" s="104" t="s">
        <v>348</v>
      </c>
      <c r="DK6" s="104"/>
      <c r="DL6" s="104"/>
      <c r="DM6" s="104"/>
      <c r="DN6" s="104"/>
      <c r="DO6" s="104"/>
      <c r="DP6" s="104"/>
      <c r="DQ6" s="104" t="s">
        <v>349</v>
      </c>
      <c r="DR6" s="104"/>
      <c r="DS6" s="104"/>
      <c r="DT6" s="104"/>
      <c r="DU6" s="104"/>
      <c r="DV6" s="104"/>
      <c r="DW6" s="104"/>
      <c r="DX6" s="104" t="s">
        <v>350</v>
      </c>
      <c r="DY6" s="104"/>
      <c r="DZ6" s="104"/>
      <c r="EA6" s="104"/>
      <c r="EB6" s="104"/>
      <c r="EC6" s="104"/>
      <c r="ED6" s="104"/>
      <c r="EE6" s="104" t="s">
        <v>351</v>
      </c>
      <c r="EF6" s="104"/>
      <c r="EG6" s="104"/>
      <c r="EH6" s="104"/>
      <c r="EI6" s="104"/>
      <c r="EJ6" s="104"/>
      <c r="EK6" s="104"/>
      <c r="EL6" s="104" t="s">
        <v>352</v>
      </c>
      <c r="EM6" s="104"/>
      <c r="EN6" s="104"/>
      <c r="EO6" s="104"/>
      <c r="EP6" s="104"/>
      <c r="EQ6" s="104"/>
      <c r="ER6" s="104"/>
      <c r="ES6" s="104" t="s">
        <v>353</v>
      </c>
      <c r="ET6" s="104"/>
      <c r="EU6" s="104"/>
      <c r="EV6" s="104"/>
      <c r="EW6" s="104"/>
      <c r="EX6" s="104"/>
      <c r="EY6" s="104"/>
      <c r="EZ6" s="104" t="s">
        <v>354</v>
      </c>
      <c r="FA6" s="104"/>
      <c r="FB6" s="104"/>
    </row>
    <row r="7" spans="2:161" ht="24" customHeight="1">
      <c r="B7" s="106" t="s">
        <v>54</v>
      </c>
      <c r="C7" s="106" t="s">
        <v>56</v>
      </c>
      <c r="D7" s="106" t="s">
        <v>58</v>
      </c>
      <c r="E7" s="106" t="s">
        <v>302</v>
      </c>
      <c r="F7" s="106" t="s">
        <v>355</v>
      </c>
      <c r="G7" s="106" t="s">
        <v>356</v>
      </c>
      <c r="H7" s="106" t="s">
        <v>149</v>
      </c>
      <c r="I7" s="105">
        <v>1</v>
      </c>
      <c r="J7" s="105">
        <v>2</v>
      </c>
      <c r="K7" s="105">
        <v>3</v>
      </c>
      <c r="L7" s="105">
        <v>4</v>
      </c>
      <c r="M7" s="105">
        <v>5</v>
      </c>
      <c r="N7" s="105">
        <v>6</v>
      </c>
      <c r="O7" s="105">
        <v>7</v>
      </c>
      <c r="P7" s="105">
        <v>8</v>
      </c>
      <c r="Q7" s="105">
        <v>9</v>
      </c>
      <c r="R7" s="105">
        <v>10</v>
      </c>
      <c r="S7" s="105">
        <v>11</v>
      </c>
      <c r="T7" s="105">
        <v>12</v>
      </c>
      <c r="U7" s="105">
        <v>13</v>
      </c>
      <c r="V7" s="105">
        <v>14</v>
      </c>
      <c r="W7" s="105">
        <v>15</v>
      </c>
      <c r="X7" s="105">
        <v>16</v>
      </c>
      <c r="Y7" s="105">
        <v>17</v>
      </c>
      <c r="Z7" s="105">
        <v>18</v>
      </c>
      <c r="AA7" s="105">
        <v>19</v>
      </c>
      <c r="AB7" s="105">
        <v>20</v>
      </c>
      <c r="AC7" s="105">
        <v>21</v>
      </c>
      <c r="AD7" s="105">
        <v>22</v>
      </c>
      <c r="AE7" s="105">
        <v>23</v>
      </c>
      <c r="AF7" s="105">
        <v>24</v>
      </c>
      <c r="AG7" s="105">
        <v>25</v>
      </c>
      <c r="AH7" s="105">
        <v>26</v>
      </c>
      <c r="AI7" s="105">
        <v>27</v>
      </c>
      <c r="AJ7" s="105">
        <v>28</v>
      </c>
      <c r="AK7" s="105">
        <v>29</v>
      </c>
      <c r="AL7" s="105">
        <v>30</v>
      </c>
      <c r="AM7" s="105">
        <v>31</v>
      </c>
      <c r="AN7" s="105">
        <v>32</v>
      </c>
      <c r="AO7" s="105">
        <v>33</v>
      </c>
      <c r="AP7" s="105">
        <v>34</v>
      </c>
      <c r="AQ7" s="105">
        <v>35</v>
      </c>
      <c r="AR7" s="105">
        <v>36</v>
      </c>
      <c r="AS7" s="105">
        <v>37</v>
      </c>
      <c r="AT7" s="105">
        <v>38</v>
      </c>
      <c r="AU7" s="105">
        <v>39</v>
      </c>
      <c r="AV7" s="105">
        <v>40</v>
      </c>
      <c r="AW7" s="105">
        <v>41</v>
      </c>
      <c r="AX7" s="105">
        <v>42</v>
      </c>
      <c r="AY7" s="105">
        <v>43</v>
      </c>
      <c r="AZ7" s="105">
        <v>44</v>
      </c>
      <c r="BA7" s="105">
        <v>45</v>
      </c>
      <c r="BB7" s="105">
        <v>46</v>
      </c>
      <c r="BC7" s="105">
        <v>47</v>
      </c>
      <c r="BD7" s="105">
        <v>48</v>
      </c>
      <c r="BE7" s="105">
        <v>49</v>
      </c>
      <c r="BF7" s="105">
        <v>50</v>
      </c>
      <c r="BG7" s="105">
        <v>51</v>
      </c>
      <c r="BH7" s="105">
        <v>52</v>
      </c>
      <c r="BI7" s="105">
        <v>53</v>
      </c>
      <c r="BJ7" s="105">
        <v>54</v>
      </c>
      <c r="BK7" s="105">
        <v>55</v>
      </c>
      <c r="BL7" s="105">
        <v>56</v>
      </c>
      <c r="BM7" s="105">
        <v>57</v>
      </c>
      <c r="BN7" s="105">
        <v>58</v>
      </c>
      <c r="BO7" s="105">
        <v>59</v>
      </c>
      <c r="BP7" s="105">
        <v>60</v>
      </c>
      <c r="BQ7" s="105">
        <v>61</v>
      </c>
      <c r="BR7" s="105">
        <v>62</v>
      </c>
      <c r="BS7" s="105">
        <v>63</v>
      </c>
      <c r="BT7" s="105">
        <v>64</v>
      </c>
      <c r="BU7" s="105">
        <v>65</v>
      </c>
      <c r="BV7" s="105">
        <v>66</v>
      </c>
      <c r="BW7" s="105">
        <v>67</v>
      </c>
      <c r="BX7" s="105">
        <v>68</v>
      </c>
      <c r="BY7" s="105">
        <v>69</v>
      </c>
      <c r="BZ7" s="105">
        <v>70</v>
      </c>
      <c r="CA7" s="105">
        <v>71</v>
      </c>
      <c r="CB7" s="105">
        <v>72</v>
      </c>
      <c r="CC7" s="105">
        <v>73</v>
      </c>
      <c r="CD7" s="105">
        <v>74</v>
      </c>
      <c r="CE7" s="105">
        <v>75</v>
      </c>
      <c r="CF7" s="105">
        <v>76</v>
      </c>
      <c r="CG7" s="105">
        <v>77</v>
      </c>
      <c r="CH7" s="105">
        <v>78</v>
      </c>
      <c r="CI7" s="105">
        <v>79</v>
      </c>
      <c r="CJ7" s="105">
        <v>80</v>
      </c>
      <c r="CK7" s="105">
        <v>81</v>
      </c>
      <c r="CL7" s="105">
        <v>82</v>
      </c>
      <c r="CM7" s="105">
        <v>83</v>
      </c>
      <c r="CN7" s="105">
        <v>84</v>
      </c>
      <c r="CO7" s="105">
        <v>85</v>
      </c>
      <c r="CP7" s="105">
        <v>86</v>
      </c>
      <c r="CQ7" s="105">
        <v>87</v>
      </c>
      <c r="CR7" s="105">
        <v>88</v>
      </c>
      <c r="CS7" s="105">
        <v>89</v>
      </c>
      <c r="CT7" s="105">
        <v>90</v>
      </c>
      <c r="CU7" s="105">
        <v>91</v>
      </c>
      <c r="CV7" s="105">
        <v>92</v>
      </c>
      <c r="CW7" s="105">
        <v>93</v>
      </c>
      <c r="CX7" s="105">
        <v>94</v>
      </c>
      <c r="CY7" s="105">
        <v>95</v>
      </c>
      <c r="CZ7" s="105">
        <v>96</v>
      </c>
      <c r="DA7" s="105">
        <v>97</v>
      </c>
      <c r="DB7" s="105">
        <v>98</v>
      </c>
      <c r="DC7" s="105">
        <v>99</v>
      </c>
      <c r="DD7" s="105">
        <v>100</v>
      </c>
      <c r="DE7" s="105">
        <v>101</v>
      </c>
      <c r="DF7" s="105">
        <v>102</v>
      </c>
      <c r="DG7" s="105">
        <v>103</v>
      </c>
      <c r="DH7" s="105">
        <v>104</v>
      </c>
      <c r="DI7" s="105">
        <v>105</v>
      </c>
      <c r="DJ7" s="105">
        <v>106</v>
      </c>
      <c r="DK7" s="105">
        <v>107</v>
      </c>
      <c r="DL7" s="105">
        <v>108</v>
      </c>
      <c r="DM7" s="105">
        <v>109</v>
      </c>
      <c r="DN7" s="105">
        <v>110</v>
      </c>
      <c r="DO7" s="105">
        <v>111</v>
      </c>
      <c r="DP7" s="105">
        <v>112</v>
      </c>
      <c r="DQ7" s="105">
        <v>113</v>
      </c>
      <c r="DR7" s="105">
        <v>114</v>
      </c>
      <c r="DS7" s="105">
        <v>115</v>
      </c>
      <c r="DT7" s="105">
        <v>116</v>
      </c>
      <c r="DU7" s="105">
        <v>117</v>
      </c>
      <c r="DV7" s="105">
        <v>118</v>
      </c>
      <c r="DW7" s="105">
        <v>119</v>
      </c>
      <c r="DX7" s="105">
        <v>120</v>
      </c>
      <c r="DY7" s="105">
        <v>121</v>
      </c>
      <c r="DZ7" s="105">
        <v>122</v>
      </c>
      <c r="EA7" s="105">
        <v>123</v>
      </c>
      <c r="EB7" s="105">
        <v>124</v>
      </c>
      <c r="EC7" s="105">
        <v>125</v>
      </c>
      <c r="ED7" s="105">
        <v>126</v>
      </c>
      <c r="EE7" s="105">
        <v>127</v>
      </c>
      <c r="EF7" s="105">
        <v>128</v>
      </c>
      <c r="EG7" s="105">
        <v>129</v>
      </c>
      <c r="EH7" s="105">
        <v>130</v>
      </c>
      <c r="EI7" s="105">
        <v>131</v>
      </c>
      <c r="EJ7" s="105">
        <v>132</v>
      </c>
      <c r="EK7" s="105">
        <v>133</v>
      </c>
      <c r="EL7" s="105">
        <v>134</v>
      </c>
      <c r="EM7" s="105">
        <v>135</v>
      </c>
      <c r="EN7" s="105">
        <v>136</v>
      </c>
      <c r="EO7" s="105">
        <v>137</v>
      </c>
      <c r="EP7" s="105">
        <v>138</v>
      </c>
      <c r="EQ7" s="105">
        <v>139</v>
      </c>
      <c r="ER7" s="105">
        <v>140</v>
      </c>
      <c r="ES7" s="105">
        <v>141</v>
      </c>
      <c r="ET7" s="105">
        <v>142</v>
      </c>
      <c r="EU7" s="105">
        <v>143</v>
      </c>
      <c r="EV7" s="105">
        <v>144</v>
      </c>
      <c r="EW7" s="105">
        <v>145</v>
      </c>
      <c r="EX7" s="105">
        <v>146</v>
      </c>
      <c r="EY7" s="105">
        <v>147</v>
      </c>
      <c r="EZ7" s="105">
        <v>148</v>
      </c>
      <c r="FA7" s="105">
        <v>149</v>
      </c>
      <c r="FB7" s="105">
        <v>150</v>
      </c>
      <c r="FC7" s="107" t="s">
        <v>357</v>
      </c>
      <c r="FD7" s="107" t="s">
        <v>358</v>
      </c>
      <c r="FE7" s="107" t="s">
        <v>359</v>
      </c>
    </row>
    <row r="8" spans="2:161" ht="22.95" customHeight="1">
      <c r="B8" s="107" t="s">
        <v>360</v>
      </c>
      <c r="C8" s="107"/>
      <c r="D8" s="107"/>
      <c r="E8" s="107"/>
      <c r="F8" s="107"/>
      <c r="G8" s="107"/>
      <c r="H8" s="107"/>
      <c r="I8" s="107"/>
      <c r="J8" s="107"/>
      <c r="K8" s="107"/>
      <c r="L8" s="107"/>
      <c r="M8" s="107"/>
      <c r="N8" s="107"/>
      <c r="O8" s="107"/>
      <c r="P8" s="107"/>
      <c r="Q8" s="107"/>
      <c r="R8" s="107"/>
      <c r="S8" s="107"/>
      <c r="T8" s="107"/>
      <c r="U8" s="107"/>
      <c r="V8" s="107"/>
      <c r="W8" s="107"/>
      <c r="X8" s="107"/>
      <c r="Y8" s="107"/>
      <c r="Z8" s="107"/>
      <c r="AA8" s="107"/>
      <c r="AB8" s="107"/>
      <c r="AC8" s="107"/>
      <c r="AD8" s="107"/>
      <c r="AE8" s="107"/>
      <c r="AF8" s="107"/>
      <c r="AG8" s="107"/>
      <c r="AH8" s="107"/>
      <c r="AI8" s="107"/>
      <c r="AJ8" s="107"/>
      <c r="AK8" s="107"/>
      <c r="AL8" s="107"/>
      <c r="AM8" s="107"/>
      <c r="AN8" s="107"/>
      <c r="AO8" s="107"/>
      <c r="AP8" s="107"/>
      <c r="AQ8" s="107"/>
      <c r="AR8" s="107"/>
      <c r="AS8" s="107"/>
      <c r="AT8" s="107"/>
      <c r="AU8" s="107"/>
      <c r="AV8" s="107"/>
      <c r="AW8" s="107"/>
      <c r="AX8" s="107"/>
      <c r="AY8" s="107"/>
      <c r="AZ8" s="107"/>
      <c r="BA8" s="107"/>
      <c r="BB8" s="107"/>
      <c r="BC8" s="107"/>
      <c r="BD8" s="107"/>
      <c r="BE8" s="107"/>
      <c r="BF8" s="107"/>
      <c r="BG8" s="107"/>
      <c r="BH8" s="107"/>
      <c r="BI8" s="107"/>
      <c r="BJ8" s="107"/>
      <c r="BK8" s="107"/>
      <c r="BL8" s="107"/>
      <c r="BM8" s="107"/>
      <c r="BN8" s="107"/>
      <c r="BO8" s="107"/>
      <c r="BP8" s="107"/>
      <c r="BQ8" s="107"/>
      <c r="BR8" s="107"/>
      <c r="BS8" s="107"/>
      <c r="BT8" s="107"/>
      <c r="BU8" s="107"/>
      <c r="BV8" s="107"/>
      <c r="BW8" s="107"/>
      <c r="BX8" s="107"/>
      <c r="BY8" s="107"/>
      <c r="BZ8" s="107"/>
      <c r="CA8" s="107"/>
      <c r="CB8" s="107"/>
      <c r="CC8" s="107"/>
      <c r="CD8" s="107"/>
      <c r="CE8" s="107"/>
      <c r="CF8" s="107"/>
      <c r="CG8" s="107"/>
      <c r="CH8" s="107"/>
      <c r="CI8" s="107"/>
      <c r="CJ8" s="107"/>
      <c r="CK8" s="107"/>
      <c r="CL8" s="107"/>
      <c r="CM8" s="107"/>
      <c r="CN8" s="107"/>
      <c r="CO8" s="107"/>
      <c r="CP8" s="107"/>
      <c r="CQ8" s="107"/>
      <c r="CR8" s="107"/>
      <c r="CS8" s="107"/>
      <c r="CT8" s="107"/>
      <c r="CU8" s="107"/>
      <c r="CV8" s="107"/>
      <c r="CW8" s="107"/>
      <c r="CX8" s="107"/>
      <c r="CY8" s="107"/>
      <c r="CZ8" s="107"/>
      <c r="DA8" s="107"/>
      <c r="DB8" s="107"/>
      <c r="DC8" s="107"/>
      <c r="DD8" s="107"/>
      <c r="DE8" s="107"/>
      <c r="DF8" s="107"/>
      <c r="DG8" s="107"/>
      <c r="DH8" s="107"/>
      <c r="DI8" s="107"/>
      <c r="DJ8" s="107"/>
      <c r="DK8" s="107"/>
      <c r="DL8" s="107"/>
      <c r="DM8" s="107"/>
      <c r="DN8" s="107"/>
      <c r="DO8" s="107"/>
      <c r="DP8" s="107"/>
      <c r="DQ8" s="107"/>
      <c r="DR8" s="107"/>
      <c r="DS8" s="107"/>
      <c r="DT8" s="107"/>
      <c r="DU8" s="107"/>
      <c r="DV8" s="107"/>
      <c r="DW8" s="107"/>
      <c r="DX8" s="107"/>
      <c r="DY8" s="107"/>
      <c r="DZ8" s="107"/>
      <c r="EA8" s="107"/>
      <c r="EB8" s="107"/>
      <c r="EC8" s="107"/>
      <c r="ED8" s="107"/>
      <c r="EE8" s="107"/>
      <c r="EF8" s="107"/>
      <c r="EG8" s="107"/>
      <c r="EH8" s="107"/>
      <c r="EI8" s="107"/>
      <c r="EJ8" s="107"/>
      <c r="EK8" s="107"/>
      <c r="EL8" s="107"/>
      <c r="EM8" s="107"/>
      <c r="EN8" s="107"/>
      <c r="EO8" s="107"/>
      <c r="EP8" s="107"/>
      <c r="EQ8" s="107"/>
      <c r="ER8" s="107"/>
      <c r="ES8" s="107"/>
      <c r="ET8" s="107"/>
      <c r="EU8" s="107"/>
      <c r="EV8" s="107"/>
      <c r="EW8" s="107"/>
      <c r="EX8" s="107"/>
      <c r="EY8" s="107"/>
      <c r="EZ8" s="107"/>
      <c r="FA8" s="107"/>
      <c r="FB8" s="107"/>
    </row>
    <row r="9" spans="2:161" ht="22.05" customHeight="1">
      <c r="B9" t="str">
        <f>'03_CPM_Obra_Gruesa'!B145</f>
        <v>1.1</v>
      </c>
      <c r="C9" t="str">
        <f>'02_Rendimientos'!C6</f>
        <v>Instalación de faenas y cierre perimetral</v>
      </c>
      <c r="D9" t="str">
        <f>'02_Rendimientos'!E6</f>
        <v>lote</v>
      </c>
      <c r="E9" s="90">
        <f>'02_Rendimientos'!D6</f>
        <v>1</v>
      </c>
      <c r="F9" s="90">
        <f>IFERROR(G9/E9,0)</f>
        <v>10544902.499999998</v>
      </c>
      <c r="G9" s="90">
        <f>'06_Presupuesto'!D343*(1+'02_Rendimientos'!B82)</f>
        <v>10544902.499999998</v>
      </c>
      <c r="H9">
        <f>'02_Rendimientos'!K6</f>
        <v>6</v>
      </c>
      <c r="I9" s="108">
        <f>IF(AND(I$7&gt;=FC9,I$7&lt;=FD9),1,"")</f>
        <v>1</v>
      </c>
      <c r="J9" s="108">
        <f>IF(AND(J$7&gt;=FC9,J$7&lt;=FD9),1,"")</f>
        <v>1</v>
      </c>
      <c r="K9" s="108">
        <f>IF(AND(K$7&gt;=FC9,K$7&lt;=FD9),1,"")</f>
        <v>1</v>
      </c>
      <c r="L9" s="108">
        <f>IF(AND(L$7&gt;=FC9,L$7&lt;=FD9),1,"")</f>
        <v>1</v>
      </c>
      <c r="M9" s="108">
        <f>IF(AND(M$7&gt;=FC9,M$7&lt;=FD9),1,"")</f>
        <v>1</v>
      </c>
      <c r="N9" s="108">
        <f>IF(AND(N$7&gt;=FC9,N$7&lt;=FD9),1,"")</f>
        <v>1</v>
      </c>
      <c r="O9" s="108" t="str">
        <f>IF(AND(O$7&gt;=FC9,O$7&lt;=FD9),1,"")</f>
        <v/>
      </c>
      <c r="P9" s="108" t="str">
        <f>IF(AND(P$7&gt;=FC9,P$7&lt;=FD9),1,"")</f>
        <v/>
      </c>
      <c r="Q9" s="108" t="str">
        <f>IF(AND(Q$7&gt;=FC9,Q$7&lt;=FD9),1,"")</f>
        <v/>
      </c>
      <c r="R9" s="108" t="str">
        <f>IF(AND(R$7&gt;=FC9,R$7&lt;=FD9),1,"")</f>
        <v/>
      </c>
      <c r="S9" s="108" t="str">
        <f>IF(AND(S$7&gt;=FC9,S$7&lt;=FD9),1,"")</f>
        <v/>
      </c>
      <c r="T9" s="108" t="str">
        <f>IF(AND(T$7&gt;=FC9,T$7&lt;=FD9),1,"")</f>
        <v/>
      </c>
      <c r="U9" s="108" t="str">
        <f>IF(AND(U$7&gt;=FC9,U$7&lt;=FD9),1,"")</f>
        <v/>
      </c>
      <c r="V9" s="108" t="str">
        <f>IF(AND(V$7&gt;=FC9,V$7&lt;=FD9),1,"")</f>
        <v/>
      </c>
      <c r="W9" s="108" t="str">
        <f>IF(AND(W$7&gt;=FC9,W$7&lt;=FD9),1,"")</f>
        <v/>
      </c>
      <c r="X9" s="108" t="str">
        <f>IF(AND(X$7&gt;=FC9,X$7&lt;=FD9),1,"")</f>
        <v/>
      </c>
      <c r="Y9" s="108" t="str">
        <f>IF(AND(Y$7&gt;=FC9,Y$7&lt;=FD9),1,"")</f>
        <v/>
      </c>
      <c r="Z9" s="108" t="str">
        <f>IF(AND(Z$7&gt;=FC9,Z$7&lt;=FD9),1,"")</f>
        <v/>
      </c>
      <c r="AA9" s="108" t="str">
        <f>IF(AND(AA$7&gt;=FC9,AA$7&lt;=FD9),1,"")</f>
        <v/>
      </c>
      <c r="AB9" s="108" t="str">
        <f>IF(AND(AB$7&gt;=FC9,AB$7&lt;=FD9),1,"")</f>
        <v/>
      </c>
      <c r="AC9" s="108" t="str">
        <f>IF(AND(AC$7&gt;=FC9,AC$7&lt;=FD9),1,"")</f>
        <v/>
      </c>
      <c r="AD9" s="108" t="str">
        <f>IF(AND(AD$7&gt;=FC9,AD$7&lt;=FD9),1,"")</f>
        <v/>
      </c>
      <c r="AE9" s="108" t="str">
        <f>IF(AND(AE$7&gt;=FC9,AE$7&lt;=FD9),1,"")</f>
        <v/>
      </c>
      <c r="AF9" s="108" t="str">
        <f>IF(AND(AF$7&gt;=FC9,AF$7&lt;=FD9),1,"")</f>
        <v/>
      </c>
      <c r="AG9" s="108" t="str">
        <f>IF(AND(AG$7&gt;=FC9,AG$7&lt;=FD9),1,"")</f>
        <v/>
      </c>
      <c r="AH9" s="108" t="str">
        <f>IF(AND(AH$7&gt;=FC9,AH$7&lt;=FD9),1,"")</f>
        <v/>
      </c>
      <c r="AI9" s="108" t="str">
        <f>IF(AND(AI$7&gt;=FC9,AI$7&lt;=FD9),1,"")</f>
        <v/>
      </c>
      <c r="AJ9" s="108" t="str">
        <f>IF(AND(AJ$7&gt;=FC9,AJ$7&lt;=FD9),1,"")</f>
        <v/>
      </c>
      <c r="AK9" s="108" t="str">
        <f>IF(AND(AK$7&gt;=FC9,AK$7&lt;=FD9),1,"")</f>
        <v/>
      </c>
      <c r="AL9" s="108" t="str">
        <f>IF(AND(AL$7&gt;=FC9,AL$7&lt;=FD9),1,"")</f>
        <v/>
      </c>
      <c r="AM9" s="108" t="str">
        <f>IF(AND(AM$7&gt;=FC9,AM$7&lt;=FD9),1,"")</f>
        <v/>
      </c>
      <c r="AN9" s="108" t="str">
        <f>IF(AND(AN$7&gt;=FC9,AN$7&lt;=FD9),1,"")</f>
        <v/>
      </c>
      <c r="AO9" s="108" t="str">
        <f>IF(AND(AO$7&gt;=FC9,AO$7&lt;=FD9),1,"")</f>
        <v/>
      </c>
      <c r="AP9" s="108" t="str">
        <f>IF(AND(AP$7&gt;=FC9,AP$7&lt;=FD9),1,"")</f>
        <v/>
      </c>
      <c r="AQ9" s="108" t="str">
        <f>IF(AND(AQ$7&gt;=FC9,AQ$7&lt;=FD9),1,"")</f>
        <v/>
      </c>
      <c r="AR9" s="108" t="str">
        <f>IF(AND(AR$7&gt;=FC9,AR$7&lt;=FD9),1,"")</f>
        <v/>
      </c>
      <c r="AS9" s="108" t="str">
        <f>IF(AND(AS$7&gt;=FC9,AS$7&lt;=FD9),1,"")</f>
        <v/>
      </c>
      <c r="AT9" s="108" t="str">
        <f>IF(AND(AT$7&gt;=FC9,AT$7&lt;=FD9),1,"")</f>
        <v/>
      </c>
      <c r="AU9" s="108" t="str">
        <f>IF(AND(AU$7&gt;=FC9,AU$7&lt;=FD9),1,"")</f>
        <v/>
      </c>
      <c r="AV9" s="108" t="str">
        <f>IF(AND(AV$7&gt;=FC9,AV$7&lt;=FD9),1,"")</f>
        <v/>
      </c>
      <c r="AW9" s="108" t="str">
        <f>IF(AND(AW$7&gt;=FC9,AW$7&lt;=FD9),1,"")</f>
        <v/>
      </c>
      <c r="AX9" s="108" t="str">
        <f>IF(AND(AX$7&gt;=FC9,AX$7&lt;=FD9),1,"")</f>
        <v/>
      </c>
      <c r="AY9" s="108" t="str">
        <f>IF(AND(AY$7&gt;=FC9,AY$7&lt;=FD9),1,"")</f>
        <v/>
      </c>
      <c r="AZ9" s="108" t="str">
        <f>IF(AND(AZ$7&gt;=FC9,AZ$7&lt;=FD9),1,"")</f>
        <v/>
      </c>
      <c r="BA9" s="108" t="str">
        <f>IF(AND(BA$7&gt;=FC9,BA$7&lt;=FD9),1,"")</f>
        <v/>
      </c>
      <c r="BB9" s="108" t="str">
        <f>IF(AND(BB$7&gt;=FC9,BB$7&lt;=FD9),1,"")</f>
        <v/>
      </c>
      <c r="BC9" s="108" t="str">
        <f>IF(AND(BC$7&gt;=FC9,BC$7&lt;=FD9),1,"")</f>
        <v/>
      </c>
      <c r="BD9" s="108" t="str">
        <f>IF(AND(BD$7&gt;=FC9,BD$7&lt;=FD9),1,"")</f>
        <v/>
      </c>
      <c r="BE9" s="108" t="str">
        <f>IF(AND(BE$7&gt;=FC9,BE$7&lt;=FD9),1,"")</f>
        <v/>
      </c>
      <c r="BF9" s="108" t="str">
        <f>IF(AND(BF$7&gt;=FC9,BF$7&lt;=FD9),1,"")</f>
        <v/>
      </c>
      <c r="BG9" s="108" t="str">
        <f>IF(AND(BG$7&gt;=FC9,BG$7&lt;=FD9),1,"")</f>
        <v/>
      </c>
      <c r="BH9" s="108" t="str">
        <f>IF(AND(BH$7&gt;=FC9,BH$7&lt;=FD9),1,"")</f>
        <v/>
      </c>
      <c r="BI9" s="108" t="str">
        <f>IF(AND(BI$7&gt;=FC9,BI$7&lt;=FD9),1,"")</f>
        <v/>
      </c>
      <c r="BJ9" s="108" t="str">
        <f>IF(AND(BJ$7&gt;=FC9,BJ$7&lt;=FD9),1,"")</f>
        <v/>
      </c>
      <c r="BK9" s="108" t="str">
        <f>IF(AND(BK$7&gt;=FC9,BK$7&lt;=FD9),1,"")</f>
        <v/>
      </c>
      <c r="BL9" s="108" t="str">
        <f>IF(AND(BL$7&gt;=FC9,BL$7&lt;=FD9),1,"")</f>
        <v/>
      </c>
      <c r="BM9" s="108" t="str">
        <f>IF(AND(BM$7&gt;=FC9,BM$7&lt;=FD9),1,"")</f>
        <v/>
      </c>
      <c r="BN9" s="108" t="str">
        <f>IF(AND(BN$7&gt;=FC9,BN$7&lt;=FD9),1,"")</f>
        <v/>
      </c>
      <c r="BO9" s="108" t="str">
        <f>IF(AND(BO$7&gt;=FC9,BO$7&lt;=FD9),1,"")</f>
        <v/>
      </c>
      <c r="BP9" s="108" t="str">
        <f>IF(AND(BP$7&gt;=FC9,BP$7&lt;=FD9),1,"")</f>
        <v/>
      </c>
      <c r="BQ9" s="108" t="str">
        <f>IF(AND(BQ$7&gt;=FC9,BQ$7&lt;=FD9),1,"")</f>
        <v/>
      </c>
      <c r="BR9" s="108" t="str">
        <f>IF(AND(BR$7&gt;=FC9,BR$7&lt;=FD9),1,"")</f>
        <v/>
      </c>
      <c r="BS9" s="108" t="str">
        <f>IF(AND(BS$7&gt;=FC9,BS$7&lt;=FD9),1,"")</f>
        <v/>
      </c>
      <c r="BT9" s="108" t="str">
        <f>IF(AND(BT$7&gt;=FC9,BT$7&lt;=FD9),1,"")</f>
        <v/>
      </c>
      <c r="BU9" s="108" t="str">
        <f>IF(AND(BU$7&gt;=FC9,BU$7&lt;=FD9),1,"")</f>
        <v/>
      </c>
      <c r="BV9" s="108" t="str">
        <f>IF(AND(BV$7&gt;=FC9,BV$7&lt;=FD9),1,"")</f>
        <v/>
      </c>
      <c r="BW9" s="108" t="str">
        <f>IF(AND(BW$7&gt;=FC9,BW$7&lt;=FD9),1,"")</f>
        <v/>
      </c>
      <c r="BX9" s="108" t="str">
        <f>IF(AND(BX$7&gt;=FC9,BX$7&lt;=FD9),1,"")</f>
        <v/>
      </c>
      <c r="BY9" s="108" t="str">
        <f>IF(AND(BY$7&gt;=FC9,BY$7&lt;=FD9),1,"")</f>
        <v/>
      </c>
      <c r="BZ9" s="108" t="str">
        <f>IF(AND(BZ$7&gt;=FC9,BZ$7&lt;=FD9),1,"")</f>
        <v/>
      </c>
      <c r="CA9" s="108" t="str">
        <f>IF(AND(CA$7&gt;=FC9,CA$7&lt;=FD9),1,"")</f>
        <v/>
      </c>
      <c r="CB9" s="108" t="str">
        <f>IF(AND(CB$7&gt;=FC9,CB$7&lt;=FD9),1,"")</f>
        <v/>
      </c>
      <c r="CC9" s="108" t="str">
        <f>IF(AND(CC$7&gt;=FC9,CC$7&lt;=FD9),1,"")</f>
        <v/>
      </c>
      <c r="CD9" s="108" t="str">
        <f>IF(AND(CD$7&gt;=FC9,CD$7&lt;=FD9),1,"")</f>
        <v/>
      </c>
      <c r="CE9" s="108" t="str">
        <f>IF(AND(CE$7&gt;=FC9,CE$7&lt;=FD9),1,"")</f>
        <v/>
      </c>
      <c r="CF9" s="108" t="str">
        <f>IF(AND(CF$7&gt;=FC9,CF$7&lt;=FD9),1,"")</f>
        <v/>
      </c>
      <c r="CG9" s="108" t="str">
        <f>IF(AND(CG$7&gt;=FC9,CG$7&lt;=FD9),1,"")</f>
        <v/>
      </c>
      <c r="CH9" s="108" t="str">
        <f>IF(AND(CH$7&gt;=FC9,CH$7&lt;=FD9),1,"")</f>
        <v/>
      </c>
      <c r="CI9" s="108" t="str">
        <f>IF(AND(CI$7&gt;=FC9,CI$7&lt;=FD9),1,"")</f>
        <v/>
      </c>
      <c r="CJ9" s="108" t="str">
        <f>IF(AND(CJ$7&gt;=FC9,CJ$7&lt;=FD9),1,"")</f>
        <v/>
      </c>
      <c r="CK9" s="108" t="str">
        <f>IF(AND(CK$7&gt;=FC9,CK$7&lt;=FD9),1,"")</f>
        <v/>
      </c>
      <c r="CL9" s="108" t="str">
        <f>IF(AND(CL$7&gt;=FC9,CL$7&lt;=FD9),1,"")</f>
        <v/>
      </c>
      <c r="CM9" s="108" t="str">
        <f>IF(AND(CM$7&gt;=FC9,CM$7&lt;=FD9),1,"")</f>
        <v/>
      </c>
      <c r="CN9" s="108" t="str">
        <f>IF(AND(CN$7&gt;=FC9,CN$7&lt;=FD9),1,"")</f>
        <v/>
      </c>
      <c r="CO9" s="108" t="str">
        <f>IF(AND(CO$7&gt;=FC9,CO$7&lt;=FD9),1,"")</f>
        <v/>
      </c>
      <c r="CP9" s="108" t="str">
        <f>IF(AND(CP$7&gt;=FC9,CP$7&lt;=FD9),1,"")</f>
        <v/>
      </c>
      <c r="CQ9" s="108" t="str">
        <f>IF(AND(CQ$7&gt;=FC9,CQ$7&lt;=FD9),1,"")</f>
        <v/>
      </c>
      <c r="CR9" s="108" t="str">
        <f>IF(AND(CR$7&gt;=FC9,CR$7&lt;=FD9),1,"")</f>
        <v/>
      </c>
      <c r="CS9" s="108" t="str">
        <f>IF(AND(CS$7&gt;=FC9,CS$7&lt;=FD9),1,"")</f>
        <v/>
      </c>
      <c r="CT9" s="108" t="str">
        <f>IF(AND(CT$7&gt;=FC9,CT$7&lt;=FD9),1,"")</f>
        <v/>
      </c>
      <c r="CU9" s="108" t="str">
        <f>IF(AND(CU$7&gt;=FC9,CU$7&lt;=FD9),1,"")</f>
        <v/>
      </c>
      <c r="CV9" s="108" t="str">
        <f>IF(AND(CV$7&gt;=FC9,CV$7&lt;=FD9),1,"")</f>
        <v/>
      </c>
      <c r="CW9" s="108" t="str">
        <f>IF(AND(CW$7&gt;=FC9,CW$7&lt;=FD9),1,"")</f>
        <v/>
      </c>
      <c r="CX9" s="108" t="str">
        <f>IF(AND(CX$7&gt;=FC9,CX$7&lt;=FD9),1,"")</f>
        <v/>
      </c>
      <c r="CY9" s="108" t="str">
        <f>IF(AND(CY$7&gt;=FC9,CY$7&lt;=FD9),1,"")</f>
        <v/>
      </c>
      <c r="CZ9" s="108" t="str">
        <f>IF(AND(CZ$7&gt;=FC9,CZ$7&lt;=FD9),1,"")</f>
        <v/>
      </c>
      <c r="DA9" s="108" t="str">
        <f>IF(AND(DA$7&gt;=FC9,DA$7&lt;=FD9),1,"")</f>
        <v/>
      </c>
      <c r="DB9" s="108" t="str">
        <f>IF(AND(DB$7&gt;=FC9,DB$7&lt;=FD9),1,"")</f>
        <v/>
      </c>
      <c r="DC9" s="108" t="str">
        <f>IF(AND(DC$7&gt;=FC9,DC$7&lt;=FD9),1,"")</f>
        <v/>
      </c>
      <c r="DD9" s="108" t="str">
        <f>IF(AND(DD$7&gt;=FC9,DD$7&lt;=FD9),1,"")</f>
        <v/>
      </c>
      <c r="DE9" s="108" t="str">
        <f>IF(AND(DE$7&gt;=FC9,DE$7&lt;=FD9),1,"")</f>
        <v/>
      </c>
      <c r="DF9" s="108" t="str">
        <f>IF(AND(DF$7&gt;=FC9,DF$7&lt;=FD9),1,"")</f>
        <v/>
      </c>
      <c r="DG9" s="108" t="str">
        <f>IF(AND(DG$7&gt;=FC9,DG$7&lt;=FD9),1,"")</f>
        <v/>
      </c>
      <c r="DH9" s="108" t="str">
        <f>IF(AND(DH$7&gt;=FC9,DH$7&lt;=FD9),1,"")</f>
        <v/>
      </c>
      <c r="DI9" s="108" t="str">
        <f>IF(AND(DI$7&gt;=FC9,DI$7&lt;=FD9),1,"")</f>
        <v/>
      </c>
      <c r="DJ9" s="108" t="str">
        <f>IF(AND(DJ$7&gt;=FC9,DJ$7&lt;=FD9),1,"")</f>
        <v/>
      </c>
      <c r="DK9" s="108" t="str">
        <f>IF(AND(DK$7&gt;=FC9,DK$7&lt;=FD9),1,"")</f>
        <v/>
      </c>
      <c r="DL9" s="108" t="str">
        <f>IF(AND(DL$7&gt;=FC9,DL$7&lt;=FD9),1,"")</f>
        <v/>
      </c>
      <c r="DM9" s="108" t="str">
        <f>IF(AND(DM$7&gt;=FC9,DM$7&lt;=FD9),1,"")</f>
        <v/>
      </c>
      <c r="DN9" s="108" t="str">
        <f>IF(AND(DN$7&gt;=FC9,DN$7&lt;=FD9),1,"")</f>
        <v/>
      </c>
      <c r="DO9" s="108" t="str">
        <f>IF(AND(DO$7&gt;=FC9,DO$7&lt;=FD9),1,"")</f>
        <v/>
      </c>
      <c r="DP9" s="108" t="str">
        <f>IF(AND(DP$7&gt;=FC9,DP$7&lt;=FD9),1,"")</f>
        <v/>
      </c>
      <c r="DQ9" s="108" t="str">
        <f>IF(AND(DQ$7&gt;=FC9,DQ$7&lt;=FD9),1,"")</f>
        <v/>
      </c>
      <c r="DR9" s="108" t="str">
        <f>IF(AND(DR$7&gt;=FC9,DR$7&lt;=FD9),1,"")</f>
        <v/>
      </c>
      <c r="DS9" s="108" t="str">
        <f>IF(AND(DS$7&gt;=FC9,DS$7&lt;=FD9),1,"")</f>
        <v/>
      </c>
      <c r="DT9" s="108" t="str">
        <f>IF(AND(DT$7&gt;=FC9,DT$7&lt;=FD9),1,"")</f>
        <v/>
      </c>
      <c r="DU9" s="108" t="str">
        <f>IF(AND(DU$7&gt;=FC9,DU$7&lt;=FD9),1,"")</f>
        <v/>
      </c>
      <c r="DV9" s="108" t="str">
        <f>IF(AND(DV$7&gt;=FC9,DV$7&lt;=FD9),1,"")</f>
        <v/>
      </c>
      <c r="DW9" s="108" t="str">
        <f>IF(AND(DW$7&gt;=FC9,DW$7&lt;=FD9),1,"")</f>
        <v/>
      </c>
      <c r="DX9" s="108" t="str">
        <f>IF(AND(DX$7&gt;=FC9,DX$7&lt;=FD9),1,"")</f>
        <v/>
      </c>
      <c r="DY9" s="108" t="str">
        <f>IF(AND(DY$7&gt;=FC9,DY$7&lt;=FD9),1,"")</f>
        <v/>
      </c>
      <c r="DZ9" s="108" t="str">
        <f>IF(AND(DZ$7&gt;=FC9,DZ$7&lt;=FD9),1,"")</f>
        <v/>
      </c>
      <c r="EA9" s="108" t="str">
        <f>IF(AND(EA$7&gt;=FC9,EA$7&lt;=FD9),1,"")</f>
        <v/>
      </c>
      <c r="EB9" s="108" t="str">
        <f>IF(AND(EB$7&gt;=FC9,EB$7&lt;=FD9),1,"")</f>
        <v/>
      </c>
      <c r="EC9" s="108" t="str">
        <f>IF(AND(EC$7&gt;=FC9,EC$7&lt;=FD9),1,"")</f>
        <v/>
      </c>
      <c r="ED9" s="108" t="str">
        <f>IF(AND(ED$7&gt;=FC9,ED$7&lt;=FD9),1,"")</f>
        <v/>
      </c>
      <c r="EE9" s="108" t="str">
        <f>IF(AND(EE$7&gt;=FC9,EE$7&lt;=FD9),1,"")</f>
        <v/>
      </c>
      <c r="EF9" s="108" t="str">
        <f>IF(AND(EF$7&gt;=FC9,EF$7&lt;=FD9),1,"")</f>
        <v/>
      </c>
      <c r="EG9" s="108" t="str">
        <f>IF(AND(EG$7&gt;=FC9,EG$7&lt;=FD9),1,"")</f>
        <v/>
      </c>
      <c r="EH9" s="108" t="str">
        <f>IF(AND(EH$7&gt;=FC9,EH$7&lt;=FD9),1,"")</f>
        <v/>
      </c>
      <c r="EI9" s="108" t="str">
        <f>IF(AND(EI$7&gt;=FC9,EI$7&lt;=FD9),1,"")</f>
        <v/>
      </c>
      <c r="EJ9" s="108" t="str">
        <f>IF(AND(EJ$7&gt;=FC9,EJ$7&lt;=FD9),1,"")</f>
        <v/>
      </c>
      <c r="EK9" s="108" t="str">
        <f>IF(AND(EK$7&gt;=FC9,EK$7&lt;=FD9),1,"")</f>
        <v/>
      </c>
      <c r="EL9" s="108" t="str">
        <f>IF(AND(EL$7&gt;=FC9,EL$7&lt;=FD9),1,"")</f>
        <v/>
      </c>
      <c r="EM9" s="108" t="str">
        <f>IF(AND(EM$7&gt;=FC9,EM$7&lt;=FD9),1,"")</f>
        <v/>
      </c>
      <c r="EN9" s="108" t="str">
        <f>IF(AND(EN$7&gt;=FC9,EN$7&lt;=FD9),1,"")</f>
        <v/>
      </c>
      <c r="EO9" s="108" t="str">
        <f>IF(AND(EO$7&gt;=FC9,EO$7&lt;=FD9),1,"")</f>
        <v/>
      </c>
      <c r="EP9" s="108" t="str">
        <f>IF(AND(EP$7&gt;=FC9,EP$7&lt;=FD9),1,"")</f>
        <v/>
      </c>
      <c r="EQ9" s="108" t="str">
        <f>IF(AND(EQ$7&gt;=FC9,EQ$7&lt;=FD9),1,"")</f>
        <v/>
      </c>
      <c r="ER9" s="108" t="str">
        <f>IF(AND(ER$7&gt;=FC9,ER$7&lt;=FD9),1,"")</f>
        <v/>
      </c>
      <c r="ES9" s="108" t="str">
        <f>IF(AND(ES$7&gt;=FC9,ES$7&lt;=FD9),1,"")</f>
        <v/>
      </c>
      <c r="ET9" s="108" t="str">
        <f>IF(AND(ET$7&gt;=FC9,ET$7&lt;=FD9),1,"")</f>
        <v/>
      </c>
      <c r="EU9" s="108" t="str">
        <f>IF(AND(EU$7&gt;=FC9,EU$7&lt;=FD9),1,"")</f>
        <v/>
      </c>
      <c r="EV9" s="108" t="str">
        <f>IF(AND(EV$7&gt;=FC9,EV$7&lt;=FD9),1,"")</f>
        <v/>
      </c>
      <c r="EW9" s="108" t="str">
        <f>IF(AND(EW$7&gt;=FC9,EW$7&lt;=FD9),1,"")</f>
        <v/>
      </c>
      <c r="EX9" s="108" t="str">
        <f>IF(AND(EX$7&gt;=FC9,EX$7&lt;=FD9),1,"")</f>
        <v/>
      </c>
      <c r="EY9" s="108" t="str">
        <f>IF(AND(EY$7&gt;=FC9,EY$7&lt;=FD9),1,"")</f>
        <v/>
      </c>
      <c r="EZ9" s="108" t="str">
        <f>IF(AND(EZ$7&gt;=FC9,EZ$7&lt;=FD9),1,"")</f>
        <v/>
      </c>
      <c r="FA9" s="108" t="str">
        <f>IF(AND(FA$7&gt;=FC9,FA$7&lt;=FD9),1,"")</f>
        <v/>
      </c>
      <c r="FB9" s="108" t="str">
        <f>IF(AND(FB$7&gt;=FC9,FB$7&lt;=FD9),1,"")</f>
        <v/>
      </c>
      <c r="FC9">
        <f>'06_Presupuesto'!F343-'02_Rendimientos'!$B$79+1</f>
        <v>1</v>
      </c>
      <c r="FD9">
        <f>'06_Presupuesto'!G343-'02_Rendimientos'!$B$79+1</f>
        <v>6</v>
      </c>
      <c r="FE9" s="98">
        <f>'06_Presupuesto'!E343</f>
        <v>1.1103669498396137E-2</v>
      </c>
    </row>
    <row r="10" spans="2:161" ht="22.05" customHeight="1">
      <c r="B10" s="109" t="str">
        <f>'03_CPM_Obra_Gruesa'!B146</f>
        <v>1.2</v>
      </c>
      <c r="C10" s="109" t="str">
        <f>'02_Rendimientos'!C7</f>
        <v>Replanteo y nivelación del área de trabajo</v>
      </c>
      <c r="D10" s="109" t="str">
        <f>'02_Rendimientos'!E7</f>
        <v>m2</v>
      </c>
      <c r="E10" s="110">
        <f>'02_Rendimientos'!D7</f>
        <v>180</v>
      </c>
      <c r="F10" s="110">
        <f>IFERROR(G10/E10,0)</f>
        <v>6482.4375</v>
      </c>
      <c r="G10" s="110">
        <f>'06_Presupuesto'!D344*(1+'02_Rendimientos'!B82)</f>
        <v>1166838.75</v>
      </c>
      <c r="H10" s="109">
        <f>'02_Rendimientos'!K7</f>
        <v>5</v>
      </c>
      <c r="I10" s="111" t="str">
        <f>IF(AND(I$7&gt;=FC10,I$7&lt;=FD10),1,"")</f>
        <v/>
      </c>
      <c r="J10" s="111" t="str">
        <f>IF(AND(J$7&gt;=FC10,J$7&lt;=FD10),1,"")</f>
        <v/>
      </c>
      <c r="K10" s="111" t="str">
        <f>IF(AND(K$7&gt;=FC10,K$7&lt;=FD10),1,"")</f>
        <v/>
      </c>
      <c r="L10" s="111" t="str">
        <f>IF(AND(L$7&gt;=FC10,L$7&lt;=FD10),1,"")</f>
        <v/>
      </c>
      <c r="M10" s="111" t="str">
        <f>IF(AND(M$7&gt;=FC10,M$7&lt;=FD10),1,"")</f>
        <v/>
      </c>
      <c r="N10" s="111" t="str">
        <f>IF(AND(N$7&gt;=FC10,N$7&lt;=FD10),1,"")</f>
        <v/>
      </c>
      <c r="O10" s="111">
        <f>IF(AND(O$7&gt;=FC10,O$7&lt;=FD10),1,"")</f>
        <v>1</v>
      </c>
      <c r="P10" s="111">
        <f>IF(AND(P$7&gt;=FC10,P$7&lt;=FD10),1,"")</f>
        <v>1</v>
      </c>
      <c r="Q10" s="111">
        <f>IF(AND(Q$7&gt;=FC10,Q$7&lt;=FD10),1,"")</f>
        <v>1</v>
      </c>
      <c r="R10" s="111">
        <f>IF(AND(R$7&gt;=FC10,R$7&lt;=FD10),1,"")</f>
        <v>1</v>
      </c>
      <c r="S10" s="111">
        <f>IF(AND(S$7&gt;=FC10,S$7&lt;=FD10),1,"")</f>
        <v>1</v>
      </c>
      <c r="T10" s="111" t="str">
        <f>IF(AND(T$7&gt;=FC10,T$7&lt;=FD10),1,"")</f>
        <v/>
      </c>
      <c r="U10" s="111" t="str">
        <f>IF(AND(U$7&gt;=FC10,U$7&lt;=FD10),1,"")</f>
        <v/>
      </c>
      <c r="V10" s="111" t="str">
        <f>IF(AND(V$7&gt;=FC10,V$7&lt;=FD10),1,"")</f>
        <v/>
      </c>
      <c r="W10" s="111" t="str">
        <f>IF(AND(W$7&gt;=FC10,W$7&lt;=FD10),1,"")</f>
        <v/>
      </c>
      <c r="X10" s="111" t="str">
        <f>IF(AND(X$7&gt;=FC10,X$7&lt;=FD10),1,"")</f>
        <v/>
      </c>
      <c r="Y10" s="111" t="str">
        <f>IF(AND(Y$7&gt;=FC10,Y$7&lt;=FD10),1,"")</f>
        <v/>
      </c>
      <c r="Z10" s="111" t="str">
        <f>IF(AND(Z$7&gt;=FC10,Z$7&lt;=FD10),1,"")</f>
        <v/>
      </c>
      <c r="AA10" s="111" t="str">
        <f>IF(AND(AA$7&gt;=FC10,AA$7&lt;=FD10),1,"")</f>
        <v/>
      </c>
      <c r="AB10" s="111" t="str">
        <f>IF(AND(AB$7&gt;=FC10,AB$7&lt;=FD10),1,"")</f>
        <v/>
      </c>
      <c r="AC10" s="111" t="str">
        <f>IF(AND(AC$7&gt;=FC10,AC$7&lt;=FD10),1,"")</f>
        <v/>
      </c>
      <c r="AD10" s="111" t="str">
        <f>IF(AND(AD$7&gt;=FC10,AD$7&lt;=FD10),1,"")</f>
        <v/>
      </c>
      <c r="AE10" s="111" t="str">
        <f>IF(AND(AE$7&gt;=FC10,AE$7&lt;=FD10),1,"")</f>
        <v/>
      </c>
      <c r="AF10" s="111" t="str">
        <f>IF(AND(AF$7&gt;=FC10,AF$7&lt;=FD10),1,"")</f>
        <v/>
      </c>
      <c r="AG10" s="111" t="str">
        <f>IF(AND(AG$7&gt;=FC10,AG$7&lt;=FD10),1,"")</f>
        <v/>
      </c>
      <c r="AH10" s="111" t="str">
        <f>IF(AND(AH$7&gt;=FC10,AH$7&lt;=FD10),1,"")</f>
        <v/>
      </c>
      <c r="AI10" s="111" t="str">
        <f>IF(AND(AI$7&gt;=FC10,AI$7&lt;=FD10),1,"")</f>
        <v/>
      </c>
      <c r="AJ10" s="111" t="str">
        <f>IF(AND(AJ$7&gt;=FC10,AJ$7&lt;=FD10),1,"")</f>
        <v/>
      </c>
      <c r="AK10" s="111" t="str">
        <f>IF(AND(AK$7&gt;=FC10,AK$7&lt;=FD10),1,"")</f>
        <v/>
      </c>
      <c r="AL10" s="111" t="str">
        <f>IF(AND(AL$7&gt;=FC10,AL$7&lt;=FD10),1,"")</f>
        <v/>
      </c>
      <c r="AM10" s="111" t="str">
        <f>IF(AND(AM$7&gt;=FC10,AM$7&lt;=FD10),1,"")</f>
        <v/>
      </c>
      <c r="AN10" s="111" t="str">
        <f>IF(AND(AN$7&gt;=FC10,AN$7&lt;=FD10),1,"")</f>
        <v/>
      </c>
      <c r="AO10" s="111" t="str">
        <f>IF(AND(AO$7&gt;=FC10,AO$7&lt;=FD10),1,"")</f>
        <v/>
      </c>
      <c r="AP10" s="111" t="str">
        <f>IF(AND(AP$7&gt;=FC10,AP$7&lt;=FD10),1,"")</f>
        <v/>
      </c>
      <c r="AQ10" s="111" t="str">
        <f>IF(AND(AQ$7&gt;=FC10,AQ$7&lt;=FD10),1,"")</f>
        <v/>
      </c>
      <c r="AR10" s="111" t="str">
        <f>IF(AND(AR$7&gt;=FC10,AR$7&lt;=FD10),1,"")</f>
        <v/>
      </c>
      <c r="AS10" s="111" t="str">
        <f>IF(AND(AS$7&gt;=FC10,AS$7&lt;=FD10),1,"")</f>
        <v/>
      </c>
      <c r="AT10" s="111" t="str">
        <f>IF(AND(AT$7&gt;=FC10,AT$7&lt;=FD10),1,"")</f>
        <v/>
      </c>
      <c r="AU10" s="111" t="str">
        <f>IF(AND(AU$7&gt;=FC10,AU$7&lt;=FD10),1,"")</f>
        <v/>
      </c>
      <c r="AV10" s="111" t="str">
        <f>IF(AND(AV$7&gt;=FC10,AV$7&lt;=FD10),1,"")</f>
        <v/>
      </c>
      <c r="AW10" s="111" t="str">
        <f>IF(AND(AW$7&gt;=FC10,AW$7&lt;=FD10),1,"")</f>
        <v/>
      </c>
      <c r="AX10" s="111" t="str">
        <f>IF(AND(AX$7&gt;=FC10,AX$7&lt;=FD10),1,"")</f>
        <v/>
      </c>
      <c r="AY10" s="111" t="str">
        <f>IF(AND(AY$7&gt;=FC10,AY$7&lt;=FD10),1,"")</f>
        <v/>
      </c>
      <c r="AZ10" s="111" t="str">
        <f>IF(AND(AZ$7&gt;=FC10,AZ$7&lt;=FD10),1,"")</f>
        <v/>
      </c>
      <c r="BA10" s="111" t="str">
        <f>IF(AND(BA$7&gt;=FC10,BA$7&lt;=FD10),1,"")</f>
        <v/>
      </c>
      <c r="BB10" s="111" t="str">
        <f>IF(AND(BB$7&gt;=FC10,BB$7&lt;=FD10),1,"")</f>
        <v/>
      </c>
      <c r="BC10" s="111" t="str">
        <f>IF(AND(BC$7&gt;=FC10,BC$7&lt;=FD10),1,"")</f>
        <v/>
      </c>
      <c r="BD10" s="111" t="str">
        <f>IF(AND(BD$7&gt;=FC10,BD$7&lt;=FD10),1,"")</f>
        <v/>
      </c>
      <c r="BE10" s="111" t="str">
        <f>IF(AND(BE$7&gt;=FC10,BE$7&lt;=FD10),1,"")</f>
        <v/>
      </c>
      <c r="BF10" s="111" t="str">
        <f>IF(AND(BF$7&gt;=FC10,BF$7&lt;=FD10),1,"")</f>
        <v/>
      </c>
      <c r="BG10" s="111" t="str">
        <f>IF(AND(BG$7&gt;=FC10,BG$7&lt;=FD10),1,"")</f>
        <v/>
      </c>
      <c r="BH10" s="111" t="str">
        <f>IF(AND(BH$7&gt;=FC10,BH$7&lt;=FD10),1,"")</f>
        <v/>
      </c>
      <c r="BI10" s="111" t="str">
        <f>IF(AND(BI$7&gt;=FC10,BI$7&lt;=FD10),1,"")</f>
        <v/>
      </c>
      <c r="BJ10" s="111" t="str">
        <f>IF(AND(BJ$7&gt;=FC10,BJ$7&lt;=FD10),1,"")</f>
        <v/>
      </c>
      <c r="BK10" s="111" t="str">
        <f>IF(AND(BK$7&gt;=FC10,BK$7&lt;=FD10),1,"")</f>
        <v/>
      </c>
      <c r="BL10" s="111" t="str">
        <f>IF(AND(BL$7&gt;=FC10,BL$7&lt;=FD10),1,"")</f>
        <v/>
      </c>
      <c r="BM10" s="111" t="str">
        <f>IF(AND(BM$7&gt;=FC10,BM$7&lt;=FD10),1,"")</f>
        <v/>
      </c>
      <c r="BN10" s="111" t="str">
        <f>IF(AND(BN$7&gt;=FC10,BN$7&lt;=FD10),1,"")</f>
        <v/>
      </c>
      <c r="BO10" s="111" t="str">
        <f>IF(AND(BO$7&gt;=FC10,BO$7&lt;=FD10),1,"")</f>
        <v/>
      </c>
      <c r="BP10" s="111" t="str">
        <f>IF(AND(BP$7&gt;=FC10,BP$7&lt;=FD10),1,"")</f>
        <v/>
      </c>
      <c r="BQ10" s="111" t="str">
        <f>IF(AND(BQ$7&gt;=FC10,BQ$7&lt;=FD10),1,"")</f>
        <v/>
      </c>
      <c r="BR10" s="111" t="str">
        <f>IF(AND(BR$7&gt;=FC10,BR$7&lt;=FD10),1,"")</f>
        <v/>
      </c>
      <c r="BS10" s="111" t="str">
        <f>IF(AND(BS$7&gt;=FC10,BS$7&lt;=FD10),1,"")</f>
        <v/>
      </c>
      <c r="BT10" s="111" t="str">
        <f>IF(AND(BT$7&gt;=FC10,BT$7&lt;=FD10),1,"")</f>
        <v/>
      </c>
      <c r="BU10" s="111" t="str">
        <f>IF(AND(BU$7&gt;=FC10,BU$7&lt;=FD10),1,"")</f>
        <v/>
      </c>
      <c r="BV10" s="111" t="str">
        <f>IF(AND(BV$7&gt;=FC10,BV$7&lt;=FD10),1,"")</f>
        <v/>
      </c>
      <c r="BW10" s="111" t="str">
        <f>IF(AND(BW$7&gt;=FC10,BW$7&lt;=FD10),1,"")</f>
        <v/>
      </c>
      <c r="BX10" s="111" t="str">
        <f>IF(AND(BX$7&gt;=FC10,BX$7&lt;=FD10),1,"")</f>
        <v/>
      </c>
      <c r="BY10" s="111" t="str">
        <f>IF(AND(BY$7&gt;=FC10,BY$7&lt;=FD10),1,"")</f>
        <v/>
      </c>
      <c r="BZ10" s="111" t="str">
        <f>IF(AND(BZ$7&gt;=FC10,BZ$7&lt;=FD10),1,"")</f>
        <v/>
      </c>
      <c r="CA10" s="111" t="str">
        <f>IF(AND(CA$7&gt;=FC10,CA$7&lt;=FD10),1,"")</f>
        <v/>
      </c>
      <c r="CB10" s="111" t="str">
        <f>IF(AND(CB$7&gt;=FC10,CB$7&lt;=FD10),1,"")</f>
        <v/>
      </c>
      <c r="CC10" s="111" t="str">
        <f>IF(AND(CC$7&gt;=FC10,CC$7&lt;=FD10),1,"")</f>
        <v/>
      </c>
      <c r="CD10" s="111" t="str">
        <f>IF(AND(CD$7&gt;=FC10,CD$7&lt;=FD10),1,"")</f>
        <v/>
      </c>
      <c r="CE10" s="111" t="str">
        <f>IF(AND(CE$7&gt;=FC10,CE$7&lt;=FD10),1,"")</f>
        <v/>
      </c>
      <c r="CF10" s="111" t="str">
        <f>IF(AND(CF$7&gt;=FC10,CF$7&lt;=FD10),1,"")</f>
        <v/>
      </c>
      <c r="CG10" s="111" t="str">
        <f>IF(AND(CG$7&gt;=FC10,CG$7&lt;=FD10),1,"")</f>
        <v/>
      </c>
      <c r="CH10" s="111" t="str">
        <f>IF(AND(CH$7&gt;=FC10,CH$7&lt;=FD10),1,"")</f>
        <v/>
      </c>
      <c r="CI10" s="111" t="str">
        <f>IF(AND(CI$7&gt;=FC10,CI$7&lt;=FD10),1,"")</f>
        <v/>
      </c>
      <c r="CJ10" s="111" t="str">
        <f>IF(AND(CJ$7&gt;=FC10,CJ$7&lt;=FD10),1,"")</f>
        <v/>
      </c>
      <c r="CK10" s="111" t="str">
        <f>IF(AND(CK$7&gt;=FC10,CK$7&lt;=FD10),1,"")</f>
        <v/>
      </c>
      <c r="CL10" s="111" t="str">
        <f>IF(AND(CL$7&gt;=FC10,CL$7&lt;=FD10),1,"")</f>
        <v/>
      </c>
      <c r="CM10" s="111" t="str">
        <f>IF(AND(CM$7&gt;=FC10,CM$7&lt;=FD10),1,"")</f>
        <v/>
      </c>
      <c r="CN10" s="111" t="str">
        <f>IF(AND(CN$7&gt;=FC10,CN$7&lt;=FD10),1,"")</f>
        <v/>
      </c>
      <c r="CO10" s="111" t="str">
        <f>IF(AND(CO$7&gt;=FC10,CO$7&lt;=FD10),1,"")</f>
        <v/>
      </c>
      <c r="CP10" s="111" t="str">
        <f>IF(AND(CP$7&gt;=FC10,CP$7&lt;=FD10),1,"")</f>
        <v/>
      </c>
      <c r="CQ10" s="111" t="str">
        <f>IF(AND(CQ$7&gt;=FC10,CQ$7&lt;=FD10),1,"")</f>
        <v/>
      </c>
      <c r="CR10" s="111" t="str">
        <f>IF(AND(CR$7&gt;=FC10,CR$7&lt;=FD10),1,"")</f>
        <v/>
      </c>
      <c r="CS10" s="111" t="str">
        <f>IF(AND(CS$7&gt;=FC10,CS$7&lt;=FD10),1,"")</f>
        <v/>
      </c>
      <c r="CT10" s="111" t="str">
        <f>IF(AND(CT$7&gt;=FC10,CT$7&lt;=FD10),1,"")</f>
        <v/>
      </c>
      <c r="CU10" s="111" t="str">
        <f>IF(AND(CU$7&gt;=FC10,CU$7&lt;=FD10),1,"")</f>
        <v/>
      </c>
      <c r="CV10" s="111" t="str">
        <f>IF(AND(CV$7&gt;=FC10,CV$7&lt;=FD10),1,"")</f>
        <v/>
      </c>
      <c r="CW10" s="111" t="str">
        <f>IF(AND(CW$7&gt;=FC10,CW$7&lt;=FD10),1,"")</f>
        <v/>
      </c>
      <c r="CX10" s="111" t="str">
        <f>IF(AND(CX$7&gt;=FC10,CX$7&lt;=FD10),1,"")</f>
        <v/>
      </c>
      <c r="CY10" s="111" t="str">
        <f>IF(AND(CY$7&gt;=FC10,CY$7&lt;=FD10),1,"")</f>
        <v/>
      </c>
      <c r="CZ10" s="111" t="str">
        <f>IF(AND(CZ$7&gt;=FC10,CZ$7&lt;=FD10),1,"")</f>
        <v/>
      </c>
      <c r="DA10" s="111" t="str">
        <f>IF(AND(DA$7&gt;=FC10,DA$7&lt;=FD10),1,"")</f>
        <v/>
      </c>
      <c r="DB10" s="111" t="str">
        <f>IF(AND(DB$7&gt;=FC10,DB$7&lt;=FD10),1,"")</f>
        <v/>
      </c>
      <c r="DC10" s="111" t="str">
        <f>IF(AND(DC$7&gt;=FC10,DC$7&lt;=FD10),1,"")</f>
        <v/>
      </c>
      <c r="DD10" s="111" t="str">
        <f>IF(AND(DD$7&gt;=FC10,DD$7&lt;=FD10),1,"")</f>
        <v/>
      </c>
      <c r="DE10" s="111" t="str">
        <f>IF(AND(DE$7&gt;=FC10,DE$7&lt;=FD10),1,"")</f>
        <v/>
      </c>
      <c r="DF10" s="111" t="str">
        <f>IF(AND(DF$7&gt;=FC10,DF$7&lt;=FD10),1,"")</f>
        <v/>
      </c>
      <c r="DG10" s="111" t="str">
        <f>IF(AND(DG$7&gt;=FC10,DG$7&lt;=FD10),1,"")</f>
        <v/>
      </c>
      <c r="DH10" s="111" t="str">
        <f>IF(AND(DH$7&gt;=FC10,DH$7&lt;=FD10),1,"")</f>
        <v/>
      </c>
      <c r="DI10" s="111" t="str">
        <f>IF(AND(DI$7&gt;=FC10,DI$7&lt;=FD10),1,"")</f>
        <v/>
      </c>
      <c r="DJ10" s="111" t="str">
        <f>IF(AND(DJ$7&gt;=FC10,DJ$7&lt;=FD10),1,"")</f>
        <v/>
      </c>
      <c r="DK10" s="111" t="str">
        <f>IF(AND(DK$7&gt;=FC10,DK$7&lt;=FD10),1,"")</f>
        <v/>
      </c>
      <c r="DL10" s="111" t="str">
        <f>IF(AND(DL$7&gt;=FC10,DL$7&lt;=FD10),1,"")</f>
        <v/>
      </c>
      <c r="DM10" s="111" t="str">
        <f>IF(AND(DM$7&gt;=FC10,DM$7&lt;=FD10),1,"")</f>
        <v/>
      </c>
      <c r="DN10" s="111" t="str">
        <f>IF(AND(DN$7&gt;=FC10,DN$7&lt;=FD10),1,"")</f>
        <v/>
      </c>
      <c r="DO10" s="111" t="str">
        <f>IF(AND(DO$7&gt;=FC10,DO$7&lt;=FD10),1,"")</f>
        <v/>
      </c>
      <c r="DP10" s="111" t="str">
        <f>IF(AND(DP$7&gt;=FC10,DP$7&lt;=FD10),1,"")</f>
        <v/>
      </c>
      <c r="DQ10" s="111" t="str">
        <f>IF(AND(DQ$7&gt;=FC10,DQ$7&lt;=FD10),1,"")</f>
        <v/>
      </c>
      <c r="DR10" s="111" t="str">
        <f>IF(AND(DR$7&gt;=FC10,DR$7&lt;=FD10),1,"")</f>
        <v/>
      </c>
      <c r="DS10" s="111" t="str">
        <f>IF(AND(DS$7&gt;=FC10,DS$7&lt;=FD10),1,"")</f>
        <v/>
      </c>
      <c r="DT10" s="111" t="str">
        <f>IF(AND(DT$7&gt;=FC10,DT$7&lt;=FD10),1,"")</f>
        <v/>
      </c>
      <c r="DU10" s="111" t="str">
        <f>IF(AND(DU$7&gt;=FC10,DU$7&lt;=FD10),1,"")</f>
        <v/>
      </c>
      <c r="DV10" s="111" t="str">
        <f>IF(AND(DV$7&gt;=FC10,DV$7&lt;=FD10),1,"")</f>
        <v/>
      </c>
      <c r="DW10" s="111" t="str">
        <f>IF(AND(DW$7&gt;=FC10,DW$7&lt;=FD10),1,"")</f>
        <v/>
      </c>
      <c r="DX10" s="111" t="str">
        <f>IF(AND(DX$7&gt;=FC10,DX$7&lt;=FD10),1,"")</f>
        <v/>
      </c>
      <c r="DY10" s="111" t="str">
        <f>IF(AND(DY$7&gt;=FC10,DY$7&lt;=FD10),1,"")</f>
        <v/>
      </c>
      <c r="DZ10" s="111" t="str">
        <f>IF(AND(DZ$7&gt;=FC10,DZ$7&lt;=FD10),1,"")</f>
        <v/>
      </c>
      <c r="EA10" s="111" t="str">
        <f>IF(AND(EA$7&gt;=FC10,EA$7&lt;=FD10),1,"")</f>
        <v/>
      </c>
      <c r="EB10" s="111" t="str">
        <f>IF(AND(EB$7&gt;=FC10,EB$7&lt;=FD10),1,"")</f>
        <v/>
      </c>
      <c r="EC10" s="111" t="str">
        <f>IF(AND(EC$7&gt;=FC10,EC$7&lt;=FD10),1,"")</f>
        <v/>
      </c>
      <c r="ED10" s="111" t="str">
        <f>IF(AND(ED$7&gt;=FC10,ED$7&lt;=FD10),1,"")</f>
        <v/>
      </c>
      <c r="EE10" s="111" t="str">
        <f>IF(AND(EE$7&gt;=FC10,EE$7&lt;=FD10),1,"")</f>
        <v/>
      </c>
      <c r="EF10" s="111" t="str">
        <f>IF(AND(EF$7&gt;=FC10,EF$7&lt;=FD10),1,"")</f>
        <v/>
      </c>
      <c r="EG10" s="111" t="str">
        <f>IF(AND(EG$7&gt;=FC10,EG$7&lt;=FD10),1,"")</f>
        <v/>
      </c>
      <c r="EH10" s="111" t="str">
        <f>IF(AND(EH$7&gt;=FC10,EH$7&lt;=FD10),1,"")</f>
        <v/>
      </c>
      <c r="EI10" s="111" t="str">
        <f>IF(AND(EI$7&gt;=FC10,EI$7&lt;=FD10),1,"")</f>
        <v/>
      </c>
      <c r="EJ10" s="111" t="str">
        <f>IF(AND(EJ$7&gt;=FC10,EJ$7&lt;=FD10),1,"")</f>
        <v/>
      </c>
      <c r="EK10" s="111" t="str">
        <f>IF(AND(EK$7&gt;=FC10,EK$7&lt;=FD10),1,"")</f>
        <v/>
      </c>
      <c r="EL10" s="111" t="str">
        <f>IF(AND(EL$7&gt;=FC10,EL$7&lt;=FD10),1,"")</f>
        <v/>
      </c>
      <c r="EM10" s="111" t="str">
        <f>IF(AND(EM$7&gt;=FC10,EM$7&lt;=FD10),1,"")</f>
        <v/>
      </c>
      <c r="EN10" s="111" t="str">
        <f>IF(AND(EN$7&gt;=FC10,EN$7&lt;=FD10),1,"")</f>
        <v/>
      </c>
      <c r="EO10" s="111" t="str">
        <f>IF(AND(EO$7&gt;=FC10,EO$7&lt;=FD10),1,"")</f>
        <v/>
      </c>
      <c r="EP10" s="111" t="str">
        <f>IF(AND(EP$7&gt;=FC10,EP$7&lt;=FD10),1,"")</f>
        <v/>
      </c>
      <c r="EQ10" s="111" t="str">
        <f>IF(AND(EQ$7&gt;=FC10,EQ$7&lt;=FD10),1,"")</f>
        <v/>
      </c>
      <c r="ER10" s="111" t="str">
        <f>IF(AND(ER$7&gt;=FC10,ER$7&lt;=FD10),1,"")</f>
        <v/>
      </c>
      <c r="ES10" s="111" t="str">
        <f>IF(AND(ES$7&gt;=FC10,ES$7&lt;=FD10),1,"")</f>
        <v/>
      </c>
      <c r="ET10" s="111" t="str">
        <f>IF(AND(ET$7&gt;=FC10,ET$7&lt;=FD10),1,"")</f>
        <v/>
      </c>
      <c r="EU10" s="111" t="str">
        <f>IF(AND(EU$7&gt;=FC10,EU$7&lt;=FD10),1,"")</f>
        <v/>
      </c>
      <c r="EV10" s="111" t="str">
        <f>IF(AND(EV$7&gt;=FC10,EV$7&lt;=FD10),1,"")</f>
        <v/>
      </c>
      <c r="EW10" s="111" t="str">
        <f>IF(AND(EW$7&gt;=FC10,EW$7&lt;=FD10),1,"")</f>
        <v/>
      </c>
      <c r="EX10" s="111" t="str">
        <f>IF(AND(EX$7&gt;=FC10,EX$7&lt;=FD10),1,"")</f>
        <v/>
      </c>
      <c r="EY10" s="111" t="str">
        <f>IF(AND(EY$7&gt;=FC10,EY$7&lt;=FD10),1,"")</f>
        <v/>
      </c>
      <c r="EZ10" s="111" t="str">
        <f>IF(AND(EZ$7&gt;=FC10,EZ$7&lt;=FD10),1,"")</f>
        <v/>
      </c>
      <c r="FA10" s="111" t="str">
        <f>IF(AND(FA$7&gt;=FC10,FA$7&lt;=FD10),1,"")</f>
        <v/>
      </c>
      <c r="FB10" s="111" t="str">
        <f>IF(AND(FB$7&gt;=FC10,FB$7&lt;=FD10),1,"")</f>
        <v/>
      </c>
      <c r="FC10">
        <f>'06_Presupuesto'!F344-'02_Rendimientos'!$B$79+1</f>
        <v>7</v>
      </c>
      <c r="FD10">
        <f>'06_Presupuesto'!G344-'02_Rendimientos'!$B$79+1</f>
        <v>11</v>
      </c>
      <c r="FE10" s="98">
        <f>'06_Presupuesto'!E344</f>
        <v>1.1103669498396137E-2</v>
      </c>
    </row>
    <row r="11" spans="2:161" ht="22.05" customHeight="1">
      <c r="B11" t="str">
        <f>'03_CPM_Obra_Gruesa'!B147</f>
        <v>1.3</v>
      </c>
      <c r="C11" t="str">
        <f>'02_Rendimientos'!C8</f>
        <v>Servicios provisorios y habilitación de instalaciones</v>
      </c>
      <c r="D11" t="str">
        <f>'02_Rendimientos'!E8</f>
        <v>lote</v>
      </c>
      <c r="E11" s="90">
        <f>'02_Rendimientos'!D8</f>
        <v>1</v>
      </c>
      <c r="F11" s="90">
        <f>IFERROR(G11/E11,0)</f>
        <v>0</v>
      </c>
      <c r="G11" s="90">
        <f>'06_Presupuesto'!D345*(1+'02_Rendimientos'!B82)</f>
        <v>0</v>
      </c>
      <c r="H11">
        <f>'02_Rendimientos'!K8</f>
        <v>10</v>
      </c>
      <c r="I11" s="108" t="str">
        <f>IF(AND(I$7&gt;=FC11,I$7&lt;=FD11),1,"")</f>
        <v/>
      </c>
      <c r="J11" s="108" t="str">
        <f>IF(AND(J$7&gt;=FC11,J$7&lt;=FD11),1,"")</f>
        <v/>
      </c>
      <c r="K11" s="108" t="str">
        <f>IF(AND(K$7&gt;=FC11,K$7&lt;=FD11),1,"")</f>
        <v/>
      </c>
      <c r="L11" s="108" t="str">
        <f>IF(AND(L$7&gt;=FC11,L$7&lt;=FD11),1,"")</f>
        <v/>
      </c>
      <c r="M11" s="108" t="str">
        <f>IF(AND(M$7&gt;=FC11,M$7&lt;=FD11),1,"")</f>
        <v/>
      </c>
      <c r="N11" s="108" t="str">
        <f>IF(AND(N$7&gt;=FC11,N$7&lt;=FD11),1,"")</f>
        <v/>
      </c>
      <c r="O11" s="108">
        <f>IF(AND(O$7&gt;=FC11,O$7&lt;=FD11),1,"")</f>
        <v>1</v>
      </c>
      <c r="P11" s="108">
        <f>IF(AND(P$7&gt;=FC11,P$7&lt;=FD11),1,"")</f>
        <v>1</v>
      </c>
      <c r="Q11" s="108">
        <f>IF(AND(Q$7&gt;=FC11,Q$7&lt;=FD11),1,"")</f>
        <v>1</v>
      </c>
      <c r="R11" s="108">
        <f>IF(AND(R$7&gt;=FC11,R$7&lt;=FD11),1,"")</f>
        <v>1</v>
      </c>
      <c r="S11" s="108">
        <f>IF(AND(S$7&gt;=FC11,S$7&lt;=FD11),1,"")</f>
        <v>1</v>
      </c>
      <c r="T11" s="108">
        <f>IF(AND(T$7&gt;=FC11,T$7&lt;=FD11),1,"")</f>
        <v>1</v>
      </c>
      <c r="U11" s="108">
        <f>IF(AND(U$7&gt;=FC11,U$7&lt;=FD11),1,"")</f>
        <v>1</v>
      </c>
      <c r="V11" s="108">
        <f>IF(AND(V$7&gt;=FC11,V$7&lt;=FD11),1,"")</f>
        <v>1</v>
      </c>
      <c r="W11" s="108">
        <f>IF(AND(W$7&gt;=FC11,W$7&lt;=FD11),1,"")</f>
        <v>1</v>
      </c>
      <c r="X11" s="108">
        <f>IF(AND(X$7&gt;=FC11,X$7&lt;=FD11),1,"")</f>
        <v>1</v>
      </c>
      <c r="Y11" s="108" t="str">
        <f>IF(AND(Y$7&gt;=FC11,Y$7&lt;=FD11),1,"")</f>
        <v/>
      </c>
      <c r="Z11" s="108" t="str">
        <f>IF(AND(Z$7&gt;=FC11,Z$7&lt;=FD11),1,"")</f>
        <v/>
      </c>
      <c r="AA11" s="108" t="str">
        <f>IF(AND(AA$7&gt;=FC11,AA$7&lt;=FD11),1,"")</f>
        <v/>
      </c>
      <c r="AB11" s="108" t="str">
        <f>IF(AND(AB$7&gt;=FC11,AB$7&lt;=FD11),1,"")</f>
        <v/>
      </c>
      <c r="AC11" s="108" t="str">
        <f>IF(AND(AC$7&gt;=FC11,AC$7&lt;=FD11),1,"")</f>
        <v/>
      </c>
      <c r="AD11" s="108" t="str">
        <f>IF(AND(AD$7&gt;=FC11,AD$7&lt;=FD11),1,"")</f>
        <v/>
      </c>
      <c r="AE11" s="108" t="str">
        <f>IF(AND(AE$7&gt;=FC11,AE$7&lt;=FD11),1,"")</f>
        <v/>
      </c>
      <c r="AF11" s="108" t="str">
        <f>IF(AND(AF$7&gt;=FC11,AF$7&lt;=FD11),1,"")</f>
        <v/>
      </c>
      <c r="AG11" s="108" t="str">
        <f>IF(AND(AG$7&gt;=FC11,AG$7&lt;=FD11),1,"")</f>
        <v/>
      </c>
      <c r="AH11" s="108" t="str">
        <f>IF(AND(AH$7&gt;=FC11,AH$7&lt;=FD11),1,"")</f>
        <v/>
      </c>
      <c r="AI11" s="108" t="str">
        <f>IF(AND(AI$7&gt;=FC11,AI$7&lt;=FD11),1,"")</f>
        <v/>
      </c>
      <c r="AJ11" s="108" t="str">
        <f>IF(AND(AJ$7&gt;=FC11,AJ$7&lt;=FD11),1,"")</f>
        <v/>
      </c>
      <c r="AK11" s="108" t="str">
        <f>IF(AND(AK$7&gt;=FC11,AK$7&lt;=FD11),1,"")</f>
        <v/>
      </c>
      <c r="AL11" s="108" t="str">
        <f>IF(AND(AL$7&gt;=FC11,AL$7&lt;=FD11),1,"")</f>
        <v/>
      </c>
      <c r="AM11" s="108" t="str">
        <f>IF(AND(AM$7&gt;=FC11,AM$7&lt;=FD11),1,"")</f>
        <v/>
      </c>
      <c r="AN11" s="108" t="str">
        <f>IF(AND(AN$7&gt;=FC11,AN$7&lt;=FD11),1,"")</f>
        <v/>
      </c>
      <c r="AO11" s="108" t="str">
        <f>IF(AND(AO$7&gt;=FC11,AO$7&lt;=FD11),1,"")</f>
        <v/>
      </c>
      <c r="AP11" s="108" t="str">
        <f>IF(AND(AP$7&gt;=FC11,AP$7&lt;=FD11),1,"")</f>
        <v/>
      </c>
      <c r="AQ11" s="108" t="str">
        <f>IF(AND(AQ$7&gt;=FC11,AQ$7&lt;=FD11),1,"")</f>
        <v/>
      </c>
      <c r="AR11" s="108" t="str">
        <f>IF(AND(AR$7&gt;=FC11,AR$7&lt;=FD11),1,"")</f>
        <v/>
      </c>
      <c r="AS11" s="108" t="str">
        <f>IF(AND(AS$7&gt;=FC11,AS$7&lt;=FD11),1,"")</f>
        <v/>
      </c>
      <c r="AT11" s="108" t="str">
        <f>IF(AND(AT$7&gt;=FC11,AT$7&lt;=FD11),1,"")</f>
        <v/>
      </c>
      <c r="AU11" s="108" t="str">
        <f>IF(AND(AU$7&gt;=FC11,AU$7&lt;=FD11),1,"")</f>
        <v/>
      </c>
      <c r="AV11" s="108" t="str">
        <f>IF(AND(AV$7&gt;=FC11,AV$7&lt;=FD11),1,"")</f>
        <v/>
      </c>
      <c r="AW11" s="108" t="str">
        <f>IF(AND(AW$7&gt;=FC11,AW$7&lt;=FD11),1,"")</f>
        <v/>
      </c>
      <c r="AX11" s="108" t="str">
        <f>IF(AND(AX$7&gt;=FC11,AX$7&lt;=FD11),1,"")</f>
        <v/>
      </c>
      <c r="AY11" s="108" t="str">
        <f>IF(AND(AY$7&gt;=FC11,AY$7&lt;=FD11),1,"")</f>
        <v/>
      </c>
      <c r="AZ11" s="108" t="str">
        <f>IF(AND(AZ$7&gt;=FC11,AZ$7&lt;=FD11),1,"")</f>
        <v/>
      </c>
      <c r="BA11" s="108" t="str">
        <f>IF(AND(BA$7&gt;=FC11,BA$7&lt;=FD11),1,"")</f>
        <v/>
      </c>
      <c r="BB11" s="108" t="str">
        <f>IF(AND(BB$7&gt;=FC11,BB$7&lt;=FD11),1,"")</f>
        <v/>
      </c>
      <c r="BC11" s="108" t="str">
        <f>IF(AND(BC$7&gt;=FC11,BC$7&lt;=FD11),1,"")</f>
        <v/>
      </c>
      <c r="BD11" s="108" t="str">
        <f>IF(AND(BD$7&gt;=FC11,BD$7&lt;=FD11),1,"")</f>
        <v/>
      </c>
      <c r="BE11" s="108" t="str">
        <f>IF(AND(BE$7&gt;=FC11,BE$7&lt;=FD11),1,"")</f>
        <v/>
      </c>
      <c r="BF11" s="108" t="str">
        <f>IF(AND(BF$7&gt;=FC11,BF$7&lt;=FD11),1,"")</f>
        <v/>
      </c>
      <c r="BG11" s="108" t="str">
        <f>IF(AND(BG$7&gt;=FC11,BG$7&lt;=FD11),1,"")</f>
        <v/>
      </c>
      <c r="BH11" s="108" t="str">
        <f>IF(AND(BH$7&gt;=FC11,BH$7&lt;=FD11),1,"")</f>
        <v/>
      </c>
      <c r="BI11" s="108" t="str">
        <f>IF(AND(BI$7&gt;=FC11,BI$7&lt;=FD11),1,"")</f>
        <v/>
      </c>
      <c r="BJ11" s="108" t="str">
        <f>IF(AND(BJ$7&gt;=FC11,BJ$7&lt;=FD11),1,"")</f>
        <v/>
      </c>
      <c r="BK11" s="108" t="str">
        <f>IF(AND(BK$7&gt;=FC11,BK$7&lt;=FD11),1,"")</f>
        <v/>
      </c>
      <c r="BL11" s="108" t="str">
        <f>IF(AND(BL$7&gt;=FC11,BL$7&lt;=FD11),1,"")</f>
        <v/>
      </c>
      <c r="BM11" s="108" t="str">
        <f>IF(AND(BM$7&gt;=FC11,BM$7&lt;=FD11),1,"")</f>
        <v/>
      </c>
      <c r="BN11" s="108" t="str">
        <f>IF(AND(BN$7&gt;=FC11,BN$7&lt;=FD11),1,"")</f>
        <v/>
      </c>
      <c r="BO11" s="108" t="str">
        <f>IF(AND(BO$7&gt;=FC11,BO$7&lt;=FD11),1,"")</f>
        <v/>
      </c>
      <c r="BP11" s="108" t="str">
        <f>IF(AND(BP$7&gt;=FC11,BP$7&lt;=FD11),1,"")</f>
        <v/>
      </c>
      <c r="BQ11" s="108" t="str">
        <f>IF(AND(BQ$7&gt;=FC11,BQ$7&lt;=FD11),1,"")</f>
        <v/>
      </c>
      <c r="BR11" s="108" t="str">
        <f>IF(AND(BR$7&gt;=FC11,BR$7&lt;=FD11),1,"")</f>
        <v/>
      </c>
      <c r="BS11" s="108" t="str">
        <f>IF(AND(BS$7&gt;=FC11,BS$7&lt;=FD11),1,"")</f>
        <v/>
      </c>
      <c r="BT11" s="108" t="str">
        <f>IF(AND(BT$7&gt;=FC11,BT$7&lt;=FD11),1,"")</f>
        <v/>
      </c>
      <c r="BU11" s="108" t="str">
        <f>IF(AND(BU$7&gt;=FC11,BU$7&lt;=FD11),1,"")</f>
        <v/>
      </c>
      <c r="BV11" s="108" t="str">
        <f>IF(AND(BV$7&gt;=FC11,BV$7&lt;=FD11),1,"")</f>
        <v/>
      </c>
      <c r="BW11" s="108" t="str">
        <f>IF(AND(BW$7&gt;=FC11,BW$7&lt;=FD11),1,"")</f>
        <v/>
      </c>
      <c r="BX11" s="108" t="str">
        <f>IF(AND(BX$7&gt;=FC11,BX$7&lt;=FD11),1,"")</f>
        <v/>
      </c>
      <c r="BY11" s="108" t="str">
        <f>IF(AND(BY$7&gt;=FC11,BY$7&lt;=FD11),1,"")</f>
        <v/>
      </c>
      <c r="BZ11" s="108" t="str">
        <f>IF(AND(BZ$7&gt;=FC11,BZ$7&lt;=FD11),1,"")</f>
        <v/>
      </c>
      <c r="CA11" s="108" t="str">
        <f>IF(AND(CA$7&gt;=FC11,CA$7&lt;=FD11),1,"")</f>
        <v/>
      </c>
      <c r="CB11" s="108" t="str">
        <f>IF(AND(CB$7&gt;=FC11,CB$7&lt;=FD11),1,"")</f>
        <v/>
      </c>
      <c r="CC11" s="108" t="str">
        <f>IF(AND(CC$7&gt;=FC11,CC$7&lt;=FD11),1,"")</f>
        <v/>
      </c>
      <c r="CD11" s="108" t="str">
        <f>IF(AND(CD$7&gt;=FC11,CD$7&lt;=FD11),1,"")</f>
        <v/>
      </c>
      <c r="CE11" s="108" t="str">
        <f>IF(AND(CE$7&gt;=FC11,CE$7&lt;=FD11),1,"")</f>
        <v/>
      </c>
      <c r="CF11" s="108" t="str">
        <f>IF(AND(CF$7&gt;=FC11,CF$7&lt;=FD11),1,"")</f>
        <v/>
      </c>
      <c r="CG11" s="108" t="str">
        <f>IF(AND(CG$7&gt;=FC11,CG$7&lt;=FD11),1,"")</f>
        <v/>
      </c>
      <c r="CH11" s="108" t="str">
        <f>IF(AND(CH$7&gt;=FC11,CH$7&lt;=FD11),1,"")</f>
        <v/>
      </c>
      <c r="CI11" s="108" t="str">
        <f>IF(AND(CI$7&gt;=FC11,CI$7&lt;=FD11),1,"")</f>
        <v/>
      </c>
      <c r="CJ11" s="108" t="str">
        <f>IF(AND(CJ$7&gt;=FC11,CJ$7&lt;=FD11),1,"")</f>
        <v/>
      </c>
      <c r="CK11" s="108" t="str">
        <f>IF(AND(CK$7&gt;=FC11,CK$7&lt;=FD11),1,"")</f>
        <v/>
      </c>
      <c r="CL11" s="108" t="str">
        <f>IF(AND(CL$7&gt;=FC11,CL$7&lt;=FD11),1,"")</f>
        <v/>
      </c>
      <c r="CM11" s="108" t="str">
        <f>IF(AND(CM$7&gt;=FC11,CM$7&lt;=FD11),1,"")</f>
        <v/>
      </c>
      <c r="CN11" s="108" t="str">
        <f>IF(AND(CN$7&gt;=FC11,CN$7&lt;=FD11),1,"")</f>
        <v/>
      </c>
      <c r="CO11" s="108" t="str">
        <f>IF(AND(CO$7&gt;=FC11,CO$7&lt;=FD11),1,"")</f>
        <v/>
      </c>
      <c r="CP11" s="108" t="str">
        <f>IF(AND(CP$7&gt;=FC11,CP$7&lt;=FD11),1,"")</f>
        <v/>
      </c>
      <c r="CQ11" s="108" t="str">
        <f>IF(AND(CQ$7&gt;=FC11,CQ$7&lt;=FD11),1,"")</f>
        <v/>
      </c>
      <c r="CR11" s="108" t="str">
        <f>IF(AND(CR$7&gt;=FC11,CR$7&lt;=FD11),1,"")</f>
        <v/>
      </c>
      <c r="CS11" s="108" t="str">
        <f>IF(AND(CS$7&gt;=FC11,CS$7&lt;=FD11),1,"")</f>
        <v/>
      </c>
      <c r="CT11" s="108" t="str">
        <f>IF(AND(CT$7&gt;=FC11,CT$7&lt;=FD11),1,"")</f>
        <v/>
      </c>
      <c r="CU11" s="108" t="str">
        <f>IF(AND(CU$7&gt;=FC11,CU$7&lt;=FD11),1,"")</f>
        <v/>
      </c>
      <c r="CV11" s="108" t="str">
        <f>IF(AND(CV$7&gt;=FC11,CV$7&lt;=FD11),1,"")</f>
        <v/>
      </c>
      <c r="CW11" s="108" t="str">
        <f>IF(AND(CW$7&gt;=FC11,CW$7&lt;=FD11),1,"")</f>
        <v/>
      </c>
      <c r="CX11" s="108" t="str">
        <f>IF(AND(CX$7&gt;=FC11,CX$7&lt;=FD11),1,"")</f>
        <v/>
      </c>
      <c r="CY11" s="108" t="str">
        <f>IF(AND(CY$7&gt;=FC11,CY$7&lt;=FD11),1,"")</f>
        <v/>
      </c>
      <c r="CZ11" s="108" t="str">
        <f>IF(AND(CZ$7&gt;=FC11,CZ$7&lt;=FD11),1,"")</f>
        <v/>
      </c>
      <c r="DA11" s="108" t="str">
        <f>IF(AND(DA$7&gt;=FC11,DA$7&lt;=FD11),1,"")</f>
        <v/>
      </c>
      <c r="DB11" s="108" t="str">
        <f>IF(AND(DB$7&gt;=FC11,DB$7&lt;=FD11),1,"")</f>
        <v/>
      </c>
      <c r="DC11" s="108" t="str">
        <f>IF(AND(DC$7&gt;=FC11,DC$7&lt;=FD11),1,"")</f>
        <v/>
      </c>
      <c r="DD11" s="108" t="str">
        <f>IF(AND(DD$7&gt;=FC11,DD$7&lt;=FD11),1,"")</f>
        <v/>
      </c>
      <c r="DE11" s="108" t="str">
        <f>IF(AND(DE$7&gt;=FC11,DE$7&lt;=FD11),1,"")</f>
        <v/>
      </c>
      <c r="DF11" s="108" t="str">
        <f>IF(AND(DF$7&gt;=FC11,DF$7&lt;=FD11),1,"")</f>
        <v/>
      </c>
      <c r="DG11" s="108" t="str">
        <f>IF(AND(DG$7&gt;=FC11,DG$7&lt;=FD11),1,"")</f>
        <v/>
      </c>
      <c r="DH11" s="108" t="str">
        <f>IF(AND(DH$7&gt;=FC11,DH$7&lt;=FD11),1,"")</f>
        <v/>
      </c>
      <c r="DI11" s="108" t="str">
        <f>IF(AND(DI$7&gt;=FC11,DI$7&lt;=FD11),1,"")</f>
        <v/>
      </c>
      <c r="DJ11" s="108" t="str">
        <f>IF(AND(DJ$7&gt;=FC11,DJ$7&lt;=FD11),1,"")</f>
        <v/>
      </c>
      <c r="DK11" s="108" t="str">
        <f>IF(AND(DK$7&gt;=FC11,DK$7&lt;=FD11),1,"")</f>
        <v/>
      </c>
      <c r="DL11" s="108" t="str">
        <f>IF(AND(DL$7&gt;=FC11,DL$7&lt;=FD11),1,"")</f>
        <v/>
      </c>
      <c r="DM11" s="108" t="str">
        <f>IF(AND(DM$7&gt;=FC11,DM$7&lt;=FD11),1,"")</f>
        <v/>
      </c>
      <c r="DN11" s="108" t="str">
        <f>IF(AND(DN$7&gt;=FC11,DN$7&lt;=FD11),1,"")</f>
        <v/>
      </c>
      <c r="DO11" s="108" t="str">
        <f>IF(AND(DO$7&gt;=FC11,DO$7&lt;=FD11),1,"")</f>
        <v/>
      </c>
      <c r="DP11" s="108" t="str">
        <f>IF(AND(DP$7&gt;=FC11,DP$7&lt;=FD11),1,"")</f>
        <v/>
      </c>
      <c r="DQ11" s="108" t="str">
        <f>IF(AND(DQ$7&gt;=FC11,DQ$7&lt;=FD11),1,"")</f>
        <v/>
      </c>
      <c r="DR11" s="108" t="str">
        <f>IF(AND(DR$7&gt;=FC11,DR$7&lt;=FD11),1,"")</f>
        <v/>
      </c>
      <c r="DS11" s="108" t="str">
        <f>IF(AND(DS$7&gt;=FC11,DS$7&lt;=FD11),1,"")</f>
        <v/>
      </c>
      <c r="DT11" s="108" t="str">
        <f>IF(AND(DT$7&gt;=FC11,DT$7&lt;=FD11),1,"")</f>
        <v/>
      </c>
      <c r="DU11" s="108" t="str">
        <f>IF(AND(DU$7&gt;=FC11,DU$7&lt;=FD11),1,"")</f>
        <v/>
      </c>
      <c r="DV11" s="108" t="str">
        <f>IF(AND(DV$7&gt;=FC11,DV$7&lt;=FD11),1,"")</f>
        <v/>
      </c>
      <c r="DW11" s="108" t="str">
        <f>IF(AND(DW$7&gt;=FC11,DW$7&lt;=FD11),1,"")</f>
        <v/>
      </c>
      <c r="DX11" s="108" t="str">
        <f>IF(AND(DX$7&gt;=FC11,DX$7&lt;=FD11),1,"")</f>
        <v/>
      </c>
      <c r="DY11" s="108" t="str">
        <f>IF(AND(DY$7&gt;=FC11,DY$7&lt;=FD11),1,"")</f>
        <v/>
      </c>
      <c r="DZ11" s="108" t="str">
        <f>IF(AND(DZ$7&gt;=FC11,DZ$7&lt;=FD11),1,"")</f>
        <v/>
      </c>
      <c r="EA11" s="108" t="str">
        <f>IF(AND(EA$7&gt;=FC11,EA$7&lt;=FD11),1,"")</f>
        <v/>
      </c>
      <c r="EB11" s="108" t="str">
        <f>IF(AND(EB$7&gt;=FC11,EB$7&lt;=FD11),1,"")</f>
        <v/>
      </c>
      <c r="EC11" s="108" t="str">
        <f>IF(AND(EC$7&gt;=FC11,EC$7&lt;=FD11),1,"")</f>
        <v/>
      </c>
      <c r="ED11" s="108" t="str">
        <f>IF(AND(ED$7&gt;=FC11,ED$7&lt;=FD11),1,"")</f>
        <v/>
      </c>
      <c r="EE11" s="108" t="str">
        <f>IF(AND(EE$7&gt;=FC11,EE$7&lt;=FD11),1,"")</f>
        <v/>
      </c>
      <c r="EF11" s="108" t="str">
        <f>IF(AND(EF$7&gt;=FC11,EF$7&lt;=FD11),1,"")</f>
        <v/>
      </c>
      <c r="EG11" s="108" t="str">
        <f>IF(AND(EG$7&gt;=FC11,EG$7&lt;=FD11),1,"")</f>
        <v/>
      </c>
      <c r="EH11" s="108" t="str">
        <f>IF(AND(EH$7&gt;=FC11,EH$7&lt;=FD11),1,"")</f>
        <v/>
      </c>
      <c r="EI11" s="108" t="str">
        <f>IF(AND(EI$7&gt;=FC11,EI$7&lt;=FD11),1,"")</f>
        <v/>
      </c>
      <c r="EJ11" s="108" t="str">
        <f>IF(AND(EJ$7&gt;=FC11,EJ$7&lt;=FD11),1,"")</f>
        <v/>
      </c>
      <c r="EK11" s="108" t="str">
        <f>IF(AND(EK$7&gt;=FC11,EK$7&lt;=FD11),1,"")</f>
        <v/>
      </c>
      <c r="EL11" s="108" t="str">
        <f>IF(AND(EL$7&gt;=FC11,EL$7&lt;=FD11),1,"")</f>
        <v/>
      </c>
      <c r="EM11" s="108" t="str">
        <f>IF(AND(EM$7&gt;=FC11,EM$7&lt;=FD11),1,"")</f>
        <v/>
      </c>
      <c r="EN11" s="108" t="str">
        <f>IF(AND(EN$7&gt;=FC11,EN$7&lt;=FD11),1,"")</f>
        <v/>
      </c>
      <c r="EO11" s="108" t="str">
        <f>IF(AND(EO$7&gt;=FC11,EO$7&lt;=FD11),1,"")</f>
        <v/>
      </c>
      <c r="EP11" s="108" t="str">
        <f>IF(AND(EP$7&gt;=FC11,EP$7&lt;=FD11),1,"")</f>
        <v/>
      </c>
      <c r="EQ11" s="108" t="str">
        <f>IF(AND(EQ$7&gt;=FC11,EQ$7&lt;=FD11),1,"")</f>
        <v/>
      </c>
      <c r="ER11" s="108" t="str">
        <f>IF(AND(ER$7&gt;=FC11,ER$7&lt;=FD11),1,"")</f>
        <v/>
      </c>
      <c r="ES11" s="108" t="str">
        <f>IF(AND(ES$7&gt;=FC11,ES$7&lt;=FD11),1,"")</f>
        <v/>
      </c>
      <c r="ET11" s="108" t="str">
        <f>IF(AND(ET$7&gt;=FC11,ET$7&lt;=FD11),1,"")</f>
        <v/>
      </c>
      <c r="EU11" s="108" t="str">
        <f>IF(AND(EU$7&gt;=FC11,EU$7&lt;=FD11),1,"")</f>
        <v/>
      </c>
      <c r="EV11" s="108" t="str">
        <f>IF(AND(EV$7&gt;=FC11,EV$7&lt;=FD11),1,"")</f>
        <v/>
      </c>
      <c r="EW11" s="108" t="str">
        <f>IF(AND(EW$7&gt;=FC11,EW$7&lt;=FD11),1,"")</f>
        <v/>
      </c>
      <c r="EX11" s="108" t="str">
        <f>IF(AND(EX$7&gt;=FC11,EX$7&lt;=FD11),1,"")</f>
        <v/>
      </c>
      <c r="EY11" s="108" t="str">
        <f>IF(AND(EY$7&gt;=FC11,EY$7&lt;=FD11),1,"")</f>
        <v/>
      </c>
      <c r="EZ11" s="108" t="str">
        <f>IF(AND(EZ$7&gt;=FC11,EZ$7&lt;=FD11),1,"")</f>
        <v/>
      </c>
      <c r="FA11" s="108" t="str">
        <f>IF(AND(FA$7&gt;=FC11,FA$7&lt;=FD11),1,"")</f>
        <v/>
      </c>
      <c r="FB11" s="108" t="str">
        <f>IF(AND(FB$7&gt;=FC11,FB$7&lt;=FD11),1,"")</f>
        <v/>
      </c>
      <c r="FC11">
        <f>'06_Presupuesto'!F345-'02_Rendimientos'!$B$79+1</f>
        <v>7</v>
      </c>
      <c r="FD11">
        <f>'06_Presupuesto'!G345-'02_Rendimientos'!$B$79+1</f>
        <v>16</v>
      </c>
      <c r="FE11" s="98">
        <f>'06_Presupuesto'!E345</f>
        <v>2.2207338996792274E-2</v>
      </c>
    </row>
    <row r="12" spans="2:161" ht="22.95" customHeight="1">
      <c r="B12" s="107" t="s">
        <v>361</v>
      </c>
      <c r="C12" s="107"/>
      <c r="D12" s="107"/>
      <c r="E12" s="107"/>
      <c r="F12" s="107"/>
      <c r="G12" s="107"/>
      <c r="H12" s="107"/>
      <c r="I12" s="107"/>
      <c r="J12" s="107"/>
      <c r="K12" s="107"/>
      <c r="L12" s="107"/>
      <c r="M12" s="107"/>
      <c r="N12" s="107"/>
      <c r="O12" s="107"/>
      <c r="P12" s="107"/>
      <c r="Q12" s="107"/>
      <c r="R12" s="107"/>
      <c r="S12" s="107"/>
      <c r="T12" s="107"/>
      <c r="U12" s="107"/>
      <c r="V12" s="107"/>
      <c r="W12" s="107"/>
      <c r="X12" s="107"/>
      <c r="Y12" s="107"/>
      <c r="Z12" s="107"/>
      <c r="AA12" s="107"/>
      <c r="AB12" s="107"/>
      <c r="AC12" s="107"/>
      <c r="AD12" s="107"/>
      <c r="AE12" s="107"/>
      <c r="AF12" s="107"/>
      <c r="AG12" s="107"/>
      <c r="AH12" s="107"/>
      <c r="AI12" s="107"/>
      <c r="AJ12" s="107"/>
      <c r="AK12" s="107"/>
      <c r="AL12" s="107"/>
      <c r="AM12" s="107"/>
      <c r="AN12" s="107"/>
      <c r="AO12" s="107"/>
      <c r="AP12" s="107"/>
      <c r="AQ12" s="107"/>
      <c r="AR12" s="107"/>
      <c r="AS12" s="107"/>
      <c r="AT12" s="107"/>
      <c r="AU12" s="107"/>
      <c r="AV12" s="107"/>
      <c r="AW12" s="107"/>
      <c r="AX12" s="107"/>
      <c r="AY12" s="107"/>
      <c r="AZ12" s="107"/>
      <c r="BA12" s="107"/>
      <c r="BB12" s="107"/>
      <c r="BC12" s="107"/>
      <c r="BD12" s="107"/>
      <c r="BE12" s="107"/>
      <c r="BF12" s="107"/>
      <c r="BG12" s="107"/>
      <c r="BH12" s="107"/>
      <c r="BI12" s="107"/>
      <c r="BJ12" s="107"/>
      <c r="BK12" s="107"/>
      <c r="BL12" s="107"/>
      <c r="BM12" s="107"/>
      <c r="BN12" s="107"/>
      <c r="BO12" s="107"/>
      <c r="BP12" s="107"/>
      <c r="BQ12" s="107"/>
      <c r="BR12" s="107"/>
      <c r="BS12" s="107"/>
      <c r="BT12" s="107"/>
      <c r="BU12" s="107"/>
      <c r="BV12" s="107"/>
      <c r="BW12" s="107"/>
      <c r="BX12" s="107"/>
      <c r="BY12" s="107"/>
      <c r="BZ12" s="107"/>
      <c r="CA12" s="107"/>
      <c r="CB12" s="107"/>
      <c r="CC12" s="107"/>
      <c r="CD12" s="107"/>
      <c r="CE12" s="107"/>
      <c r="CF12" s="107"/>
      <c r="CG12" s="107"/>
      <c r="CH12" s="107"/>
      <c r="CI12" s="107"/>
      <c r="CJ12" s="107"/>
      <c r="CK12" s="107"/>
      <c r="CL12" s="107"/>
      <c r="CM12" s="107"/>
      <c r="CN12" s="107"/>
      <c r="CO12" s="107"/>
      <c r="CP12" s="107"/>
      <c r="CQ12" s="107"/>
      <c r="CR12" s="107"/>
      <c r="CS12" s="107"/>
      <c r="CT12" s="107"/>
      <c r="CU12" s="107"/>
      <c r="CV12" s="107"/>
      <c r="CW12" s="107"/>
      <c r="CX12" s="107"/>
      <c r="CY12" s="107"/>
      <c r="CZ12" s="107"/>
      <c r="DA12" s="107"/>
      <c r="DB12" s="107"/>
      <c r="DC12" s="107"/>
      <c r="DD12" s="107"/>
      <c r="DE12" s="107"/>
      <c r="DF12" s="107"/>
      <c r="DG12" s="107"/>
      <c r="DH12" s="107"/>
      <c r="DI12" s="107"/>
      <c r="DJ12" s="107"/>
      <c r="DK12" s="107"/>
      <c r="DL12" s="107"/>
      <c r="DM12" s="107"/>
      <c r="DN12" s="107"/>
      <c r="DO12" s="107"/>
      <c r="DP12" s="107"/>
      <c r="DQ12" s="107"/>
      <c r="DR12" s="107"/>
      <c r="DS12" s="107"/>
      <c r="DT12" s="107"/>
      <c r="DU12" s="107"/>
      <c r="DV12" s="107"/>
      <c r="DW12" s="107"/>
      <c r="DX12" s="107"/>
      <c r="DY12" s="107"/>
      <c r="DZ12" s="107"/>
      <c r="EA12" s="107"/>
      <c r="EB12" s="107"/>
      <c r="EC12" s="107"/>
      <c r="ED12" s="107"/>
      <c r="EE12" s="107"/>
      <c r="EF12" s="107"/>
      <c r="EG12" s="107"/>
      <c r="EH12" s="107"/>
      <c r="EI12" s="107"/>
      <c r="EJ12" s="107"/>
      <c r="EK12" s="107"/>
      <c r="EL12" s="107"/>
      <c r="EM12" s="107"/>
      <c r="EN12" s="107"/>
      <c r="EO12" s="107"/>
      <c r="EP12" s="107"/>
      <c r="EQ12" s="107"/>
      <c r="ER12" s="107"/>
      <c r="ES12" s="107"/>
      <c r="ET12" s="107"/>
      <c r="EU12" s="107"/>
      <c r="EV12" s="107"/>
      <c r="EW12" s="107"/>
      <c r="EX12" s="107"/>
      <c r="EY12" s="107"/>
      <c r="EZ12" s="107"/>
      <c r="FA12" s="107"/>
      <c r="FB12" s="107"/>
      <c r="FE12" s="98"/>
    </row>
    <row r="13" spans="2:161" ht="22.05" customHeight="1">
      <c r="B13" s="109" t="str">
        <f>'03_CPM_Obra_Gruesa'!B148</f>
        <v>2.1</v>
      </c>
      <c r="C13" s="109" t="str">
        <f>'02_Rendimientos'!C9</f>
        <v>Excavación y retiro de material</v>
      </c>
      <c r="D13" s="109" t="str">
        <f>'02_Rendimientos'!E9</f>
        <v>m3</v>
      </c>
      <c r="E13" s="110">
        <f>'02_Rendimientos'!D9</f>
        <v>45</v>
      </c>
      <c r="F13" s="110">
        <f t="shared" ref="F13:F20" si="0">IFERROR(G13/E13,0)</f>
        <v>17500</v>
      </c>
      <c r="G13" s="110">
        <f>'06_Presupuesto'!D346*(1+'02_Rendimientos'!B82)</f>
        <v>787500</v>
      </c>
      <c r="H13" s="109">
        <f>'02_Rendimientos'!K9</f>
        <v>11</v>
      </c>
      <c r="I13" s="111" t="str">
        <f t="shared" ref="I13:I20" si="1">IF(AND(I$7&gt;=FC13,I$7&lt;=FD13),1,"")</f>
        <v/>
      </c>
      <c r="J13" s="111" t="str">
        <f t="shared" ref="J13:J20" si="2">IF(AND(J$7&gt;=FC13,J$7&lt;=FD13),1,"")</f>
        <v/>
      </c>
      <c r="K13" s="111" t="str">
        <f t="shared" ref="K13:K20" si="3">IF(AND(K$7&gt;=FC13,K$7&lt;=FD13),1,"")</f>
        <v/>
      </c>
      <c r="L13" s="111" t="str">
        <f t="shared" ref="L13:L20" si="4">IF(AND(L$7&gt;=FC13,L$7&lt;=FD13),1,"")</f>
        <v/>
      </c>
      <c r="M13" s="111" t="str">
        <f t="shared" ref="M13:M20" si="5">IF(AND(M$7&gt;=FC13,M$7&lt;=FD13),1,"")</f>
        <v/>
      </c>
      <c r="N13" s="111" t="str">
        <f t="shared" ref="N13:N20" si="6">IF(AND(N$7&gt;=FC13,N$7&lt;=FD13),1,"")</f>
        <v/>
      </c>
      <c r="O13" s="111" t="str">
        <f t="shared" ref="O13:O20" si="7">IF(AND(O$7&gt;=FC13,O$7&lt;=FD13),1,"")</f>
        <v/>
      </c>
      <c r="P13" s="111" t="str">
        <f t="shared" ref="P13:P20" si="8">IF(AND(P$7&gt;=FC13,P$7&lt;=FD13),1,"")</f>
        <v/>
      </c>
      <c r="Q13" s="111" t="str">
        <f t="shared" ref="Q13:Q20" si="9">IF(AND(Q$7&gt;=FC13,Q$7&lt;=FD13),1,"")</f>
        <v/>
      </c>
      <c r="R13" s="111" t="str">
        <f t="shared" ref="R13:R20" si="10">IF(AND(R$7&gt;=FC13,R$7&lt;=FD13),1,"")</f>
        <v/>
      </c>
      <c r="S13" s="111" t="str">
        <f t="shared" ref="S13:S20" si="11">IF(AND(S$7&gt;=FC13,S$7&lt;=FD13),1,"")</f>
        <v/>
      </c>
      <c r="T13" s="111">
        <f t="shared" ref="T13:T20" si="12">IF(AND(T$7&gt;=FC13,T$7&lt;=FD13),1,"")</f>
        <v>1</v>
      </c>
      <c r="U13" s="111">
        <f t="shared" ref="U13:U20" si="13">IF(AND(U$7&gt;=FC13,U$7&lt;=FD13),1,"")</f>
        <v>1</v>
      </c>
      <c r="V13" s="111">
        <f t="shared" ref="V13:V20" si="14">IF(AND(V$7&gt;=FC13,V$7&lt;=FD13),1,"")</f>
        <v>1</v>
      </c>
      <c r="W13" s="111">
        <f t="shared" ref="W13:W20" si="15">IF(AND(W$7&gt;=FC13,W$7&lt;=FD13),1,"")</f>
        <v>1</v>
      </c>
      <c r="X13" s="111">
        <f t="shared" ref="X13:X20" si="16">IF(AND(X$7&gt;=FC13,X$7&lt;=FD13),1,"")</f>
        <v>1</v>
      </c>
      <c r="Y13" s="111">
        <f t="shared" ref="Y13:Y20" si="17">IF(AND(Y$7&gt;=FC13,Y$7&lt;=FD13),1,"")</f>
        <v>1</v>
      </c>
      <c r="Z13" s="111">
        <f t="shared" ref="Z13:Z20" si="18">IF(AND(Z$7&gt;=FC13,Z$7&lt;=FD13),1,"")</f>
        <v>1</v>
      </c>
      <c r="AA13" s="111">
        <f t="shared" ref="AA13:AA20" si="19">IF(AND(AA$7&gt;=FC13,AA$7&lt;=FD13),1,"")</f>
        <v>1</v>
      </c>
      <c r="AB13" s="111">
        <f t="shared" ref="AB13:AB20" si="20">IF(AND(AB$7&gt;=FC13,AB$7&lt;=FD13),1,"")</f>
        <v>1</v>
      </c>
      <c r="AC13" s="111">
        <f t="shared" ref="AC13:AC20" si="21">IF(AND(AC$7&gt;=FC13,AC$7&lt;=FD13),1,"")</f>
        <v>1</v>
      </c>
      <c r="AD13" s="111">
        <f t="shared" ref="AD13:AD20" si="22">IF(AND(AD$7&gt;=FC13,AD$7&lt;=FD13),1,"")</f>
        <v>1</v>
      </c>
      <c r="AE13" s="111" t="str">
        <f t="shared" ref="AE13:AE20" si="23">IF(AND(AE$7&gt;=FC13,AE$7&lt;=FD13),1,"")</f>
        <v/>
      </c>
      <c r="AF13" s="111" t="str">
        <f t="shared" ref="AF13:AF20" si="24">IF(AND(AF$7&gt;=FC13,AF$7&lt;=FD13),1,"")</f>
        <v/>
      </c>
      <c r="AG13" s="111" t="str">
        <f t="shared" ref="AG13:AG20" si="25">IF(AND(AG$7&gt;=FC13,AG$7&lt;=FD13),1,"")</f>
        <v/>
      </c>
      <c r="AH13" s="111" t="str">
        <f t="shared" ref="AH13:AH20" si="26">IF(AND(AH$7&gt;=FC13,AH$7&lt;=FD13),1,"")</f>
        <v/>
      </c>
      <c r="AI13" s="111" t="str">
        <f t="shared" ref="AI13:AI20" si="27">IF(AND(AI$7&gt;=FC13,AI$7&lt;=FD13),1,"")</f>
        <v/>
      </c>
      <c r="AJ13" s="111" t="str">
        <f t="shared" ref="AJ13:AJ20" si="28">IF(AND(AJ$7&gt;=FC13,AJ$7&lt;=FD13),1,"")</f>
        <v/>
      </c>
      <c r="AK13" s="111" t="str">
        <f t="shared" ref="AK13:AK20" si="29">IF(AND(AK$7&gt;=FC13,AK$7&lt;=FD13),1,"")</f>
        <v/>
      </c>
      <c r="AL13" s="111" t="str">
        <f t="shared" ref="AL13:AL20" si="30">IF(AND(AL$7&gt;=FC13,AL$7&lt;=FD13),1,"")</f>
        <v/>
      </c>
      <c r="AM13" s="111" t="str">
        <f t="shared" ref="AM13:AM20" si="31">IF(AND(AM$7&gt;=FC13,AM$7&lt;=FD13),1,"")</f>
        <v/>
      </c>
      <c r="AN13" s="111" t="str">
        <f t="shared" ref="AN13:AN20" si="32">IF(AND(AN$7&gt;=FC13,AN$7&lt;=FD13),1,"")</f>
        <v/>
      </c>
      <c r="AO13" s="111" t="str">
        <f t="shared" ref="AO13:AO20" si="33">IF(AND(AO$7&gt;=FC13,AO$7&lt;=FD13),1,"")</f>
        <v/>
      </c>
      <c r="AP13" s="111" t="str">
        <f t="shared" ref="AP13:AP20" si="34">IF(AND(AP$7&gt;=FC13,AP$7&lt;=FD13),1,"")</f>
        <v/>
      </c>
      <c r="AQ13" s="111" t="str">
        <f t="shared" ref="AQ13:AQ20" si="35">IF(AND(AQ$7&gt;=FC13,AQ$7&lt;=FD13),1,"")</f>
        <v/>
      </c>
      <c r="AR13" s="111" t="str">
        <f t="shared" ref="AR13:AR20" si="36">IF(AND(AR$7&gt;=FC13,AR$7&lt;=FD13),1,"")</f>
        <v/>
      </c>
      <c r="AS13" s="111" t="str">
        <f t="shared" ref="AS13:AS20" si="37">IF(AND(AS$7&gt;=FC13,AS$7&lt;=FD13),1,"")</f>
        <v/>
      </c>
      <c r="AT13" s="111" t="str">
        <f t="shared" ref="AT13:AT20" si="38">IF(AND(AT$7&gt;=FC13,AT$7&lt;=FD13),1,"")</f>
        <v/>
      </c>
      <c r="AU13" s="111" t="str">
        <f t="shared" ref="AU13:AU20" si="39">IF(AND(AU$7&gt;=FC13,AU$7&lt;=FD13),1,"")</f>
        <v/>
      </c>
      <c r="AV13" s="111" t="str">
        <f t="shared" ref="AV13:AV20" si="40">IF(AND(AV$7&gt;=FC13,AV$7&lt;=FD13),1,"")</f>
        <v/>
      </c>
      <c r="AW13" s="111" t="str">
        <f t="shared" ref="AW13:AW20" si="41">IF(AND(AW$7&gt;=FC13,AW$7&lt;=FD13),1,"")</f>
        <v/>
      </c>
      <c r="AX13" s="111" t="str">
        <f t="shared" ref="AX13:AX20" si="42">IF(AND(AX$7&gt;=FC13,AX$7&lt;=FD13),1,"")</f>
        <v/>
      </c>
      <c r="AY13" s="111" t="str">
        <f t="shared" ref="AY13:AY20" si="43">IF(AND(AY$7&gt;=FC13,AY$7&lt;=FD13),1,"")</f>
        <v/>
      </c>
      <c r="AZ13" s="111" t="str">
        <f t="shared" ref="AZ13:AZ20" si="44">IF(AND(AZ$7&gt;=FC13,AZ$7&lt;=FD13),1,"")</f>
        <v/>
      </c>
      <c r="BA13" s="111" t="str">
        <f t="shared" ref="BA13:BA20" si="45">IF(AND(BA$7&gt;=FC13,BA$7&lt;=FD13),1,"")</f>
        <v/>
      </c>
      <c r="BB13" s="111" t="str">
        <f t="shared" ref="BB13:BB20" si="46">IF(AND(BB$7&gt;=FC13,BB$7&lt;=FD13),1,"")</f>
        <v/>
      </c>
      <c r="BC13" s="111" t="str">
        <f t="shared" ref="BC13:BC20" si="47">IF(AND(BC$7&gt;=FC13,BC$7&lt;=FD13),1,"")</f>
        <v/>
      </c>
      <c r="BD13" s="111" t="str">
        <f t="shared" ref="BD13:BD20" si="48">IF(AND(BD$7&gt;=FC13,BD$7&lt;=FD13),1,"")</f>
        <v/>
      </c>
      <c r="BE13" s="111" t="str">
        <f t="shared" ref="BE13:BE20" si="49">IF(AND(BE$7&gt;=FC13,BE$7&lt;=FD13),1,"")</f>
        <v/>
      </c>
      <c r="BF13" s="111" t="str">
        <f t="shared" ref="BF13:BF20" si="50">IF(AND(BF$7&gt;=FC13,BF$7&lt;=FD13),1,"")</f>
        <v/>
      </c>
      <c r="BG13" s="111" t="str">
        <f t="shared" ref="BG13:BG20" si="51">IF(AND(BG$7&gt;=FC13,BG$7&lt;=FD13),1,"")</f>
        <v/>
      </c>
      <c r="BH13" s="111" t="str">
        <f t="shared" ref="BH13:BH20" si="52">IF(AND(BH$7&gt;=FC13,BH$7&lt;=FD13),1,"")</f>
        <v/>
      </c>
      <c r="BI13" s="111" t="str">
        <f t="shared" ref="BI13:BI20" si="53">IF(AND(BI$7&gt;=FC13,BI$7&lt;=FD13),1,"")</f>
        <v/>
      </c>
      <c r="BJ13" s="111" t="str">
        <f t="shared" ref="BJ13:BJ20" si="54">IF(AND(BJ$7&gt;=FC13,BJ$7&lt;=FD13),1,"")</f>
        <v/>
      </c>
      <c r="BK13" s="111" t="str">
        <f t="shared" ref="BK13:BK20" si="55">IF(AND(BK$7&gt;=FC13,BK$7&lt;=FD13),1,"")</f>
        <v/>
      </c>
      <c r="BL13" s="111" t="str">
        <f t="shared" ref="BL13:BL20" si="56">IF(AND(BL$7&gt;=FC13,BL$7&lt;=FD13),1,"")</f>
        <v/>
      </c>
      <c r="BM13" s="111" t="str">
        <f t="shared" ref="BM13:BM20" si="57">IF(AND(BM$7&gt;=FC13,BM$7&lt;=FD13),1,"")</f>
        <v/>
      </c>
      <c r="BN13" s="111" t="str">
        <f t="shared" ref="BN13:BN20" si="58">IF(AND(BN$7&gt;=FC13,BN$7&lt;=FD13),1,"")</f>
        <v/>
      </c>
      <c r="BO13" s="111" t="str">
        <f t="shared" ref="BO13:BO20" si="59">IF(AND(BO$7&gt;=FC13,BO$7&lt;=FD13),1,"")</f>
        <v/>
      </c>
      <c r="BP13" s="111" t="str">
        <f t="shared" ref="BP13:BP20" si="60">IF(AND(BP$7&gt;=FC13,BP$7&lt;=FD13),1,"")</f>
        <v/>
      </c>
      <c r="BQ13" s="111" t="str">
        <f t="shared" ref="BQ13:BQ20" si="61">IF(AND(BQ$7&gt;=FC13,BQ$7&lt;=FD13),1,"")</f>
        <v/>
      </c>
      <c r="BR13" s="111" t="str">
        <f t="shared" ref="BR13:BR20" si="62">IF(AND(BR$7&gt;=FC13,BR$7&lt;=FD13),1,"")</f>
        <v/>
      </c>
      <c r="BS13" s="111" t="str">
        <f t="shared" ref="BS13:BS20" si="63">IF(AND(BS$7&gt;=FC13,BS$7&lt;=FD13),1,"")</f>
        <v/>
      </c>
      <c r="BT13" s="111" t="str">
        <f t="shared" ref="BT13:BT20" si="64">IF(AND(BT$7&gt;=FC13,BT$7&lt;=FD13),1,"")</f>
        <v/>
      </c>
      <c r="BU13" s="111" t="str">
        <f t="shared" ref="BU13:BU20" si="65">IF(AND(BU$7&gt;=FC13,BU$7&lt;=FD13),1,"")</f>
        <v/>
      </c>
      <c r="BV13" s="111" t="str">
        <f t="shared" ref="BV13:BV20" si="66">IF(AND(BV$7&gt;=FC13,BV$7&lt;=FD13),1,"")</f>
        <v/>
      </c>
      <c r="BW13" s="111" t="str">
        <f t="shared" ref="BW13:BW20" si="67">IF(AND(BW$7&gt;=FC13,BW$7&lt;=FD13),1,"")</f>
        <v/>
      </c>
      <c r="BX13" s="111" t="str">
        <f t="shared" ref="BX13:BX20" si="68">IF(AND(BX$7&gt;=FC13,BX$7&lt;=FD13),1,"")</f>
        <v/>
      </c>
      <c r="BY13" s="111" t="str">
        <f t="shared" ref="BY13:BY20" si="69">IF(AND(BY$7&gt;=FC13,BY$7&lt;=FD13),1,"")</f>
        <v/>
      </c>
      <c r="BZ13" s="111" t="str">
        <f t="shared" ref="BZ13:BZ20" si="70">IF(AND(BZ$7&gt;=FC13,BZ$7&lt;=FD13),1,"")</f>
        <v/>
      </c>
      <c r="CA13" s="111" t="str">
        <f t="shared" ref="CA13:CA20" si="71">IF(AND(CA$7&gt;=FC13,CA$7&lt;=FD13),1,"")</f>
        <v/>
      </c>
      <c r="CB13" s="111" t="str">
        <f t="shared" ref="CB13:CB20" si="72">IF(AND(CB$7&gt;=FC13,CB$7&lt;=FD13),1,"")</f>
        <v/>
      </c>
      <c r="CC13" s="111" t="str">
        <f t="shared" ref="CC13:CC20" si="73">IF(AND(CC$7&gt;=FC13,CC$7&lt;=FD13),1,"")</f>
        <v/>
      </c>
      <c r="CD13" s="111" t="str">
        <f t="shared" ref="CD13:CD20" si="74">IF(AND(CD$7&gt;=FC13,CD$7&lt;=FD13),1,"")</f>
        <v/>
      </c>
      <c r="CE13" s="111" t="str">
        <f t="shared" ref="CE13:CE20" si="75">IF(AND(CE$7&gt;=FC13,CE$7&lt;=FD13),1,"")</f>
        <v/>
      </c>
      <c r="CF13" s="111" t="str">
        <f t="shared" ref="CF13:CF20" si="76">IF(AND(CF$7&gt;=FC13,CF$7&lt;=FD13),1,"")</f>
        <v/>
      </c>
      <c r="CG13" s="111" t="str">
        <f t="shared" ref="CG13:CG20" si="77">IF(AND(CG$7&gt;=FC13,CG$7&lt;=FD13),1,"")</f>
        <v/>
      </c>
      <c r="CH13" s="111" t="str">
        <f t="shared" ref="CH13:CH20" si="78">IF(AND(CH$7&gt;=FC13,CH$7&lt;=FD13),1,"")</f>
        <v/>
      </c>
      <c r="CI13" s="111" t="str">
        <f t="shared" ref="CI13:CI20" si="79">IF(AND(CI$7&gt;=FC13,CI$7&lt;=FD13),1,"")</f>
        <v/>
      </c>
      <c r="CJ13" s="111" t="str">
        <f t="shared" ref="CJ13:CJ20" si="80">IF(AND(CJ$7&gt;=FC13,CJ$7&lt;=FD13),1,"")</f>
        <v/>
      </c>
      <c r="CK13" s="111" t="str">
        <f t="shared" ref="CK13:CK20" si="81">IF(AND(CK$7&gt;=FC13,CK$7&lt;=FD13),1,"")</f>
        <v/>
      </c>
      <c r="CL13" s="111" t="str">
        <f t="shared" ref="CL13:CL20" si="82">IF(AND(CL$7&gt;=FC13,CL$7&lt;=FD13),1,"")</f>
        <v/>
      </c>
      <c r="CM13" s="111" t="str">
        <f t="shared" ref="CM13:CM20" si="83">IF(AND(CM$7&gt;=FC13,CM$7&lt;=FD13),1,"")</f>
        <v/>
      </c>
      <c r="CN13" s="111" t="str">
        <f t="shared" ref="CN13:CN20" si="84">IF(AND(CN$7&gt;=FC13,CN$7&lt;=FD13),1,"")</f>
        <v/>
      </c>
      <c r="CO13" s="111" t="str">
        <f t="shared" ref="CO13:CO20" si="85">IF(AND(CO$7&gt;=FC13,CO$7&lt;=FD13),1,"")</f>
        <v/>
      </c>
      <c r="CP13" s="111" t="str">
        <f t="shared" ref="CP13:CP20" si="86">IF(AND(CP$7&gt;=FC13,CP$7&lt;=FD13),1,"")</f>
        <v/>
      </c>
      <c r="CQ13" s="111" t="str">
        <f t="shared" ref="CQ13:CQ20" si="87">IF(AND(CQ$7&gt;=FC13,CQ$7&lt;=FD13),1,"")</f>
        <v/>
      </c>
      <c r="CR13" s="111" t="str">
        <f t="shared" ref="CR13:CR20" si="88">IF(AND(CR$7&gt;=FC13,CR$7&lt;=FD13),1,"")</f>
        <v/>
      </c>
      <c r="CS13" s="111" t="str">
        <f t="shared" ref="CS13:CS20" si="89">IF(AND(CS$7&gt;=FC13,CS$7&lt;=FD13),1,"")</f>
        <v/>
      </c>
      <c r="CT13" s="111" t="str">
        <f t="shared" ref="CT13:CT20" si="90">IF(AND(CT$7&gt;=FC13,CT$7&lt;=FD13),1,"")</f>
        <v/>
      </c>
      <c r="CU13" s="111" t="str">
        <f t="shared" ref="CU13:CU20" si="91">IF(AND(CU$7&gt;=FC13,CU$7&lt;=FD13),1,"")</f>
        <v/>
      </c>
      <c r="CV13" s="111" t="str">
        <f t="shared" ref="CV13:CV20" si="92">IF(AND(CV$7&gt;=FC13,CV$7&lt;=FD13),1,"")</f>
        <v/>
      </c>
      <c r="CW13" s="111" t="str">
        <f t="shared" ref="CW13:CW20" si="93">IF(AND(CW$7&gt;=FC13,CW$7&lt;=FD13),1,"")</f>
        <v/>
      </c>
      <c r="CX13" s="111" t="str">
        <f t="shared" ref="CX13:CX20" si="94">IF(AND(CX$7&gt;=FC13,CX$7&lt;=FD13),1,"")</f>
        <v/>
      </c>
      <c r="CY13" s="111" t="str">
        <f t="shared" ref="CY13:CY20" si="95">IF(AND(CY$7&gt;=FC13,CY$7&lt;=FD13),1,"")</f>
        <v/>
      </c>
      <c r="CZ13" s="111" t="str">
        <f t="shared" ref="CZ13:CZ20" si="96">IF(AND(CZ$7&gt;=FC13,CZ$7&lt;=FD13),1,"")</f>
        <v/>
      </c>
      <c r="DA13" s="111" t="str">
        <f t="shared" ref="DA13:DA20" si="97">IF(AND(DA$7&gt;=FC13,DA$7&lt;=FD13),1,"")</f>
        <v/>
      </c>
      <c r="DB13" s="111" t="str">
        <f t="shared" ref="DB13:DB20" si="98">IF(AND(DB$7&gt;=FC13,DB$7&lt;=FD13),1,"")</f>
        <v/>
      </c>
      <c r="DC13" s="111" t="str">
        <f t="shared" ref="DC13:DC20" si="99">IF(AND(DC$7&gt;=FC13,DC$7&lt;=FD13),1,"")</f>
        <v/>
      </c>
      <c r="DD13" s="111" t="str">
        <f t="shared" ref="DD13:DD20" si="100">IF(AND(DD$7&gt;=FC13,DD$7&lt;=FD13),1,"")</f>
        <v/>
      </c>
      <c r="DE13" s="111" t="str">
        <f t="shared" ref="DE13:DE20" si="101">IF(AND(DE$7&gt;=FC13,DE$7&lt;=FD13),1,"")</f>
        <v/>
      </c>
      <c r="DF13" s="111" t="str">
        <f t="shared" ref="DF13:DF20" si="102">IF(AND(DF$7&gt;=FC13,DF$7&lt;=FD13),1,"")</f>
        <v/>
      </c>
      <c r="DG13" s="111" t="str">
        <f t="shared" ref="DG13:DG20" si="103">IF(AND(DG$7&gt;=FC13,DG$7&lt;=FD13),1,"")</f>
        <v/>
      </c>
      <c r="DH13" s="111" t="str">
        <f t="shared" ref="DH13:DH20" si="104">IF(AND(DH$7&gt;=FC13,DH$7&lt;=FD13),1,"")</f>
        <v/>
      </c>
      <c r="DI13" s="111" t="str">
        <f t="shared" ref="DI13:DI20" si="105">IF(AND(DI$7&gt;=FC13,DI$7&lt;=FD13),1,"")</f>
        <v/>
      </c>
      <c r="DJ13" s="111" t="str">
        <f t="shared" ref="DJ13:DJ20" si="106">IF(AND(DJ$7&gt;=FC13,DJ$7&lt;=FD13),1,"")</f>
        <v/>
      </c>
      <c r="DK13" s="111" t="str">
        <f t="shared" ref="DK13:DK20" si="107">IF(AND(DK$7&gt;=FC13,DK$7&lt;=FD13),1,"")</f>
        <v/>
      </c>
      <c r="DL13" s="111" t="str">
        <f t="shared" ref="DL13:DL20" si="108">IF(AND(DL$7&gt;=FC13,DL$7&lt;=FD13),1,"")</f>
        <v/>
      </c>
      <c r="DM13" s="111" t="str">
        <f t="shared" ref="DM13:DM20" si="109">IF(AND(DM$7&gt;=FC13,DM$7&lt;=FD13),1,"")</f>
        <v/>
      </c>
      <c r="DN13" s="111" t="str">
        <f t="shared" ref="DN13:DN20" si="110">IF(AND(DN$7&gt;=FC13,DN$7&lt;=FD13),1,"")</f>
        <v/>
      </c>
      <c r="DO13" s="111" t="str">
        <f t="shared" ref="DO13:DO20" si="111">IF(AND(DO$7&gt;=FC13,DO$7&lt;=FD13),1,"")</f>
        <v/>
      </c>
      <c r="DP13" s="111" t="str">
        <f t="shared" ref="DP13:DP20" si="112">IF(AND(DP$7&gt;=FC13,DP$7&lt;=FD13),1,"")</f>
        <v/>
      </c>
      <c r="DQ13" s="111" t="str">
        <f t="shared" ref="DQ13:DQ20" si="113">IF(AND(DQ$7&gt;=FC13,DQ$7&lt;=FD13),1,"")</f>
        <v/>
      </c>
      <c r="DR13" s="111" t="str">
        <f t="shared" ref="DR13:DR20" si="114">IF(AND(DR$7&gt;=FC13,DR$7&lt;=FD13),1,"")</f>
        <v/>
      </c>
      <c r="DS13" s="111" t="str">
        <f t="shared" ref="DS13:DS20" si="115">IF(AND(DS$7&gt;=FC13,DS$7&lt;=FD13),1,"")</f>
        <v/>
      </c>
      <c r="DT13" s="111" t="str">
        <f t="shared" ref="DT13:DT20" si="116">IF(AND(DT$7&gt;=FC13,DT$7&lt;=FD13),1,"")</f>
        <v/>
      </c>
      <c r="DU13" s="111" t="str">
        <f t="shared" ref="DU13:DU20" si="117">IF(AND(DU$7&gt;=FC13,DU$7&lt;=FD13),1,"")</f>
        <v/>
      </c>
      <c r="DV13" s="111" t="str">
        <f t="shared" ref="DV13:DV20" si="118">IF(AND(DV$7&gt;=FC13,DV$7&lt;=FD13),1,"")</f>
        <v/>
      </c>
      <c r="DW13" s="111" t="str">
        <f t="shared" ref="DW13:DW20" si="119">IF(AND(DW$7&gt;=FC13,DW$7&lt;=FD13),1,"")</f>
        <v/>
      </c>
      <c r="DX13" s="111" t="str">
        <f t="shared" ref="DX13:DX20" si="120">IF(AND(DX$7&gt;=FC13,DX$7&lt;=FD13),1,"")</f>
        <v/>
      </c>
      <c r="DY13" s="111" t="str">
        <f t="shared" ref="DY13:DY20" si="121">IF(AND(DY$7&gt;=FC13,DY$7&lt;=FD13),1,"")</f>
        <v/>
      </c>
      <c r="DZ13" s="111" t="str">
        <f t="shared" ref="DZ13:DZ20" si="122">IF(AND(DZ$7&gt;=FC13,DZ$7&lt;=FD13),1,"")</f>
        <v/>
      </c>
      <c r="EA13" s="111" t="str">
        <f t="shared" ref="EA13:EA20" si="123">IF(AND(EA$7&gt;=FC13,EA$7&lt;=FD13),1,"")</f>
        <v/>
      </c>
      <c r="EB13" s="111" t="str">
        <f t="shared" ref="EB13:EB20" si="124">IF(AND(EB$7&gt;=FC13,EB$7&lt;=FD13),1,"")</f>
        <v/>
      </c>
      <c r="EC13" s="111" t="str">
        <f t="shared" ref="EC13:EC20" si="125">IF(AND(EC$7&gt;=FC13,EC$7&lt;=FD13),1,"")</f>
        <v/>
      </c>
      <c r="ED13" s="111" t="str">
        <f t="shared" ref="ED13:ED20" si="126">IF(AND(ED$7&gt;=FC13,ED$7&lt;=FD13),1,"")</f>
        <v/>
      </c>
      <c r="EE13" s="111" t="str">
        <f t="shared" ref="EE13:EE20" si="127">IF(AND(EE$7&gt;=FC13,EE$7&lt;=FD13),1,"")</f>
        <v/>
      </c>
      <c r="EF13" s="111" t="str">
        <f t="shared" ref="EF13:EF20" si="128">IF(AND(EF$7&gt;=FC13,EF$7&lt;=FD13),1,"")</f>
        <v/>
      </c>
      <c r="EG13" s="111" t="str">
        <f t="shared" ref="EG13:EG20" si="129">IF(AND(EG$7&gt;=FC13,EG$7&lt;=FD13),1,"")</f>
        <v/>
      </c>
      <c r="EH13" s="111" t="str">
        <f t="shared" ref="EH13:EH20" si="130">IF(AND(EH$7&gt;=FC13,EH$7&lt;=FD13),1,"")</f>
        <v/>
      </c>
      <c r="EI13" s="111" t="str">
        <f t="shared" ref="EI13:EI20" si="131">IF(AND(EI$7&gt;=FC13,EI$7&lt;=FD13),1,"")</f>
        <v/>
      </c>
      <c r="EJ13" s="111" t="str">
        <f t="shared" ref="EJ13:EJ20" si="132">IF(AND(EJ$7&gt;=FC13,EJ$7&lt;=FD13),1,"")</f>
        <v/>
      </c>
      <c r="EK13" s="111" t="str">
        <f t="shared" ref="EK13:EK20" si="133">IF(AND(EK$7&gt;=FC13,EK$7&lt;=FD13),1,"")</f>
        <v/>
      </c>
      <c r="EL13" s="111" t="str">
        <f t="shared" ref="EL13:EL20" si="134">IF(AND(EL$7&gt;=FC13,EL$7&lt;=FD13),1,"")</f>
        <v/>
      </c>
      <c r="EM13" s="111" t="str">
        <f t="shared" ref="EM13:EM20" si="135">IF(AND(EM$7&gt;=FC13,EM$7&lt;=FD13),1,"")</f>
        <v/>
      </c>
      <c r="EN13" s="111" t="str">
        <f t="shared" ref="EN13:EN20" si="136">IF(AND(EN$7&gt;=FC13,EN$7&lt;=FD13),1,"")</f>
        <v/>
      </c>
      <c r="EO13" s="111" t="str">
        <f t="shared" ref="EO13:EO20" si="137">IF(AND(EO$7&gt;=FC13,EO$7&lt;=FD13),1,"")</f>
        <v/>
      </c>
      <c r="EP13" s="111" t="str">
        <f t="shared" ref="EP13:EP20" si="138">IF(AND(EP$7&gt;=FC13,EP$7&lt;=FD13),1,"")</f>
        <v/>
      </c>
      <c r="EQ13" s="111" t="str">
        <f t="shared" ref="EQ13:EQ20" si="139">IF(AND(EQ$7&gt;=FC13,EQ$7&lt;=FD13),1,"")</f>
        <v/>
      </c>
      <c r="ER13" s="111" t="str">
        <f t="shared" ref="ER13:ER20" si="140">IF(AND(ER$7&gt;=FC13,ER$7&lt;=FD13),1,"")</f>
        <v/>
      </c>
      <c r="ES13" s="111" t="str">
        <f t="shared" ref="ES13:ES20" si="141">IF(AND(ES$7&gt;=FC13,ES$7&lt;=FD13),1,"")</f>
        <v/>
      </c>
      <c r="ET13" s="111" t="str">
        <f t="shared" ref="ET13:ET20" si="142">IF(AND(ET$7&gt;=FC13,ET$7&lt;=FD13),1,"")</f>
        <v/>
      </c>
      <c r="EU13" s="111" t="str">
        <f t="shared" ref="EU13:EU20" si="143">IF(AND(EU$7&gt;=FC13,EU$7&lt;=FD13),1,"")</f>
        <v/>
      </c>
      <c r="EV13" s="111" t="str">
        <f t="shared" ref="EV13:EV20" si="144">IF(AND(EV$7&gt;=FC13,EV$7&lt;=FD13),1,"")</f>
        <v/>
      </c>
      <c r="EW13" s="111" t="str">
        <f t="shared" ref="EW13:EW20" si="145">IF(AND(EW$7&gt;=FC13,EW$7&lt;=FD13),1,"")</f>
        <v/>
      </c>
      <c r="EX13" s="111" t="str">
        <f t="shared" ref="EX13:EX20" si="146">IF(AND(EX$7&gt;=FC13,EX$7&lt;=FD13),1,"")</f>
        <v/>
      </c>
      <c r="EY13" s="111" t="str">
        <f t="shared" ref="EY13:EY20" si="147">IF(AND(EY$7&gt;=FC13,EY$7&lt;=FD13),1,"")</f>
        <v/>
      </c>
      <c r="EZ13" s="111" t="str">
        <f t="shared" ref="EZ13:EZ20" si="148">IF(AND(EZ$7&gt;=FC13,EZ$7&lt;=FD13),1,"")</f>
        <v/>
      </c>
      <c r="FA13" s="111" t="str">
        <f t="shared" ref="FA13:FA20" si="149">IF(AND(FA$7&gt;=FC13,FA$7&lt;=FD13),1,"")</f>
        <v/>
      </c>
      <c r="FB13" s="111" t="str">
        <f t="shared" ref="FB13:FB20" si="150">IF(AND(FB$7&gt;=FC13,FB$7&lt;=FD13),1,"")</f>
        <v/>
      </c>
      <c r="FC13">
        <f>'06_Presupuesto'!F346-'02_Rendimientos'!$B$79+1</f>
        <v>12</v>
      </c>
      <c r="FD13">
        <f>'06_Presupuesto'!G346-'02_Rendimientos'!$B$79+1</f>
        <v>22</v>
      </c>
      <c r="FE13" s="98">
        <f>'06_Presupuesto'!E346</f>
        <v>3.3311008495188407E-2</v>
      </c>
    </row>
    <row r="14" spans="2:161" ht="22.05" customHeight="1">
      <c r="B14" t="str">
        <f>'03_CPM_Obra_Gruesa'!B149</f>
        <v>2.2</v>
      </c>
      <c r="C14" t="str">
        <f>'02_Rendimientos'!C10</f>
        <v>Relleno, humectación y compactación</v>
      </c>
      <c r="D14" t="str">
        <f>'02_Rendimientos'!E10</f>
        <v>m3</v>
      </c>
      <c r="E14" s="90">
        <f>'02_Rendimientos'!D10</f>
        <v>35</v>
      </c>
      <c r="F14" s="90">
        <f t="shared" si="0"/>
        <v>78128</v>
      </c>
      <c r="G14" s="90">
        <f>'06_Presupuesto'!D347*(1+'02_Rendimientos'!B82)</f>
        <v>2734480</v>
      </c>
      <c r="H14">
        <f>'02_Rendimientos'!K10</f>
        <v>9</v>
      </c>
      <c r="I14" s="108" t="str">
        <f t="shared" si="1"/>
        <v/>
      </c>
      <c r="J14" s="108" t="str">
        <f t="shared" si="2"/>
        <v/>
      </c>
      <c r="K14" s="108" t="str">
        <f t="shared" si="3"/>
        <v/>
      </c>
      <c r="L14" s="108" t="str">
        <f t="shared" si="4"/>
        <v/>
      </c>
      <c r="M14" s="108" t="str">
        <f t="shared" si="5"/>
        <v/>
      </c>
      <c r="N14" s="108" t="str">
        <f t="shared" si="6"/>
        <v/>
      </c>
      <c r="O14" s="108" t="str">
        <f t="shared" si="7"/>
        <v/>
      </c>
      <c r="P14" s="108" t="str">
        <f t="shared" si="8"/>
        <v/>
      </c>
      <c r="Q14" s="108" t="str">
        <f t="shared" si="9"/>
        <v/>
      </c>
      <c r="R14" s="108" t="str">
        <f t="shared" si="10"/>
        <v/>
      </c>
      <c r="S14" s="108" t="str">
        <f t="shared" si="11"/>
        <v/>
      </c>
      <c r="T14" s="108" t="str">
        <f t="shared" si="12"/>
        <v/>
      </c>
      <c r="U14" s="108" t="str">
        <f t="shared" si="13"/>
        <v/>
      </c>
      <c r="V14" s="108" t="str">
        <f t="shared" si="14"/>
        <v/>
      </c>
      <c r="W14" s="108" t="str">
        <f t="shared" si="15"/>
        <v/>
      </c>
      <c r="X14" s="108" t="str">
        <f t="shared" si="16"/>
        <v/>
      </c>
      <c r="Y14" s="108" t="str">
        <f t="shared" si="17"/>
        <v/>
      </c>
      <c r="Z14" s="108" t="str">
        <f t="shared" si="18"/>
        <v/>
      </c>
      <c r="AA14" s="108" t="str">
        <f t="shared" si="19"/>
        <v/>
      </c>
      <c r="AB14" s="108" t="str">
        <f t="shared" si="20"/>
        <v/>
      </c>
      <c r="AC14" s="108" t="str">
        <f t="shared" si="21"/>
        <v/>
      </c>
      <c r="AD14" s="108" t="str">
        <f t="shared" si="22"/>
        <v/>
      </c>
      <c r="AE14" s="108">
        <f t="shared" si="23"/>
        <v>1</v>
      </c>
      <c r="AF14" s="108">
        <f t="shared" si="24"/>
        <v>1</v>
      </c>
      <c r="AG14" s="108">
        <f t="shared" si="25"/>
        <v>1</v>
      </c>
      <c r="AH14" s="108">
        <f t="shared" si="26"/>
        <v>1</v>
      </c>
      <c r="AI14" s="108">
        <f t="shared" si="27"/>
        <v>1</v>
      </c>
      <c r="AJ14" s="108">
        <f t="shared" si="28"/>
        <v>1</v>
      </c>
      <c r="AK14" s="108">
        <f t="shared" si="29"/>
        <v>1</v>
      </c>
      <c r="AL14" s="108">
        <f t="shared" si="30"/>
        <v>1</v>
      </c>
      <c r="AM14" s="108">
        <f t="shared" si="31"/>
        <v>1</v>
      </c>
      <c r="AN14" s="108" t="str">
        <f t="shared" si="32"/>
        <v/>
      </c>
      <c r="AO14" s="108" t="str">
        <f t="shared" si="33"/>
        <v/>
      </c>
      <c r="AP14" s="108" t="str">
        <f t="shared" si="34"/>
        <v/>
      </c>
      <c r="AQ14" s="108" t="str">
        <f t="shared" si="35"/>
        <v/>
      </c>
      <c r="AR14" s="108" t="str">
        <f t="shared" si="36"/>
        <v/>
      </c>
      <c r="AS14" s="108" t="str">
        <f t="shared" si="37"/>
        <v/>
      </c>
      <c r="AT14" s="108" t="str">
        <f t="shared" si="38"/>
        <v/>
      </c>
      <c r="AU14" s="108" t="str">
        <f t="shared" si="39"/>
        <v/>
      </c>
      <c r="AV14" s="108" t="str">
        <f t="shared" si="40"/>
        <v/>
      </c>
      <c r="AW14" s="108" t="str">
        <f t="shared" si="41"/>
        <v/>
      </c>
      <c r="AX14" s="108" t="str">
        <f t="shared" si="42"/>
        <v/>
      </c>
      <c r="AY14" s="108" t="str">
        <f t="shared" si="43"/>
        <v/>
      </c>
      <c r="AZ14" s="108" t="str">
        <f t="shared" si="44"/>
        <v/>
      </c>
      <c r="BA14" s="108" t="str">
        <f t="shared" si="45"/>
        <v/>
      </c>
      <c r="BB14" s="108" t="str">
        <f t="shared" si="46"/>
        <v/>
      </c>
      <c r="BC14" s="108" t="str">
        <f t="shared" si="47"/>
        <v/>
      </c>
      <c r="BD14" s="108" t="str">
        <f t="shared" si="48"/>
        <v/>
      </c>
      <c r="BE14" s="108" t="str">
        <f t="shared" si="49"/>
        <v/>
      </c>
      <c r="BF14" s="108" t="str">
        <f t="shared" si="50"/>
        <v/>
      </c>
      <c r="BG14" s="108" t="str">
        <f t="shared" si="51"/>
        <v/>
      </c>
      <c r="BH14" s="108" t="str">
        <f t="shared" si="52"/>
        <v/>
      </c>
      <c r="BI14" s="108" t="str">
        <f t="shared" si="53"/>
        <v/>
      </c>
      <c r="BJ14" s="108" t="str">
        <f t="shared" si="54"/>
        <v/>
      </c>
      <c r="BK14" s="108" t="str">
        <f t="shared" si="55"/>
        <v/>
      </c>
      <c r="BL14" s="108" t="str">
        <f t="shared" si="56"/>
        <v/>
      </c>
      <c r="BM14" s="108" t="str">
        <f t="shared" si="57"/>
        <v/>
      </c>
      <c r="BN14" s="108" t="str">
        <f t="shared" si="58"/>
        <v/>
      </c>
      <c r="BO14" s="108" t="str">
        <f t="shared" si="59"/>
        <v/>
      </c>
      <c r="BP14" s="108" t="str">
        <f t="shared" si="60"/>
        <v/>
      </c>
      <c r="BQ14" s="108" t="str">
        <f t="shared" si="61"/>
        <v/>
      </c>
      <c r="BR14" s="108" t="str">
        <f t="shared" si="62"/>
        <v/>
      </c>
      <c r="BS14" s="108" t="str">
        <f t="shared" si="63"/>
        <v/>
      </c>
      <c r="BT14" s="108" t="str">
        <f t="shared" si="64"/>
        <v/>
      </c>
      <c r="BU14" s="108" t="str">
        <f t="shared" si="65"/>
        <v/>
      </c>
      <c r="BV14" s="108" t="str">
        <f t="shared" si="66"/>
        <v/>
      </c>
      <c r="BW14" s="108" t="str">
        <f t="shared" si="67"/>
        <v/>
      </c>
      <c r="BX14" s="108" t="str">
        <f t="shared" si="68"/>
        <v/>
      </c>
      <c r="BY14" s="108" t="str">
        <f t="shared" si="69"/>
        <v/>
      </c>
      <c r="BZ14" s="108" t="str">
        <f t="shared" si="70"/>
        <v/>
      </c>
      <c r="CA14" s="108" t="str">
        <f t="shared" si="71"/>
        <v/>
      </c>
      <c r="CB14" s="108" t="str">
        <f t="shared" si="72"/>
        <v/>
      </c>
      <c r="CC14" s="108" t="str">
        <f t="shared" si="73"/>
        <v/>
      </c>
      <c r="CD14" s="108" t="str">
        <f t="shared" si="74"/>
        <v/>
      </c>
      <c r="CE14" s="108" t="str">
        <f t="shared" si="75"/>
        <v/>
      </c>
      <c r="CF14" s="108" t="str">
        <f t="shared" si="76"/>
        <v/>
      </c>
      <c r="CG14" s="108" t="str">
        <f t="shared" si="77"/>
        <v/>
      </c>
      <c r="CH14" s="108" t="str">
        <f t="shared" si="78"/>
        <v/>
      </c>
      <c r="CI14" s="108" t="str">
        <f t="shared" si="79"/>
        <v/>
      </c>
      <c r="CJ14" s="108" t="str">
        <f t="shared" si="80"/>
        <v/>
      </c>
      <c r="CK14" s="108" t="str">
        <f t="shared" si="81"/>
        <v/>
      </c>
      <c r="CL14" s="108" t="str">
        <f t="shared" si="82"/>
        <v/>
      </c>
      <c r="CM14" s="108" t="str">
        <f t="shared" si="83"/>
        <v/>
      </c>
      <c r="CN14" s="108" t="str">
        <f t="shared" si="84"/>
        <v/>
      </c>
      <c r="CO14" s="108" t="str">
        <f t="shared" si="85"/>
        <v/>
      </c>
      <c r="CP14" s="108" t="str">
        <f t="shared" si="86"/>
        <v/>
      </c>
      <c r="CQ14" s="108" t="str">
        <f t="shared" si="87"/>
        <v/>
      </c>
      <c r="CR14" s="108" t="str">
        <f t="shared" si="88"/>
        <v/>
      </c>
      <c r="CS14" s="108" t="str">
        <f t="shared" si="89"/>
        <v/>
      </c>
      <c r="CT14" s="108" t="str">
        <f t="shared" si="90"/>
        <v/>
      </c>
      <c r="CU14" s="108" t="str">
        <f t="shared" si="91"/>
        <v/>
      </c>
      <c r="CV14" s="108" t="str">
        <f t="shared" si="92"/>
        <v/>
      </c>
      <c r="CW14" s="108" t="str">
        <f t="shared" si="93"/>
        <v/>
      </c>
      <c r="CX14" s="108" t="str">
        <f t="shared" si="94"/>
        <v/>
      </c>
      <c r="CY14" s="108" t="str">
        <f t="shared" si="95"/>
        <v/>
      </c>
      <c r="CZ14" s="108" t="str">
        <f t="shared" si="96"/>
        <v/>
      </c>
      <c r="DA14" s="108" t="str">
        <f t="shared" si="97"/>
        <v/>
      </c>
      <c r="DB14" s="108" t="str">
        <f t="shared" si="98"/>
        <v/>
      </c>
      <c r="DC14" s="108" t="str">
        <f t="shared" si="99"/>
        <v/>
      </c>
      <c r="DD14" s="108" t="str">
        <f t="shared" si="100"/>
        <v/>
      </c>
      <c r="DE14" s="108" t="str">
        <f t="shared" si="101"/>
        <v/>
      </c>
      <c r="DF14" s="108" t="str">
        <f t="shared" si="102"/>
        <v/>
      </c>
      <c r="DG14" s="108" t="str">
        <f t="shared" si="103"/>
        <v/>
      </c>
      <c r="DH14" s="108" t="str">
        <f t="shared" si="104"/>
        <v/>
      </c>
      <c r="DI14" s="108" t="str">
        <f t="shared" si="105"/>
        <v/>
      </c>
      <c r="DJ14" s="108" t="str">
        <f t="shared" si="106"/>
        <v/>
      </c>
      <c r="DK14" s="108" t="str">
        <f t="shared" si="107"/>
        <v/>
      </c>
      <c r="DL14" s="108" t="str">
        <f t="shared" si="108"/>
        <v/>
      </c>
      <c r="DM14" s="108" t="str">
        <f t="shared" si="109"/>
        <v/>
      </c>
      <c r="DN14" s="108" t="str">
        <f t="shared" si="110"/>
        <v/>
      </c>
      <c r="DO14" s="108" t="str">
        <f t="shared" si="111"/>
        <v/>
      </c>
      <c r="DP14" s="108" t="str">
        <f t="shared" si="112"/>
        <v/>
      </c>
      <c r="DQ14" s="108" t="str">
        <f t="shared" si="113"/>
        <v/>
      </c>
      <c r="DR14" s="108" t="str">
        <f t="shared" si="114"/>
        <v/>
      </c>
      <c r="DS14" s="108" t="str">
        <f t="shared" si="115"/>
        <v/>
      </c>
      <c r="DT14" s="108" t="str">
        <f t="shared" si="116"/>
        <v/>
      </c>
      <c r="DU14" s="108" t="str">
        <f t="shared" si="117"/>
        <v/>
      </c>
      <c r="DV14" s="108" t="str">
        <f t="shared" si="118"/>
        <v/>
      </c>
      <c r="DW14" s="108" t="str">
        <f t="shared" si="119"/>
        <v/>
      </c>
      <c r="DX14" s="108" t="str">
        <f t="shared" si="120"/>
        <v/>
      </c>
      <c r="DY14" s="108" t="str">
        <f t="shared" si="121"/>
        <v/>
      </c>
      <c r="DZ14" s="108" t="str">
        <f t="shared" si="122"/>
        <v/>
      </c>
      <c r="EA14" s="108" t="str">
        <f t="shared" si="123"/>
        <v/>
      </c>
      <c r="EB14" s="108" t="str">
        <f t="shared" si="124"/>
        <v/>
      </c>
      <c r="EC14" s="108" t="str">
        <f t="shared" si="125"/>
        <v/>
      </c>
      <c r="ED14" s="108" t="str">
        <f t="shared" si="126"/>
        <v/>
      </c>
      <c r="EE14" s="108" t="str">
        <f t="shared" si="127"/>
        <v/>
      </c>
      <c r="EF14" s="108" t="str">
        <f t="shared" si="128"/>
        <v/>
      </c>
      <c r="EG14" s="108" t="str">
        <f t="shared" si="129"/>
        <v/>
      </c>
      <c r="EH14" s="108" t="str">
        <f t="shared" si="130"/>
        <v/>
      </c>
      <c r="EI14" s="108" t="str">
        <f t="shared" si="131"/>
        <v/>
      </c>
      <c r="EJ14" s="108" t="str">
        <f t="shared" si="132"/>
        <v/>
      </c>
      <c r="EK14" s="108" t="str">
        <f t="shared" si="133"/>
        <v/>
      </c>
      <c r="EL14" s="108" t="str">
        <f t="shared" si="134"/>
        <v/>
      </c>
      <c r="EM14" s="108" t="str">
        <f t="shared" si="135"/>
        <v/>
      </c>
      <c r="EN14" s="108" t="str">
        <f t="shared" si="136"/>
        <v/>
      </c>
      <c r="EO14" s="108" t="str">
        <f t="shared" si="137"/>
        <v/>
      </c>
      <c r="EP14" s="108" t="str">
        <f t="shared" si="138"/>
        <v/>
      </c>
      <c r="EQ14" s="108" t="str">
        <f t="shared" si="139"/>
        <v/>
      </c>
      <c r="ER14" s="108" t="str">
        <f t="shared" si="140"/>
        <v/>
      </c>
      <c r="ES14" s="108" t="str">
        <f t="shared" si="141"/>
        <v/>
      </c>
      <c r="ET14" s="108" t="str">
        <f t="shared" si="142"/>
        <v/>
      </c>
      <c r="EU14" s="108" t="str">
        <f t="shared" si="143"/>
        <v/>
      </c>
      <c r="EV14" s="108" t="str">
        <f t="shared" si="144"/>
        <v/>
      </c>
      <c r="EW14" s="108" t="str">
        <f t="shared" si="145"/>
        <v/>
      </c>
      <c r="EX14" s="108" t="str">
        <f t="shared" si="146"/>
        <v/>
      </c>
      <c r="EY14" s="108" t="str">
        <f t="shared" si="147"/>
        <v/>
      </c>
      <c r="EZ14" s="108" t="str">
        <f t="shared" si="148"/>
        <v/>
      </c>
      <c r="FA14" s="108" t="str">
        <f t="shared" si="149"/>
        <v/>
      </c>
      <c r="FB14" s="108" t="str">
        <f t="shared" si="150"/>
        <v/>
      </c>
      <c r="FC14">
        <f>'06_Presupuesto'!F347-'02_Rendimientos'!$B$79+1</f>
        <v>23</v>
      </c>
      <c r="FD14">
        <f>'06_Presupuesto'!G347-'02_Rendimientos'!$B$79+1</f>
        <v>31</v>
      </c>
      <c r="FE14" s="98">
        <f>'06_Presupuesto'!E347</f>
        <v>3.2385702703655393E-2</v>
      </c>
    </row>
    <row r="15" spans="2:161" ht="22.05" customHeight="1">
      <c r="B15" s="109" t="str">
        <f>'03_CPM_Obra_Gruesa'!B150</f>
        <v>2.3</v>
      </c>
      <c r="C15" s="109" t="str">
        <f>'02_Rendimientos'!C11</f>
        <v>Emplantillado de hormigón</v>
      </c>
      <c r="D15" s="109" t="str">
        <f>'02_Rendimientos'!E11</f>
        <v>m3</v>
      </c>
      <c r="E15" s="110">
        <f>'02_Rendimientos'!D11</f>
        <v>12</v>
      </c>
      <c r="F15" s="110">
        <f t="shared" si="0"/>
        <v>46718.75</v>
      </c>
      <c r="G15" s="110">
        <f>'06_Presupuesto'!D348*(1+'02_Rendimientos'!B82)</f>
        <v>560625</v>
      </c>
      <c r="H15" s="109">
        <f>'02_Rendimientos'!K11</f>
        <v>5</v>
      </c>
      <c r="I15" s="111" t="str">
        <f t="shared" si="1"/>
        <v/>
      </c>
      <c r="J15" s="111" t="str">
        <f t="shared" si="2"/>
        <v/>
      </c>
      <c r="K15" s="111" t="str">
        <f t="shared" si="3"/>
        <v/>
      </c>
      <c r="L15" s="111" t="str">
        <f t="shared" si="4"/>
        <v/>
      </c>
      <c r="M15" s="111" t="str">
        <f t="shared" si="5"/>
        <v/>
      </c>
      <c r="N15" s="111" t="str">
        <f t="shared" si="6"/>
        <v/>
      </c>
      <c r="O15" s="111" t="str">
        <f t="shared" si="7"/>
        <v/>
      </c>
      <c r="P15" s="111" t="str">
        <f t="shared" si="8"/>
        <v/>
      </c>
      <c r="Q15" s="111" t="str">
        <f t="shared" si="9"/>
        <v/>
      </c>
      <c r="R15" s="111" t="str">
        <f t="shared" si="10"/>
        <v/>
      </c>
      <c r="S15" s="111" t="str">
        <f t="shared" si="11"/>
        <v/>
      </c>
      <c r="T15" s="111" t="str">
        <f t="shared" si="12"/>
        <v/>
      </c>
      <c r="U15" s="111" t="str">
        <f t="shared" si="13"/>
        <v/>
      </c>
      <c r="V15" s="111" t="str">
        <f t="shared" si="14"/>
        <v/>
      </c>
      <c r="W15" s="111" t="str">
        <f t="shared" si="15"/>
        <v/>
      </c>
      <c r="X15" s="111" t="str">
        <f t="shared" si="16"/>
        <v/>
      </c>
      <c r="Y15" s="111" t="str">
        <f t="shared" si="17"/>
        <v/>
      </c>
      <c r="Z15" s="111" t="str">
        <f t="shared" si="18"/>
        <v/>
      </c>
      <c r="AA15" s="111" t="str">
        <f t="shared" si="19"/>
        <v/>
      </c>
      <c r="AB15" s="111" t="str">
        <f t="shared" si="20"/>
        <v/>
      </c>
      <c r="AC15" s="111" t="str">
        <f t="shared" si="21"/>
        <v/>
      </c>
      <c r="AD15" s="111" t="str">
        <f t="shared" si="22"/>
        <v/>
      </c>
      <c r="AE15" s="111" t="str">
        <f t="shared" si="23"/>
        <v/>
      </c>
      <c r="AF15" s="111" t="str">
        <f t="shared" si="24"/>
        <v/>
      </c>
      <c r="AG15" s="111" t="str">
        <f t="shared" si="25"/>
        <v/>
      </c>
      <c r="AH15" s="111" t="str">
        <f t="shared" si="26"/>
        <v/>
      </c>
      <c r="AI15" s="111" t="str">
        <f t="shared" si="27"/>
        <v/>
      </c>
      <c r="AJ15" s="111" t="str">
        <f t="shared" si="28"/>
        <v/>
      </c>
      <c r="AK15" s="111" t="str">
        <f t="shared" si="29"/>
        <v/>
      </c>
      <c r="AL15" s="111" t="str">
        <f t="shared" si="30"/>
        <v/>
      </c>
      <c r="AM15" s="111" t="str">
        <f t="shared" si="31"/>
        <v/>
      </c>
      <c r="AN15" s="111">
        <f t="shared" si="32"/>
        <v>1</v>
      </c>
      <c r="AO15" s="111">
        <f t="shared" si="33"/>
        <v>1</v>
      </c>
      <c r="AP15" s="111">
        <f t="shared" si="34"/>
        <v>1</v>
      </c>
      <c r="AQ15" s="111">
        <f t="shared" si="35"/>
        <v>1</v>
      </c>
      <c r="AR15" s="111">
        <f t="shared" si="36"/>
        <v>1</v>
      </c>
      <c r="AS15" s="111" t="str">
        <f t="shared" si="37"/>
        <v/>
      </c>
      <c r="AT15" s="111" t="str">
        <f t="shared" si="38"/>
        <v/>
      </c>
      <c r="AU15" s="111" t="str">
        <f t="shared" si="39"/>
        <v/>
      </c>
      <c r="AV15" s="111" t="str">
        <f t="shared" si="40"/>
        <v/>
      </c>
      <c r="AW15" s="111" t="str">
        <f t="shared" si="41"/>
        <v/>
      </c>
      <c r="AX15" s="111" t="str">
        <f t="shared" si="42"/>
        <v/>
      </c>
      <c r="AY15" s="111" t="str">
        <f t="shared" si="43"/>
        <v/>
      </c>
      <c r="AZ15" s="111" t="str">
        <f t="shared" si="44"/>
        <v/>
      </c>
      <c r="BA15" s="111" t="str">
        <f t="shared" si="45"/>
        <v/>
      </c>
      <c r="BB15" s="111" t="str">
        <f t="shared" si="46"/>
        <v/>
      </c>
      <c r="BC15" s="111" t="str">
        <f t="shared" si="47"/>
        <v/>
      </c>
      <c r="BD15" s="111" t="str">
        <f t="shared" si="48"/>
        <v/>
      </c>
      <c r="BE15" s="111" t="str">
        <f t="shared" si="49"/>
        <v/>
      </c>
      <c r="BF15" s="111" t="str">
        <f t="shared" si="50"/>
        <v/>
      </c>
      <c r="BG15" s="111" t="str">
        <f t="shared" si="51"/>
        <v/>
      </c>
      <c r="BH15" s="111" t="str">
        <f t="shared" si="52"/>
        <v/>
      </c>
      <c r="BI15" s="111" t="str">
        <f t="shared" si="53"/>
        <v/>
      </c>
      <c r="BJ15" s="111" t="str">
        <f t="shared" si="54"/>
        <v/>
      </c>
      <c r="BK15" s="111" t="str">
        <f t="shared" si="55"/>
        <v/>
      </c>
      <c r="BL15" s="111" t="str">
        <f t="shared" si="56"/>
        <v/>
      </c>
      <c r="BM15" s="111" t="str">
        <f t="shared" si="57"/>
        <v/>
      </c>
      <c r="BN15" s="111" t="str">
        <f t="shared" si="58"/>
        <v/>
      </c>
      <c r="BO15" s="111" t="str">
        <f t="shared" si="59"/>
        <v/>
      </c>
      <c r="BP15" s="111" t="str">
        <f t="shared" si="60"/>
        <v/>
      </c>
      <c r="BQ15" s="111" t="str">
        <f t="shared" si="61"/>
        <v/>
      </c>
      <c r="BR15" s="111" t="str">
        <f t="shared" si="62"/>
        <v/>
      </c>
      <c r="BS15" s="111" t="str">
        <f t="shared" si="63"/>
        <v/>
      </c>
      <c r="BT15" s="111" t="str">
        <f t="shared" si="64"/>
        <v/>
      </c>
      <c r="BU15" s="111" t="str">
        <f t="shared" si="65"/>
        <v/>
      </c>
      <c r="BV15" s="111" t="str">
        <f t="shared" si="66"/>
        <v/>
      </c>
      <c r="BW15" s="111" t="str">
        <f t="shared" si="67"/>
        <v/>
      </c>
      <c r="BX15" s="111" t="str">
        <f t="shared" si="68"/>
        <v/>
      </c>
      <c r="BY15" s="111" t="str">
        <f t="shared" si="69"/>
        <v/>
      </c>
      <c r="BZ15" s="111" t="str">
        <f t="shared" si="70"/>
        <v/>
      </c>
      <c r="CA15" s="111" t="str">
        <f t="shared" si="71"/>
        <v/>
      </c>
      <c r="CB15" s="111" t="str">
        <f t="shared" si="72"/>
        <v/>
      </c>
      <c r="CC15" s="111" t="str">
        <f t="shared" si="73"/>
        <v/>
      </c>
      <c r="CD15" s="111" t="str">
        <f t="shared" si="74"/>
        <v/>
      </c>
      <c r="CE15" s="111" t="str">
        <f t="shared" si="75"/>
        <v/>
      </c>
      <c r="CF15" s="111" t="str">
        <f t="shared" si="76"/>
        <v/>
      </c>
      <c r="CG15" s="111" t="str">
        <f t="shared" si="77"/>
        <v/>
      </c>
      <c r="CH15" s="111" t="str">
        <f t="shared" si="78"/>
        <v/>
      </c>
      <c r="CI15" s="111" t="str">
        <f t="shared" si="79"/>
        <v/>
      </c>
      <c r="CJ15" s="111" t="str">
        <f t="shared" si="80"/>
        <v/>
      </c>
      <c r="CK15" s="111" t="str">
        <f t="shared" si="81"/>
        <v/>
      </c>
      <c r="CL15" s="111" t="str">
        <f t="shared" si="82"/>
        <v/>
      </c>
      <c r="CM15" s="111" t="str">
        <f t="shared" si="83"/>
        <v/>
      </c>
      <c r="CN15" s="111" t="str">
        <f t="shared" si="84"/>
        <v/>
      </c>
      <c r="CO15" s="111" t="str">
        <f t="shared" si="85"/>
        <v/>
      </c>
      <c r="CP15" s="111" t="str">
        <f t="shared" si="86"/>
        <v/>
      </c>
      <c r="CQ15" s="111" t="str">
        <f t="shared" si="87"/>
        <v/>
      </c>
      <c r="CR15" s="111" t="str">
        <f t="shared" si="88"/>
        <v/>
      </c>
      <c r="CS15" s="111" t="str">
        <f t="shared" si="89"/>
        <v/>
      </c>
      <c r="CT15" s="111" t="str">
        <f t="shared" si="90"/>
        <v/>
      </c>
      <c r="CU15" s="111" t="str">
        <f t="shared" si="91"/>
        <v/>
      </c>
      <c r="CV15" s="111" t="str">
        <f t="shared" si="92"/>
        <v/>
      </c>
      <c r="CW15" s="111" t="str">
        <f t="shared" si="93"/>
        <v/>
      </c>
      <c r="CX15" s="111" t="str">
        <f t="shared" si="94"/>
        <v/>
      </c>
      <c r="CY15" s="111" t="str">
        <f t="shared" si="95"/>
        <v/>
      </c>
      <c r="CZ15" s="111" t="str">
        <f t="shared" si="96"/>
        <v/>
      </c>
      <c r="DA15" s="111" t="str">
        <f t="shared" si="97"/>
        <v/>
      </c>
      <c r="DB15" s="111" t="str">
        <f t="shared" si="98"/>
        <v/>
      </c>
      <c r="DC15" s="111" t="str">
        <f t="shared" si="99"/>
        <v/>
      </c>
      <c r="DD15" s="111" t="str">
        <f t="shared" si="100"/>
        <v/>
      </c>
      <c r="DE15" s="111" t="str">
        <f t="shared" si="101"/>
        <v/>
      </c>
      <c r="DF15" s="111" t="str">
        <f t="shared" si="102"/>
        <v/>
      </c>
      <c r="DG15" s="111" t="str">
        <f t="shared" si="103"/>
        <v/>
      </c>
      <c r="DH15" s="111" t="str">
        <f t="shared" si="104"/>
        <v/>
      </c>
      <c r="DI15" s="111" t="str">
        <f t="shared" si="105"/>
        <v/>
      </c>
      <c r="DJ15" s="111" t="str">
        <f t="shared" si="106"/>
        <v/>
      </c>
      <c r="DK15" s="111" t="str">
        <f t="shared" si="107"/>
        <v/>
      </c>
      <c r="DL15" s="111" t="str">
        <f t="shared" si="108"/>
        <v/>
      </c>
      <c r="DM15" s="111" t="str">
        <f t="shared" si="109"/>
        <v/>
      </c>
      <c r="DN15" s="111" t="str">
        <f t="shared" si="110"/>
        <v/>
      </c>
      <c r="DO15" s="111" t="str">
        <f t="shared" si="111"/>
        <v/>
      </c>
      <c r="DP15" s="111" t="str">
        <f t="shared" si="112"/>
        <v/>
      </c>
      <c r="DQ15" s="111" t="str">
        <f t="shared" si="113"/>
        <v/>
      </c>
      <c r="DR15" s="111" t="str">
        <f t="shared" si="114"/>
        <v/>
      </c>
      <c r="DS15" s="111" t="str">
        <f t="shared" si="115"/>
        <v/>
      </c>
      <c r="DT15" s="111" t="str">
        <f t="shared" si="116"/>
        <v/>
      </c>
      <c r="DU15" s="111" t="str">
        <f t="shared" si="117"/>
        <v/>
      </c>
      <c r="DV15" s="111" t="str">
        <f t="shared" si="118"/>
        <v/>
      </c>
      <c r="DW15" s="111" t="str">
        <f t="shared" si="119"/>
        <v/>
      </c>
      <c r="DX15" s="111" t="str">
        <f t="shared" si="120"/>
        <v/>
      </c>
      <c r="DY15" s="111" t="str">
        <f t="shared" si="121"/>
        <v/>
      </c>
      <c r="DZ15" s="111" t="str">
        <f t="shared" si="122"/>
        <v/>
      </c>
      <c r="EA15" s="111" t="str">
        <f t="shared" si="123"/>
        <v/>
      </c>
      <c r="EB15" s="111" t="str">
        <f t="shared" si="124"/>
        <v/>
      </c>
      <c r="EC15" s="111" t="str">
        <f t="shared" si="125"/>
        <v/>
      </c>
      <c r="ED15" s="111" t="str">
        <f t="shared" si="126"/>
        <v/>
      </c>
      <c r="EE15" s="111" t="str">
        <f t="shared" si="127"/>
        <v/>
      </c>
      <c r="EF15" s="111" t="str">
        <f t="shared" si="128"/>
        <v/>
      </c>
      <c r="EG15" s="111" t="str">
        <f t="shared" si="129"/>
        <v/>
      </c>
      <c r="EH15" s="111" t="str">
        <f t="shared" si="130"/>
        <v/>
      </c>
      <c r="EI15" s="111" t="str">
        <f t="shared" si="131"/>
        <v/>
      </c>
      <c r="EJ15" s="111" t="str">
        <f t="shared" si="132"/>
        <v/>
      </c>
      <c r="EK15" s="111" t="str">
        <f t="shared" si="133"/>
        <v/>
      </c>
      <c r="EL15" s="111" t="str">
        <f t="shared" si="134"/>
        <v/>
      </c>
      <c r="EM15" s="111" t="str">
        <f t="shared" si="135"/>
        <v/>
      </c>
      <c r="EN15" s="111" t="str">
        <f t="shared" si="136"/>
        <v/>
      </c>
      <c r="EO15" s="111" t="str">
        <f t="shared" si="137"/>
        <v/>
      </c>
      <c r="EP15" s="111" t="str">
        <f t="shared" si="138"/>
        <v/>
      </c>
      <c r="EQ15" s="111" t="str">
        <f t="shared" si="139"/>
        <v/>
      </c>
      <c r="ER15" s="111" t="str">
        <f t="shared" si="140"/>
        <v/>
      </c>
      <c r="ES15" s="111" t="str">
        <f t="shared" si="141"/>
        <v/>
      </c>
      <c r="ET15" s="111" t="str">
        <f t="shared" si="142"/>
        <v/>
      </c>
      <c r="EU15" s="111" t="str">
        <f t="shared" si="143"/>
        <v/>
      </c>
      <c r="EV15" s="111" t="str">
        <f t="shared" si="144"/>
        <v/>
      </c>
      <c r="EW15" s="111" t="str">
        <f t="shared" si="145"/>
        <v/>
      </c>
      <c r="EX15" s="111" t="str">
        <f t="shared" si="146"/>
        <v/>
      </c>
      <c r="EY15" s="111" t="str">
        <f t="shared" si="147"/>
        <v/>
      </c>
      <c r="EZ15" s="111" t="str">
        <f t="shared" si="148"/>
        <v/>
      </c>
      <c r="FA15" s="111" t="str">
        <f t="shared" si="149"/>
        <v/>
      </c>
      <c r="FB15" s="111" t="str">
        <f t="shared" si="150"/>
        <v/>
      </c>
      <c r="FC15">
        <f>'06_Presupuesto'!F348-'02_Rendimientos'!$B$79+1</f>
        <v>32</v>
      </c>
      <c r="FD15">
        <f>'06_Presupuesto'!G348-'02_Rendimientos'!$B$79+1</f>
        <v>36</v>
      </c>
      <c r="FE15" s="98">
        <f>'06_Presupuesto'!E348</f>
        <v>3.3311008495188407E-2</v>
      </c>
    </row>
    <row r="16" spans="2:161" ht="22.05" customHeight="1">
      <c r="B16" t="str">
        <f>'03_CPM_Obra_Gruesa'!B151</f>
        <v>2.4</v>
      </c>
      <c r="C16" t="str">
        <f>'02_Rendimientos'!C12</f>
        <v>Fundaciones de hormigón armado</v>
      </c>
      <c r="D16" t="str">
        <f>'02_Rendimientos'!E12</f>
        <v>m3</v>
      </c>
      <c r="E16" s="90">
        <f>'02_Rendimientos'!D12</f>
        <v>28</v>
      </c>
      <c r="F16" s="90">
        <f t="shared" si="0"/>
        <v>140625</v>
      </c>
      <c r="G16" s="90">
        <f>'06_Presupuesto'!D349*(1+'02_Rendimientos'!B82)</f>
        <v>3937500</v>
      </c>
      <c r="H16">
        <f>'02_Rendimientos'!K12</f>
        <v>13</v>
      </c>
      <c r="I16" s="108" t="str">
        <f t="shared" si="1"/>
        <v/>
      </c>
      <c r="J16" s="108" t="str">
        <f t="shared" si="2"/>
        <v/>
      </c>
      <c r="K16" s="108" t="str">
        <f t="shared" si="3"/>
        <v/>
      </c>
      <c r="L16" s="108" t="str">
        <f t="shared" si="4"/>
        <v/>
      </c>
      <c r="M16" s="108" t="str">
        <f t="shared" si="5"/>
        <v/>
      </c>
      <c r="N16" s="108" t="str">
        <f t="shared" si="6"/>
        <v/>
      </c>
      <c r="O16" s="108" t="str">
        <f t="shared" si="7"/>
        <v/>
      </c>
      <c r="P16" s="108" t="str">
        <f t="shared" si="8"/>
        <v/>
      </c>
      <c r="Q16" s="108" t="str">
        <f t="shared" si="9"/>
        <v/>
      </c>
      <c r="R16" s="108" t="str">
        <f t="shared" si="10"/>
        <v/>
      </c>
      <c r="S16" s="108" t="str">
        <f t="shared" si="11"/>
        <v/>
      </c>
      <c r="T16" s="108" t="str">
        <f t="shared" si="12"/>
        <v/>
      </c>
      <c r="U16" s="108" t="str">
        <f t="shared" si="13"/>
        <v/>
      </c>
      <c r="V16" s="108" t="str">
        <f t="shared" si="14"/>
        <v/>
      </c>
      <c r="W16" s="108" t="str">
        <f t="shared" si="15"/>
        <v/>
      </c>
      <c r="X16" s="108" t="str">
        <f t="shared" si="16"/>
        <v/>
      </c>
      <c r="Y16" s="108" t="str">
        <f t="shared" si="17"/>
        <v/>
      </c>
      <c r="Z16" s="108" t="str">
        <f t="shared" si="18"/>
        <v/>
      </c>
      <c r="AA16" s="108" t="str">
        <f t="shared" si="19"/>
        <v/>
      </c>
      <c r="AB16" s="108" t="str">
        <f t="shared" si="20"/>
        <v/>
      </c>
      <c r="AC16" s="108" t="str">
        <f t="shared" si="21"/>
        <v/>
      </c>
      <c r="AD16" s="108" t="str">
        <f t="shared" si="22"/>
        <v/>
      </c>
      <c r="AE16" s="108" t="str">
        <f t="shared" si="23"/>
        <v/>
      </c>
      <c r="AF16" s="108" t="str">
        <f t="shared" si="24"/>
        <v/>
      </c>
      <c r="AG16" s="108" t="str">
        <f t="shared" si="25"/>
        <v/>
      </c>
      <c r="AH16" s="108" t="str">
        <f t="shared" si="26"/>
        <v/>
      </c>
      <c r="AI16" s="108" t="str">
        <f t="shared" si="27"/>
        <v/>
      </c>
      <c r="AJ16" s="108" t="str">
        <f t="shared" si="28"/>
        <v/>
      </c>
      <c r="AK16" s="108" t="str">
        <f t="shared" si="29"/>
        <v/>
      </c>
      <c r="AL16" s="108" t="str">
        <f t="shared" si="30"/>
        <v/>
      </c>
      <c r="AM16" s="108" t="str">
        <f t="shared" si="31"/>
        <v/>
      </c>
      <c r="AN16" s="108" t="str">
        <f t="shared" si="32"/>
        <v/>
      </c>
      <c r="AO16" s="108" t="str">
        <f t="shared" si="33"/>
        <v/>
      </c>
      <c r="AP16" s="108" t="str">
        <f t="shared" si="34"/>
        <v/>
      </c>
      <c r="AQ16" s="108" t="str">
        <f t="shared" si="35"/>
        <v/>
      </c>
      <c r="AR16" s="108" t="str">
        <f t="shared" si="36"/>
        <v/>
      </c>
      <c r="AS16" s="108">
        <f t="shared" si="37"/>
        <v>1</v>
      </c>
      <c r="AT16" s="108">
        <f t="shared" si="38"/>
        <v>1</v>
      </c>
      <c r="AU16" s="108">
        <f t="shared" si="39"/>
        <v>1</v>
      </c>
      <c r="AV16" s="108">
        <f t="shared" si="40"/>
        <v>1</v>
      </c>
      <c r="AW16" s="108">
        <f t="shared" si="41"/>
        <v>1</v>
      </c>
      <c r="AX16" s="108">
        <f t="shared" si="42"/>
        <v>1</v>
      </c>
      <c r="AY16" s="108">
        <f t="shared" si="43"/>
        <v>1</v>
      </c>
      <c r="AZ16" s="108">
        <f t="shared" si="44"/>
        <v>1</v>
      </c>
      <c r="BA16" s="108">
        <f t="shared" si="45"/>
        <v>1</v>
      </c>
      <c r="BB16" s="108">
        <f t="shared" si="46"/>
        <v>1</v>
      </c>
      <c r="BC16" s="108">
        <f t="shared" si="47"/>
        <v>1</v>
      </c>
      <c r="BD16" s="108">
        <f t="shared" si="48"/>
        <v>1</v>
      </c>
      <c r="BE16" s="108">
        <f t="shared" si="49"/>
        <v>1</v>
      </c>
      <c r="BF16" s="108" t="str">
        <f t="shared" si="50"/>
        <v/>
      </c>
      <c r="BG16" s="108" t="str">
        <f t="shared" si="51"/>
        <v/>
      </c>
      <c r="BH16" s="108" t="str">
        <f t="shared" si="52"/>
        <v/>
      </c>
      <c r="BI16" s="108" t="str">
        <f t="shared" si="53"/>
        <v/>
      </c>
      <c r="BJ16" s="108" t="str">
        <f t="shared" si="54"/>
        <v/>
      </c>
      <c r="BK16" s="108" t="str">
        <f t="shared" si="55"/>
        <v/>
      </c>
      <c r="BL16" s="108" t="str">
        <f t="shared" si="56"/>
        <v/>
      </c>
      <c r="BM16" s="108" t="str">
        <f t="shared" si="57"/>
        <v/>
      </c>
      <c r="BN16" s="108" t="str">
        <f t="shared" si="58"/>
        <v/>
      </c>
      <c r="BO16" s="108" t="str">
        <f t="shared" si="59"/>
        <v/>
      </c>
      <c r="BP16" s="108" t="str">
        <f t="shared" si="60"/>
        <v/>
      </c>
      <c r="BQ16" s="108" t="str">
        <f t="shared" si="61"/>
        <v/>
      </c>
      <c r="BR16" s="108" t="str">
        <f t="shared" si="62"/>
        <v/>
      </c>
      <c r="BS16" s="108" t="str">
        <f t="shared" si="63"/>
        <v/>
      </c>
      <c r="BT16" s="108" t="str">
        <f t="shared" si="64"/>
        <v/>
      </c>
      <c r="BU16" s="108" t="str">
        <f t="shared" si="65"/>
        <v/>
      </c>
      <c r="BV16" s="108" t="str">
        <f t="shared" si="66"/>
        <v/>
      </c>
      <c r="BW16" s="108" t="str">
        <f t="shared" si="67"/>
        <v/>
      </c>
      <c r="BX16" s="108" t="str">
        <f t="shared" si="68"/>
        <v/>
      </c>
      <c r="BY16" s="108" t="str">
        <f t="shared" si="69"/>
        <v/>
      </c>
      <c r="BZ16" s="108" t="str">
        <f t="shared" si="70"/>
        <v/>
      </c>
      <c r="CA16" s="108" t="str">
        <f t="shared" si="71"/>
        <v/>
      </c>
      <c r="CB16" s="108" t="str">
        <f t="shared" si="72"/>
        <v/>
      </c>
      <c r="CC16" s="108" t="str">
        <f t="shared" si="73"/>
        <v/>
      </c>
      <c r="CD16" s="108" t="str">
        <f t="shared" si="74"/>
        <v/>
      </c>
      <c r="CE16" s="108" t="str">
        <f t="shared" si="75"/>
        <v/>
      </c>
      <c r="CF16" s="108" t="str">
        <f t="shared" si="76"/>
        <v/>
      </c>
      <c r="CG16" s="108" t="str">
        <f t="shared" si="77"/>
        <v/>
      </c>
      <c r="CH16" s="108" t="str">
        <f t="shared" si="78"/>
        <v/>
      </c>
      <c r="CI16" s="108" t="str">
        <f t="shared" si="79"/>
        <v/>
      </c>
      <c r="CJ16" s="108" t="str">
        <f t="shared" si="80"/>
        <v/>
      </c>
      <c r="CK16" s="108" t="str">
        <f t="shared" si="81"/>
        <v/>
      </c>
      <c r="CL16" s="108" t="str">
        <f t="shared" si="82"/>
        <v/>
      </c>
      <c r="CM16" s="108" t="str">
        <f t="shared" si="83"/>
        <v/>
      </c>
      <c r="CN16" s="108" t="str">
        <f t="shared" si="84"/>
        <v/>
      </c>
      <c r="CO16" s="108" t="str">
        <f t="shared" si="85"/>
        <v/>
      </c>
      <c r="CP16" s="108" t="str">
        <f t="shared" si="86"/>
        <v/>
      </c>
      <c r="CQ16" s="108" t="str">
        <f t="shared" si="87"/>
        <v/>
      </c>
      <c r="CR16" s="108" t="str">
        <f t="shared" si="88"/>
        <v/>
      </c>
      <c r="CS16" s="108" t="str">
        <f t="shared" si="89"/>
        <v/>
      </c>
      <c r="CT16" s="108" t="str">
        <f t="shared" si="90"/>
        <v/>
      </c>
      <c r="CU16" s="108" t="str">
        <f t="shared" si="91"/>
        <v/>
      </c>
      <c r="CV16" s="108" t="str">
        <f t="shared" si="92"/>
        <v/>
      </c>
      <c r="CW16" s="108" t="str">
        <f t="shared" si="93"/>
        <v/>
      </c>
      <c r="CX16" s="108" t="str">
        <f t="shared" si="94"/>
        <v/>
      </c>
      <c r="CY16" s="108" t="str">
        <f t="shared" si="95"/>
        <v/>
      </c>
      <c r="CZ16" s="108" t="str">
        <f t="shared" si="96"/>
        <v/>
      </c>
      <c r="DA16" s="108" t="str">
        <f t="shared" si="97"/>
        <v/>
      </c>
      <c r="DB16" s="108" t="str">
        <f t="shared" si="98"/>
        <v/>
      </c>
      <c r="DC16" s="108" t="str">
        <f t="shared" si="99"/>
        <v/>
      </c>
      <c r="DD16" s="108" t="str">
        <f t="shared" si="100"/>
        <v/>
      </c>
      <c r="DE16" s="108" t="str">
        <f t="shared" si="101"/>
        <v/>
      </c>
      <c r="DF16" s="108" t="str">
        <f t="shared" si="102"/>
        <v/>
      </c>
      <c r="DG16" s="108" t="str">
        <f t="shared" si="103"/>
        <v/>
      </c>
      <c r="DH16" s="108" t="str">
        <f t="shared" si="104"/>
        <v/>
      </c>
      <c r="DI16" s="108" t="str">
        <f t="shared" si="105"/>
        <v/>
      </c>
      <c r="DJ16" s="108" t="str">
        <f t="shared" si="106"/>
        <v/>
      </c>
      <c r="DK16" s="108" t="str">
        <f t="shared" si="107"/>
        <v/>
      </c>
      <c r="DL16" s="108" t="str">
        <f t="shared" si="108"/>
        <v/>
      </c>
      <c r="DM16" s="108" t="str">
        <f t="shared" si="109"/>
        <v/>
      </c>
      <c r="DN16" s="108" t="str">
        <f t="shared" si="110"/>
        <v/>
      </c>
      <c r="DO16" s="108" t="str">
        <f t="shared" si="111"/>
        <v/>
      </c>
      <c r="DP16" s="108" t="str">
        <f t="shared" si="112"/>
        <v/>
      </c>
      <c r="DQ16" s="108" t="str">
        <f t="shared" si="113"/>
        <v/>
      </c>
      <c r="DR16" s="108" t="str">
        <f t="shared" si="114"/>
        <v/>
      </c>
      <c r="DS16" s="108" t="str">
        <f t="shared" si="115"/>
        <v/>
      </c>
      <c r="DT16" s="108" t="str">
        <f t="shared" si="116"/>
        <v/>
      </c>
      <c r="DU16" s="108" t="str">
        <f t="shared" si="117"/>
        <v/>
      </c>
      <c r="DV16" s="108" t="str">
        <f t="shared" si="118"/>
        <v/>
      </c>
      <c r="DW16" s="108" t="str">
        <f t="shared" si="119"/>
        <v/>
      </c>
      <c r="DX16" s="108" t="str">
        <f t="shared" si="120"/>
        <v/>
      </c>
      <c r="DY16" s="108" t="str">
        <f t="shared" si="121"/>
        <v/>
      </c>
      <c r="DZ16" s="108" t="str">
        <f t="shared" si="122"/>
        <v/>
      </c>
      <c r="EA16" s="108" t="str">
        <f t="shared" si="123"/>
        <v/>
      </c>
      <c r="EB16" s="108" t="str">
        <f t="shared" si="124"/>
        <v/>
      </c>
      <c r="EC16" s="108" t="str">
        <f t="shared" si="125"/>
        <v/>
      </c>
      <c r="ED16" s="108" t="str">
        <f t="shared" si="126"/>
        <v/>
      </c>
      <c r="EE16" s="108" t="str">
        <f t="shared" si="127"/>
        <v/>
      </c>
      <c r="EF16" s="108" t="str">
        <f t="shared" si="128"/>
        <v/>
      </c>
      <c r="EG16" s="108" t="str">
        <f t="shared" si="129"/>
        <v/>
      </c>
      <c r="EH16" s="108" t="str">
        <f t="shared" si="130"/>
        <v/>
      </c>
      <c r="EI16" s="108" t="str">
        <f t="shared" si="131"/>
        <v/>
      </c>
      <c r="EJ16" s="108" t="str">
        <f t="shared" si="132"/>
        <v/>
      </c>
      <c r="EK16" s="108" t="str">
        <f t="shared" si="133"/>
        <v/>
      </c>
      <c r="EL16" s="108" t="str">
        <f t="shared" si="134"/>
        <v/>
      </c>
      <c r="EM16" s="108" t="str">
        <f t="shared" si="135"/>
        <v/>
      </c>
      <c r="EN16" s="108" t="str">
        <f t="shared" si="136"/>
        <v/>
      </c>
      <c r="EO16" s="108" t="str">
        <f t="shared" si="137"/>
        <v/>
      </c>
      <c r="EP16" s="108" t="str">
        <f t="shared" si="138"/>
        <v/>
      </c>
      <c r="EQ16" s="108" t="str">
        <f t="shared" si="139"/>
        <v/>
      </c>
      <c r="ER16" s="108" t="str">
        <f t="shared" si="140"/>
        <v/>
      </c>
      <c r="ES16" s="108" t="str">
        <f t="shared" si="141"/>
        <v/>
      </c>
      <c r="ET16" s="108" t="str">
        <f t="shared" si="142"/>
        <v/>
      </c>
      <c r="EU16" s="108" t="str">
        <f t="shared" si="143"/>
        <v/>
      </c>
      <c r="EV16" s="108" t="str">
        <f t="shared" si="144"/>
        <v/>
      </c>
      <c r="EW16" s="108" t="str">
        <f t="shared" si="145"/>
        <v/>
      </c>
      <c r="EX16" s="108" t="str">
        <f t="shared" si="146"/>
        <v/>
      </c>
      <c r="EY16" s="108" t="str">
        <f t="shared" si="147"/>
        <v/>
      </c>
      <c r="EZ16" s="108" t="str">
        <f t="shared" si="148"/>
        <v/>
      </c>
      <c r="FA16" s="108" t="str">
        <f t="shared" si="149"/>
        <v/>
      </c>
      <c r="FB16" s="108" t="str">
        <f t="shared" si="150"/>
        <v/>
      </c>
      <c r="FC16">
        <f>'06_Presupuesto'!F349-'02_Rendimientos'!$B$79+1</f>
        <v>37</v>
      </c>
      <c r="FD16">
        <f>'06_Presupuesto'!G349-'02_Rendimientos'!$B$79+1</f>
        <v>49</v>
      </c>
      <c r="FE16" s="98">
        <f>'06_Presupuesto'!E349</f>
        <v>4.4414677993584548E-2</v>
      </c>
    </row>
    <row r="17" spans="2:161" ht="22.05" customHeight="1">
      <c r="B17" s="109" t="str">
        <f>'03_CPM_Obra_Gruesa'!B152</f>
        <v>2.5</v>
      </c>
      <c r="C17" s="109" t="str">
        <f>'02_Rendimientos'!C13</f>
        <v>Radier y losas de hormigón</v>
      </c>
      <c r="D17" s="109" t="str">
        <f>'02_Rendimientos'!E13</f>
        <v>m2</v>
      </c>
      <c r="E17" s="110">
        <f>'02_Rendimientos'!D13</f>
        <v>95</v>
      </c>
      <c r="F17" s="110">
        <f t="shared" si="0"/>
        <v>76173.473684210519</v>
      </c>
      <c r="G17" s="110">
        <f>'06_Presupuesto'!D350*(1+'02_Rendimientos'!B82)</f>
        <v>7236479.9999999991</v>
      </c>
      <c r="H17" s="109">
        <f>'02_Rendimientos'!K13</f>
        <v>12</v>
      </c>
      <c r="I17" s="111" t="str">
        <f t="shared" si="1"/>
        <v/>
      </c>
      <c r="J17" s="111" t="str">
        <f t="shared" si="2"/>
        <v/>
      </c>
      <c r="K17" s="111" t="str">
        <f t="shared" si="3"/>
        <v/>
      </c>
      <c r="L17" s="111" t="str">
        <f t="shared" si="4"/>
        <v/>
      </c>
      <c r="M17" s="111" t="str">
        <f t="shared" si="5"/>
        <v/>
      </c>
      <c r="N17" s="111" t="str">
        <f t="shared" si="6"/>
        <v/>
      </c>
      <c r="O17" s="111" t="str">
        <f t="shared" si="7"/>
        <v/>
      </c>
      <c r="P17" s="111" t="str">
        <f t="shared" si="8"/>
        <v/>
      </c>
      <c r="Q17" s="111" t="str">
        <f t="shared" si="9"/>
        <v/>
      </c>
      <c r="R17" s="111" t="str">
        <f t="shared" si="10"/>
        <v/>
      </c>
      <c r="S17" s="111" t="str">
        <f t="shared" si="11"/>
        <v/>
      </c>
      <c r="T17" s="111" t="str">
        <f t="shared" si="12"/>
        <v/>
      </c>
      <c r="U17" s="111" t="str">
        <f t="shared" si="13"/>
        <v/>
      </c>
      <c r="V17" s="111" t="str">
        <f t="shared" si="14"/>
        <v/>
      </c>
      <c r="W17" s="111" t="str">
        <f t="shared" si="15"/>
        <v/>
      </c>
      <c r="X17" s="111" t="str">
        <f t="shared" si="16"/>
        <v/>
      </c>
      <c r="Y17" s="111" t="str">
        <f t="shared" si="17"/>
        <v/>
      </c>
      <c r="Z17" s="111" t="str">
        <f t="shared" si="18"/>
        <v/>
      </c>
      <c r="AA17" s="111" t="str">
        <f t="shared" si="19"/>
        <v/>
      </c>
      <c r="AB17" s="111" t="str">
        <f t="shared" si="20"/>
        <v/>
      </c>
      <c r="AC17" s="111" t="str">
        <f t="shared" si="21"/>
        <v/>
      </c>
      <c r="AD17" s="111" t="str">
        <f t="shared" si="22"/>
        <v/>
      </c>
      <c r="AE17" s="111" t="str">
        <f t="shared" si="23"/>
        <v/>
      </c>
      <c r="AF17" s="111" t="str">
        <f t="shared" si="24"/>
        <v/>
      </c>
      <c r="AG17" s="111" t="str">
        <f t="shared" si="25"/>
        <v/>
      </c>
      <c r="AH17" s="111" t="str">
        <f t="shared" si="26"/>
        <v/>
      </c>
      <c r="AI17" s="111" t="str">
        <f t="shared" si="27"/>
        <v/>
      </c>
      <c r="AJ17" s="111" t="str">
        <f t="shared" si="28"/>
        <v/>
      </c>
      <c r="AK17" s="111" t="str">
        <f t="shared" si="29"/>
        <v/>
      </c>
      <c r="AL17" s="111" t="str">
        <f t="shared" si="30"/>
        <v/>
      </c>
      <c r="AM17" s="111" t="str">
        <f t="shared" si="31"/>
        <v/>
      </c>
      <c r="AN17" s="111" t="str">
        <f t="shared" si="32"/>
        <v/>
      </c>
      <c r="AO17" s="111" t="str">
        <f t="shared" si="33"/>
        <v/>
      </c>
      <c r="AP17" s="111" t="str">
        <f t="shared" si="34"/>
        <v/>
      </c>
      <c r="AQ17" s="111" t="str">
        <f t="shared" si="35"/>
        <v/>
      </c>
      <c r="AR17" s="111" t="str">
        <f t="shared" si="36"/>
        <v/>
      </c>
      <c r="AS17" s="111" t="str">
        <f t="shared" si="37"/>
        <v/>
      </c>
      <c r="AT17" s="111" t="str">
        <f t="shared" si="38"/>
        <v/>
      </c>
      <c r="AU17" s="111" t="str">
        <f t="shared" si="39"/>
        <v/>
      </c>
      <c r="AV17" s="111" t="str">
        <f t="shared" si="40"/>
        <v/>
      </c>
      <c r="AW17" s="111" t="str">
        <f t="shared" si="41"/>
        <v/>
      </c>
      <c r="AX17" s="111" t="str">
        <f t="shared" si="42"/>
        <v/>
      </c>
      <c r="AY17" s="111" t="str">
        <f t="shared" si="43"/>
        <v/>
      </c>
      <c r="AZ17" s="111" t="str">
        <f t="shared" si="44"/>
        <v/>
      </c>
      <c r="BA17" s="111" t="str">
        <f t="shared" si="45"/>
        <v/>
      </c>
      <c r="BB17" s="111" t="str">
        <f t="shared" si="46"/>
        <v/>
      </c>
      <c r="BC17" s="111" t="str">
        <f t="shared" si="47"/>
        <v/>
      </c>
      <c r="BD17" s="111" t="str">
        <f t="shared" si="48"/>
        <v/>
      </c>
      <c r="BE17" s="111" t="str">
        <f t="shared" si="49"/>
        <v/>
      </c>
      <c r="BF17" s="111">
        <f t="shared" si="50"/>
        <v>1</v>
      </c>
      <c r="BG17" s="111">
        <f t="shared" si="51"/>
        <v>1</v>
      </c>
      <c r="BH17" s="111">
        <f t="shared" si="52"/>
        <v>1</v>
      </c>
      <c r="BI17" s="111">
        <f t="shared" si="53"/>
        <v>1</v>
      </c>
      <c r="BJ17" s="111">
        <f t="shared" si="54"/>
        <v>1</v>
      </c>
      <c r="BK17" s="111">
        <f t="shared" si="55"/>
        <v>1</v>
      </c>
      <c r="BL17" s="111">
        <f t="shared" si="56"/>
        <v>1</v>
      </c>
      <c r="BM17" s="111">
        <f t="shared" si="57"/>
        <v>1</v>
      </c>
      <c r="BN17" s="111">
        <f t="shared" si="58"/>
        <v>1</v>
      </c>
      <c r="BO17" s="111">
        <f t="shared" si="59"/>
        <v>1</v>
      </c>
      <c r="BP17" s="111">
        <f t="shared" si="60"/>
        <v>1</v>
      </c>
      <c r="BQ17" s="111">
        <f t="shared" si="61"/>
        <v>1</v>
      </c>
      <c r="BR17" s="111" t="str">
        <f t="shared" si="62"/>
        <v/>
      </c>
      <c r="BS17" s="111" t="str">
        <f t="shared" si="63"/>
        <v/>
      </c>
      <c r="BT17" s="111" t="str">
        <f t="shared" si="64"/>
        <v/>
      </c>
      <c r="BU17" s="111" t="str">
        <f t="shared" si="65"/>
        <v/>
      </c>
      <c r="BV17" s="111" t="str">
        <f t="shared" si="66"/>
        <v/>
      </c>
      <c r="BW17" s="111" t="str">
        <f t="shared" si="67"/>
        <v/>
      </c>
      <c r="BX17" s="111" t="str">
        <f t="shared" si="68"/>
        <v/>
      </c>
      <c r="BY17" s="111" t="str">
        <f t="shared" si="69"/>
        <v/>
      </c>
      <c r="BZ17" s="111" t="str">
        <f t="shared" si="70"/>
        <v/>
      </c>
      <c r="CA17" s="111" t="str">
        <f t="shared" si="71"/>
        <v/>
      </c>
      <c r="CB17" s="111" t="str">
        <f t="shared" si="72"/>
        <v/>
      </c>
      <c r="CC17" s="111" t="str">
        <f t="shared" si="73"/>
        <v/>
      </c>
      <c r="CD17" s="111" t="str">
        <f t="shared" si="74"/>
        <v/>
      </c>
      <c r="CE17" s="111" t="str">
        <f t="shared" si="75"/>
        <v/>
      </c>
      <c r="CF17" s="111" t="str">
        <f t="shared" si="76"/>
        <v/>
      </c>
      <c r="CG17" s="111" t="str">
        <f t="shared" si="77"/>
        <v/>
      </c>
      <c r="CH17" s="111" t="str">
        <f t="shared" si="78"/>
        <v/>
      </c>
      <c r="CI17" s="111" t="str">
        <f t="shared" si="79"/>
        <v/>
      </c>
      <c r="CJ17" s="111" t="str">
        <f t="shared" si="80"/>
        <v/>
      </c>
      <c r="CK17" s="111" t="str">
        <f t="shared" si="81"/>
        <v/>
      </c>
      <c r="CL17" s="111" t="str">
        <f t="shared" si="82"/>
        <v/>
      </c>
      <c r="CM17" s="111" t="str">
        <f t="shared" si="83"/>
        <v/>
      </c>
      <c r="CN17" s="111" t="str">
        <f t="shared" si="84"/>
        <v/>
      </c>
      <c r="CO17" s="111" t="str">
        <f t="shared" si="85"/>
        <v/>
      </c>
      <c r="CP17" s="111" t="str">
        <f t="shared" si="86"/>
        <v/>
      </c>
      <c r="CQ17" s="111" t="str">
        <f t="shared" si="87"/>
        <v/>
      </c>
      <c r="CR17" s="111" t="str">
        <f t="shared" si="88"/>
        <v/>
      </c>
      <c r="CS17" s="111" t="str">
        <f t="shared" si="89"/>
        <v/>
      </c>
      <c r="CT17" s="111" t="str">
        <f t="shared" si="90"/>
        <v/>
      </c>
      <c r="CU17" s="111" t="str">
        <f t="shared" si="91"/>
        <v/>
      </c>
      <c r="CV17" s="111" t="str">
        <f t="shared" si="92"/>
        <v/>
      </c>
      <c r="CW17" s="111" t="str">
        <f t="shared" si="93"/>
        <v/>
      </c>
      <c r="CX17" s="111" t="str">
        <f t="shared" si="94"/>
        <v/>
      </c>
      <c r="CY17" s="111" t="str">
        <f t="shared" si="95"/>
        <v/>
      </c>
      <c r="CZ17" s="111" t="str">
        <f t="shared" si="96"/>
        <v/>
      </c>
      <c r="DA17" s="111" t="str">
        <f t="shared" si="97"/>
        <v/>
      </c>
      <c r="DB17" s="111" t="str">
        <f t="shared" si="98"/>
        <v/>
      </c>
      <c r="DC17" s="111" t="str">
        <f t="shared" si="99"/>
        <v/>
      </c>
      <c r="DD17" s="111" t="str">
        <f t="shared" si="100"/>
        <v/>
      </c>
      <c r="DE17" s="111" t="str">
        <f t="shared" si="101"/>
        <v/>
      </c>
      <c r="DF17" s="111" t="str">
        <f t="shared" si="102"/>
        <v/>
      </c>
      <c r="DG17" s="111" t="str">
        <f t="shared" si="103"/>
        <v/>
      </c>
      <c r="DH17" s="111" t="str">
        <f t="shared" si="104"/>
        <v/>
      </c>
      <c r="DI17" s="111" t="str">
        <f t="shared" si="105"/>
        <v/>
      </c>
      <c r="DJ17" s="111" t="str">
        <f t="shared" si="106"/>
        <v/>
      </c>
      <c r="DK17" s="111" t="str">
        <f t="shared" si="107"/>
        <v/>
      </c>
      <c r="DL17" s="111" t="str">
        <f t="shared" si="108"/>
        <v/>
      </c>
      <c r="DM17" s="111" t="str">
        <f t="shared" si="109"/>
        <v/>
      </c>
      <c r="DN17" s="111" t="str">
        <f t="shared" si="110"/>
        <v/>
      </c>
      <c r="DO17" s="111" t="str">
        <f t="shared" si="111"/>
        <v/>
      </c>
      <c r="DP17" s="111" t="str">
        <f t="shared" si="112"/>
        <v/>
      </c>
      <c r="DQ17" s="111" t="str">
        <f t="shared" si="113"/>
        <v/>
      </c>
      <c r="DR17" s="111" t="str">
        <f t="shared" si="114"/>
        <v/>
      </c>
      <c r="DS17" s="111" t="str">
        <f t="shared" si="115"/>
        <v/>
      </c>
      <c r="DT17" s="111" t="str">
        <f t="shared" si="116"/>
        <v/>
      </c>
      <c r="DU17" s="111" t="str">
        <f t="shared" si="117"/>
        <v/>
      </c>
      <c r="DV17" s="111" t="str">
        <f t="shared" si="118"/>
        <v/>
      </c>
      <c r="DW17" s="111" t="str">
        <f t="shared" si="119"/>
        <v/>
      </c>
      <c r="DX17" s="111" t="str">
        <f t="shared" si="120"/>
        <v/>
      </c>
      <c r="DY17" s="111" t="str">
        <f t="shared" si="121"/>
        <v/>
      </c>
      <c r="DZ17" s="111" t="str">
        <f t="shared" si="122"/>
        <v/>
      </c>
      <c r="EA17" s="111" t="str">
        <f t="shared" si="123"/>
        <v/>
      </c>
      <c r="EB17" s="111" t="str">
        <f t="shared" si="124"/>
        <v/>
      </c>
      <c r="EC17" s="111" t="str">
        <f t="shared" si="125"/>
        <v/>
      </c>
      <c r="ED17" s="111" t="str">
        <f t="shared" si="126"/>
        <v/>
      </c>
      <c r="EE17" s="111" t="str">
        <f t="shared" si="127"/>
        <v/>
      </c>
      <c r="EF17" s="111" t="str">
        <f t="shared" si="128"/>
        <v/>
      </c>
      <c r="EG17" s="111" t="str">
        <f t="shared" si="129"/>
        <v/>
      </c>
      <c r="EH17" s="111" t="str">
        <f t="shared" si="130"/>
        <v/>
      </c>
      <c r="EI17" s="111" t="str">
        <f t="shared" si="131"/>
        <v/>
      </c>
      <c r="EJ17" s="111" t="str">
        <f t="shared" si="132"/>
        <v/>
      </c>
      <c r="EK17" s="111" t="str">
        <f t="shared" si="133"/>
        <v/>
      </c>
      <c r="EL17" s="111" t="str">
        <f t="shared" si="134"/>
        <v/>
      </c>
      <c r="EM17" s="111" t="str">
        <f t="shared" si="135"/>
        <v/>
      </c>
      <c r="EN17" s="111" t="str">
        <f t="shared" si="136"/>
        <v/>
      </c>
      <c r="EO17" s="111" t="str">
        <f t="shared" si="137"/>
        <v/>
      </c>
      <c r="EP17" s="111" t="str">
        <f t="shared" si="138"/>
        <v/>
      </c>
      <c r="EQ17" s="111" t="str">
        <f t="shared" si="139"/>
        <v/>
      </c>
      <c r="ER17" s="111" t="str">
        <f t="shared" si="140"/>
        <v/>
      </c>
      <c r="ES17" s="111" t="str">
        <f t="shared" si="141"/>
        <v/>
      </c>
      <c r="ET17" s="111" t="str">
        <f t="shared" si="142"/>
        <v/>
      </c>
      <c r="EU17" s="111" t="str">
        <f t="shared" si="143"/>
        <v/>
      </c>
      <c r="EV17" s="111" t="str">
        <f t="shared" si="144"/>
        <v/>
      </c>
      <c r="EW17" s="111" t="str">
        <f t="shared" si="145"/>
        <v/>
      </c>
      <c r="EX17" s="111" t="str">
        <f t="shared" si="146"/>
        <v/>
      </c>
      <c r="EY17" s="111" t="str">
        <f t="shared" si="147"/>
        <v/>
      </c>
      <c r="EZ17" s="111" t="str">
        <f t="shared" si="148"/>
        <v/>
      </c>
      <c r="FA17" s="111" t="str">
        <f t="shared" si="149"/>
        <v/>
      </c>
      <c r="FB17" s="111" t="str">
        <f t="shared" si="150"/>
        <v/>
      </c>
      <c r="FC17">
        <f>'06_Presupuesto'!F350-'02_Rendimientos'!$B$79+1</f>
        <v>50</v>
      </c>
      <c r="FD17">
        <f>'06_Presupuesto'!G350-'02_Rendimientos'!$B$79+1</f>
        <v>61</v>
      </c>
      <c r="FE17" s="98">
        <f>'06_Presupuesto'!E350</f>
        <v>3.7673164369558317E-2</v>
      </c>
    </row>
    <row r="18" spans="2:161" ht="22.05" customHeight="1">
      <c r="B18" t="str">
        <f>'03_CPM_Obra_Gruesa'!B153</f>
        <v>2.6</v>
      </c>
      <c r="C18" t="str">
        <f>'02_Rendimientos'!C14</f>
        <v>Estructura metálica y viga reticulada</v>
      </c>
      <c r="D18" t="str">
        <f>'02_Rendimientos'!E14</f>
        <v>kg</v>
      </c>
      <c r="E18" s="90">
        <f>'02_Rendimientos'!D14</f>
        <v>2800</v>
      </c>
      <c r="F18" s="90">
        <f t="shared" si="0"/>
        <v>1193.1875</v>
      </c>
      <c r="G18" s="90">
        <f>'06_Presupuesto'!D351*(1+'02_Rendimientos'!B82)</f>
        <v>3340925</v>
      </c>
      <c r="H18">
        <f>'02_Rendimientos'!K14</f>
        <v>20</v>
      </c>
      <c r="I18" s="108" t="str">
        <f t="shared" si="1"/>
        <v/>
      </c>
      <c r="J18" s="108" t="str">
        <f t="shared" si="2"/>
        <v/>
      </c>
      <c r="K18" s="108" t="str">
        <f t="shared" si="3"/>
        <v/>
      </c>
      <c r="L18" s="108" t="str">
        <f t="shared" si="4"/>
        <v/>
      </c>
      <c r="M18" s="108" t="str">
        <f t="shared" si="5"/>
        <v/>
      </c>
      <c r="N18" s="108" t="str">
        <f t="shared" si="6"/>
        <v/>
      </c>
      <c r="O18" s="108" t="str">
        <f t="shared" si="7"/>
        <v/>
      </c>
      <c r="P18" s="108" t="str">
        <f t="shared" si="8"/>
        <v/>
      </c>
      <c r="Q18" s="108" t="str">
        <f t="shared" si="9"/>
        <v/>
      </c>
      <c r="R18" s="108" t="str">
        <f t="shared" si="10"/>
        <v/>
      </c>
      <c r="S18" s="108" t="str">
        <f t="shared" si="11"/>
        <v/>
      </c>
      <c r="T18" s="108" t="str">
        <f t="shared" si="12"/>
        <v/>
      </c>
      <c r="U18" s="108" t="str">
        <f t="shared" si="13"/>
        <v/>
      </c>
      <c r="V18" s="108" t="str">
        <f t="shared" si="14"/>
        <v/>
      </c>
      <c r="W18" s="108" t="str">
        <f t="shared" si="15"/>
        <v/>
      </c>
      <c r="X18" s="108" t="str">
        <f t="shared" si="16"/>
        <v/>
      </c>
      <c r="Y18" s="108" t="str">
        <f t="shared" si="17"/>
        <v/>
      </c>
      <c r="Z18" s="108" t="str">
        <f t="shared" si="18"/>
        <v/>
      </c>
      <c r="AA18" s="108" t="str">
        <f t="shared" si="19"/>
        <v/>
      </c>
      <c r="AB18" s="108" t="str">
        <f t="shared" si="20"/>
        <v/>
      </c>
      <c r="AC18" s="108" t="str">
        <f t="shared" si="21"/>
        <v/>
      </c>
      <c r="AD18" s="108" t="str">
        <f t="shared" si="22"/>
        <v/>
      </c>
      <c r="AE18" s="108" t="str">
        <f t="shared" si="23"/>
        <v/>
      </c>
      <c r="AF18" s="108" t="str">
        <f t="shared" si="24"/>
        <v/>
      </c>
      <c r="AG18" s="108" t="str">
        <f t="shared" si="25"/>
        <v/>
      </c>
      <c r="AH18" s="108" t="str">
        <f t="shared" si="26"/>
        <v/>
      </c>
      <c r="AI18" s="108" t="str">
        <f t="shared" si="27"/>
        <v/>
      </c>
      <c r="AJ18" s="108" t="str">
        <f t="shared" si="28"/>
        <v/>
      </c>
      <c r="AK18" s="108" t="str">
        <f t="shared" si="29"/>
        <v/>
      </c>
      <c r="AL18" s="108" t="str">
        <f t="shared" si="30"/>
        <v/>
      </c>
      <c r="AM18" s="108" t="str">
        <f t="shared" si="31"/>
        <v/>
      </c>
      <c r="AN18" s="108" t="str">
        <f t="shared" si="32"/>
        <v/>
      </c>
      <c r="AO18" s="108" t="str">
        <f t="shared" si="33"/>
        <v/>
      </c>
      <c r="AP18" s="108" t="str">
        <f t="shared" si="34"/>
        <v/>
      </c>
      <c r="AQ18" s="108" t="str">
        <f t="shared" si="35"/>
        <v/>
      </c>
      <c r="AR18" s="108" t="str">
        <f t="shared" si="36"/>
        <v/>
      </c>
      <c r="AS18" s="108" t="str">
        <f t="shared" si="37"/>
        <v/>
      </c>
      <c r="AT18" s="108" t="str">
        <f t="shared" si="38"/>
        <v/>
      </c>
      <c r="AU18" s="108" t="str">
        <f t="shared" si="39"/>
        <v/>
      </c>
      <c r="AV18" s="108" t="str">
        <f t="shared" si="40"/>
        <v/>
      </c>
      <c r="AW18" s="108" t="str">
        <f t="shared" si="41"/>
        <v/>
      </c>
      <c r="AX18" s="108" t="str">
        <f t="shared" si="42"/>
        <v/>
      </c>
      <c r="AY18" s="108" t="str">
        <f t="shared" si="43"/>
        <v/>
      </c>
      <c r="AZ18" s="108" t="str">
        <f t="shared" si="44"/>
        <v/>
      </c>
      <c r="BA18" s="108" t="str">
        <f t="shared" si="45"/>
        <v/>
      </c>
      <c r="BB18" s="108" t="str">
        <f t="shared" si="46"/>
        <v/>
      </c>
      <c r="BC18" s="108" t="str">
        <f t="shared" si="47"/>
        <v/>
      </c>
      <c r="BD18" s="108" t="str">
        <f t="shared" si="48"/>
        <v/>
      </c>
      <c r="BE18" s="108" t="str">
        <f t="shared" si="49"/>
        <v/>
      </c>
      <c r="BF18" s="108">
        <f t="shared" si="50"/>
        <v>1</v>
      </c>
      <c r="BG18" s="108">
        <f t="shared" si="51"/>
        <v>1</v>
      </c>
      <c r="BH18" s="108">
        <f t="shared" si="52"/>
        <v>1</v>
      </c>
      <c r="BI18" s="108">
        <f t="shared" si="53"/>
        <v>1</v>
      </c>
      <c r="BJ18" s="108">
        <f t="shared" si="54"/>
        <v>1</v>
      </c>
      <c r="BK18" s="108">
        <f t="shared" si="55"/>
        <v>1</v>
      </c>
      <c r="BL18" s="108">
        <f t="shared" si="56"/>
        <v>1</v>
      </c>
      <c r="BM18" s="108">
        <f t="shared" si="57"/>
        <v>1</v>
      </c>
      <c r="BN18" s="108">
        <f t="shared" si="58"/>
        <v>1</v>
      </c>
      <c r="BO18" s="108">
        <f t="shared" si="59"/>
        <v>1</v>
      </c>
      <c r="BP18" s="108">
        <f t="shared" si="60"/>
        <v>1</v>
      </c>
      <c r="BQ18" s="108">
        <f t="shared" si="61"/>
        <v>1</v>
      </c>
      <c r="BR18" s="108">
        <f t="shared" si="62"/>
        <v>1</v>
      </c>
      <c r="BS18" s="108">
        <f t="shared" si="63"/>
        <v>1</v>
      </c>
      <c r="BT18" s="108">
        <f t="shared" si="64"/>
        <v>1</v>
      </c>
      <c r="BU18" s="108">
        <f t="shared" si="65"/>
        <v>1</v>
      </c>
      <c r="BV18" s="108">
        <f t="shared" si="66"/>
        <v>1</v>
      </c>
      <c r="BW18" s="108">
        <f t="shared" si="67"/>
        <v>1</v>
      </c>
      <c r="BX18" s="108">
        <f t="shared" si="68"/>
        <v>1</v>
      </c>
      <c r="BY18" s="108">
        <f t="shared" si="69"/>
        <v>1</v>
      </c>
      <c r="BZ18" s="108" t="str">
        <f t="shared" si="70"/>
        <v/>
      </c>
      <c r="CA18" s="108" t="str">
        <f t="shared" si="71"/>
        <v/>
      </c>
      <c r="CB18" s="108" t="str">
        <f t="shared" si="72"/>
        <v/>
      </c>
      <c r="CC18" s="108" t="str">
        <f t="shared" si="73"/>
        <v/>
      </c>
      <c r="CD18" s="108" t="str">
        <f t="shared" si="74"/>
        <v/>
      </c>
      <c r="CE18" s="108" t="str">
        <f t="shared" si="75"/>
        <v/>
      </c>
      <c r="CF18" s="108" t="str">
        <f t="shared" si="76"/>
        <v/>
      </c>
      <c r="CG18" s="108" t="str">
        <f t="shared" si="77"/>
        <v/>
      </c>
      <c r="CH18" s="108" t="str">
        <f t="shared" si="78"/>
        <v/>
      </c>
      <c r="CI18" s="108" t="str">
        <f t="shared" si="79"/>
        <v/>
      </c>
      <c r="CJ18" s="108" t="str">
        <f t="shared" si="80"/>
        <v/>
      </c>
      <c r="CK18" s="108" t="str">
        <f t="shared" si="81"/>
        <v/>
      </c>
      <c r="CL18" s="108" t="str">
        <f t="shared" si="82"/>
        <v/>
      </c>
      <c r="CM18" s="108" t="str">
        <f t="shared" si="83"/>
        <v/>
      </c>
      <c r="CN18" s="108" t="str">
        <f t="shared" si="84"/>
        <v/>
      </c>
      <c r="CO18" s="108" t="str">
        <f t="shared" si="85"/>
        <v/>
      </c>
      <c r="CP18" s="108" t="str">
        <f t="shared" si="86"/>
        <v/>
      </c>
      <c r="CQ18" s="108" t="str">
        <f t="shared" si="87"/>
        <v/>
      </c>
      <c r="CR18" s="108" t="str">
        <f t="shared" si="88"/>
        <v/>
      </c>
      <c r="CS18" s="108" t="str">
        <f t="shared" si="89"/>
        <v/>
      </c>
      <c r="CT18" s="108" t="str">
        <f t="shared" si="90"/>
        <v/>
      </c>
      <c r="CU18" s="108" t="str">
        <f t="shared" si="91"/>
        <v/>
      </c>
      <c r="CV18" s="108" t="str">
        <f t="shared" si="92"/>
        <v/>
      </c>
      <c r="CW18" s="108" t="str">
        <f t="shared" si="93"/>
        <v/>
      </c>
      <c r="CX18" s="108" t="str">
        <f t="shared" si="94"/>
        <v/>
      </c>
      <c r="CY18" s="108" t="str">
        <f t="shared" si="95"/>
        <v/>
      </c>
      <c r="CZ18" s="108" t="str">
        <f t="shared" si="96"/>
        <v/>
      </c>
      <c r="DA18" s="108" t="str">
        <f t="shared" si="97"/>
        <v/>
      </c>
      <c r="DB18" s="108" t="str">
        <f t="shared" si="98"/>
        <v/>
      </c>
      <c r="DC18" s="108" t="str">
        <f t="shared" si="99"/>
        <v/>
      </c>
      <c r="DD18" s="108" t="str">
        <f t="shared" si="100"/>
        <v/>
      </c>
      <c r="DE18" s="108" t="str">
        <f t="shared" si="101"/>
        <v/>
      </c>
      <c r="DF18" s="108" t="str">
        <f t="shared" si="102"/>
        <v/>
      </c>
      <c r="DG18" s="108" t="str">
        <f t="shared" si="103"/>
        <v/>
      </c>
      <c r="DH18" s="108" t="str">
        <f t="shared" si="104"/>
        <v/>
      </c>
      <c r="DI18" s="108" t="str">
        <f t="shared" si="105"/>
        <v/>
      </c>
      <c r="DJ18" s="108" t="str">
        <f t="shared" si="106"/>
        <v/>
      </c>
      <c r="DK18" s="108" t="str">
        <f t="shared" si="107"/>
        <v/>
      </c>
      <c r="DL18" s="108" t="str">
        <f t="shared" si="108"/>
        <v/>
      </c>
      <c r="DM18" s="108" t="str">
        <f t="shared" si="109"/>
        <v/>
      </c>
      <c r="DN18" s="108" t="str">
        <f t="shared" si="110"/>
        <v/>
      </c>
      <c r="DO18" s="108" t="str">
        <f t="shared" si="111"/>
        <v/>
      </c>
      <c r="DP18" s="108" t="str">
        <f t="shared" si="112"/>
        <v/>
      </c>
      <c r="DQ18" s="108" t="str">
        <f t="shared" si="113"/>
        <v/>
      </c>
      <c r="DR18" s="108" t="str">
        <f t="shared" si="114"/>
        <v/>
      </c>
      <c r="DS18" s="108" t="str">
        <f t="shared" si="115"/>
        <v/>
      </c>
      <c r="DT18" s="108" t="str">
        <f t="shared" si="116"/>
        <v/>
      </c>
      <c r="DU18" s="108" t="str">
        <f t="shared" si="117"/>
        <v/>
      </c>
      <c r="DV18" s="108" t="str">
        <f t="shared" si="118"/>
        <v/>
      </c>
      <c r="DW18" s="108" t="str">
        <f t="shared" si="119"/>
        <v/>
      </c>
      <c r="DX18" s="108" t="str">
        <f t="shared" si="120"/>
        <v/>
      </c>
      <c r="DY18" s="108" t="str">
        <f t="shared" si="121"/>
        <v/>
      </c>
      <c r="DZ18" s="108" t="str">
        <f t="shared" si="122"/>
        <v/>
      </c>
      <c r="EA18" s="108" t="str">
        <f t="shared" si="123"/>
        <v/>
      </c>
      <c r="EB18" s="108" t="str">
        <f t="shared" si="124"/>
        <v/>
      </c>
      <c r="EC18" s="108" t="str">
        <f t="shared" si="125"/>
        <v/>
      </c>
      <c r="ED18" s="108" t="str">
        <f t="shared" si="126"/>
        <v/>
      </c>
      <c r="EE18" s="108" t="str">
        <f t="shared" si="127"/>
        <v/>
      </c>
      <c r="EF18" s="108" t="str">
        <f t="shared" si="128"/>
        <v/>
      </c>
      <c r="EG18" s="108" t="str">
        <f t="shared" si="129"/>
        <v/>
      </c>
      <c r="EH18" s="108" t="str">
        <f t="shared" si="130"/>
        <v/>
      </c>
      <c r="EI18" s="108" t="str">
        <f t="shared" si="131"/>
        <v/>
      </c>
      <c r="EJ18" s="108" t="str">
        <f t="shared" si="132"/>
        <v/>
      </c>
      <c r="EK18" s="108" t="str">
        <f t="shared" si="133"/>
        <v/>
      </c>
      <c r="EL18" s="108" t="str">
        <f t="shared" si="134"/>
        <v/>
      </c>
      <c r="EM18" s="108" t="str">
        <f t="shared" si="135"/>
        <v/>
      </c>
      <c r="EN18" s="108" t="str">
        <f t="shared" si="136"/>
        <v/>
      </c>
      <c r="EO18" s="108" t="str">
        <f t="shared" si="137"/>
        <v/>
      </c>
      <c r="EP18" s="108" t="str">
        <f t="shared" si="138"/>
        <v/>
      </c>
      <c r="EQ18" s="108" t="str">
        <f t="shared" si="139"/>
        <v/>
      </c>
      <c r="ER18" s="108" t="str">
        <f t="shared" si="140"/>
        <v/>
      </c>
      <c r="ES18" s="108" t="str">
        <f t="shared" si="141"/>
        <v/>
      </c>
      <c r="ET18" s="108" t="str">
        <f t="shared" si="142"/>
        <v/>
      </c>
      <c r="EU18" s="108" t="str">
        <f t="shared" si="143"/>
        <v/>
      </c>
      <c r="EV18" s="108" t="str">
        <f t="shared" si="144"/>
        <v/>
      </c>
      <c r="EW18" s="108" t="str">
        <f t="shared" si="145"/>
        <v/>
      </c>
      <c r="EX18" s="108" t="str">
        <f t="shared" si="146"/>
        <v/>
      </c>
      <c r="EY18" s="108" t="str">
        <f t="shared" si="147"/>
        <v/>
      </c>
      <c r="EZ18" s="108" t="str">
        <f t="shared" si="148"/>
        <v/>
      </c>
      <c r="FA18" s="108" t="str">
        <f t="shared" si="149"/>
        <v/>
      </c>
      <c r="FB18" s="108" t="str">
        <f t="shared" si="150"/>
        <v/>
      </c>
      <c r="FC18">
        <f>'06_Presupuesto'!F351-'02_Rendimientos'!$B$79+1</f>
        <v>50</v>
      </c>
      <c r="FD18">
        <f>'06_Presupuesto'!G351-'02_Rendimientos'!$B$79+1</f>
        <v>69</v>
      </c>
      <c r="FE18" s="98">
        <f>'06_Presupuesto'!E351</f>
        <v>8.8829355987169095E-2</v>
      </c>
    </row>
    <row r="19" spans="2:161" ht="22.05" customHeight="1">
      <c r="B19" s="109" t="str">
        <f>'03_CPM_Obra_Gruesa'!B154</f>
        <v>2.7</v>
      </c>
      <c r="C19" s="109" t="str">
        <f>'02_Rendimientos'!C15</f>
        <v>Cubierta y hojalatería</v>
      </c>
      <c r="D19" s="109" t="str">
        <f>'02_Rendimientos'!E15</f>
        <v>m2</v>
      </c>
      <c r="E19" s="110">
        <f>'02_Rendimientos'!D15</f>
        <v>190</v>
      </c>
      <c r="F19" s="110">
        <f t="shared" si="0"/>
        <v>25841.99342105263</v>
      </c>
      <c r="G19" s="110">
        <f>'06_Presupuesto'!D352*(1+'02_Rendimientos'!B82)</f>
        <v>4909978.75</v>
      </c>
      <c r="H19" s="109">
        <f>'02_Rendimientos'!K15</f>
        <v>12</v>
      </c>
      <c r="I19" s="111" t="str">
        <f t="shared" si="1"/>
        <v/>
      </c>
      <c r="J19" s="111" t="str">
        <f t="shared" si="2"/>
        <v/>
      </c>
      <c r="K19" s="111" t="str">
        <f t="shared" si="3"/>
        <v/>
      </c>
      <c r="L19" s="111" t="str">
        <f t="shared" si="4"/>
        <v/>
      </c>
      <c r="M19" s="111" t="str">
        <f t="shared" si="5"/>
        <v/>
      </c>
      <c r="N19" s="111" t="str">
        <f t="shared" si="6"/>
        <v/>
      </c>
      <c r="O19" s="111" t="str">
        <f t="shared" si="7"/>
        <v/>
      </c>
      <c r="P19" s="111" t="str">
        <f t="shared" si="8"/>
        <v/>
      </c>
      <c r="Q19" s="111" t="str">
        <f t="shared" si="9"/>
        <v/>
      </c>
      <c r="R19" s="111" t="str">
        <f t="shared" si="10"/>
        <v/>
      </c>
      <c r="S19" s="111" t="str">
        <f t="shared" si="11"/>
        <v/>
      </c>
      <c r="T19" s="111" t="str">
        <f t="shared" si="12"/>
        <v/>
      </c>
      <c r="U19" s="111" t="str">
        <f t="shared" si="13"/>
        <v/>
      </c>
      <c r="V19" s="111" t="str">
        <f t="shared" si="14"/>
        <v/>
      </c>
      <c r="W19" s="111" t="str">
        <f t="shared" si="15"/>
        <v/>
      </c>
      <c r="X19" s="111" t="str">
        <f t="shared" si="16"/>
        <v/>
      </c>
      <c r="Y19" s="111" t="str">
        <f t="shared" si="17"/>
        <v/>
      </c>
      <c r="Z19" s="111" t="str">
        <f t="shared" si="18"/>
        <v/>
      </c>
      <c r="AA19" s="111" t="str">
        <f t="shared" si="19"/>
        <v/>
      </c>
      <c r="AB19" s="111" t="str">
        <f t="shared" si="20"/>
        <v/>
      </c>
      <c r="AC19" s="111" t="str">
        <f t="shared" si="21"/>
        <v/>
      </c>
      <c r="AD19" s="111" t="str">
        <f t="shared" si="22"/>
        <v/>
      </c>
      <c r="AE19" s="111" t="str">
        <f t="shared" si="23"/>
        <v/>
      </c>
      <c r="AF19" s="111" t="str">
        <f t="shared" si="24"/>
        <v/>
      </c>
      <c r="AG19" s="111" t="str">
        <f t="shared" si="25"/>
        <v/>
      </c>
      <c r="AH19" s="111" t="str">
        <f t="shared" si="26"/>
        <v/>
      </c>
      <c r="AI19" s="111" t="str">
        <f t="shared" si="27"/>
        <v/>
      </c>
      <c r="AJ19" s="111" t="str">
        <f t="shared" si="28"/>
        <v/>
      </c>
      <c r="AK19" s="111" t="str">
        <f t="shared" si="29"/>
        <v/>
      </c>
      <c r="AL19" s="111" t="str">
        <f t="shared" si="30"/>
        <v/>
      </c>
      <c r="AM19" s="111" t="str">
        <f t="shared" si="31"/>
        <v/>
      </c>
      <c r="AN19" s="111" t="str">
        <f t="shared" si="32"/>
        <v/>
      </c>
      <c r="AO19" s="111" t="str">
        <f t="shared" si="33"/>
        <v/>
      </c>
      <c r="AP19" s="111" t="str">
        <f t="shared" si="34"/>
        <v/>
      </c>
      <c r="AQ19" s="111" t="str">
        <f t="shared" si="35"/>
        <v/>
      </c>
      <c r="AR19" s="111" t="str">
        <f t="shared" si="36"/>
        <v/>
      </c>
      <c r="AS19" s="111" t="str">
        <f t="shared" si="37"/>
        <v/>
      </c>
      <c r="AT19" s="111" t="str">
        <f t="shared" si="38"/>
        <v/>
      </c>
      <c r="AU19" s="111" t="str">
        <f t="shared" si="39"/>
        <v/>
      </c>
      <c r="AV19" s="111" t="str">
        <f t="shared" si="40"/>
        <v/>
      </c>
      <c r="AW19" s="111" t="str">
        <f t="shared" si="41"/>
        <v/>
      </c>
      <c r="AX19" s="111" t="str">
        <f t="shared" si="42"/>
        <v/>
      </c>
      <c r="AY19" s="111" t="str">
        <f t="shared" si="43"/>
        <v/>
      </c>
      <c r="AZ19" s="111" t="str">
        <f t="shared" si="44"/>
        <v/>
      </c>
      <c r="BA19" s="111" t="str">
        <f t="shared" si="45"/>
        <v/>
      </c>
      <c r="BB19" s="111" t="str">
        <f t="shared" si="46"/>
        <v/>
      </c>
      <c r="BC19" s="111" t="str">
        <f t="shared" si="47"/>
        <v/>
      </c>
      <c r="BD19" s="111" t="str">
        <f t="shared" si="48"/>
        <v/>
      </c>
      <c r="BE19" s="111" t="str">
        <f t="shared" si="49"/>
        <v/>
      </c>
      <c r="BF19" s="111" t="str">
        <f t="shared" si="50"/>
        <v/>
      </c>
      <c r="BG19" s="111" t="str">
        <f t="shared" si="51"/>
        <v/>
      </c>
      <c r="BH19" s="111" t="str">
        <f t="shared" si="52"/>
        <v/>
      </c>
      <c r="BI19" s="111" t="str">
        <f t="shared" si="53"/>
        <v/>
      </c>
      <c r="BJ19" s="111" t="str">
        <f t="shared" si="54"/>
        <v/>
      </c>
      <c r="BK19" s="111" t="str">
        <f t="shared" si="55"/>
        <v/>
      </c>
      <c r="BL19" s="111" t="str">
        <f t="shared" si="56"/>
        <v/>
      </c>
      <c r="BM19" s="111" t="str">
        <f t="shared" si="57"/>
        <v/>
      </c>
      <c r="BN19" s="111" t="str">
        <f t="shared" si="58"/>
        <v/>
      </c>
      <c r="BO19" s="111" t="str">
        <f t="shared" si="59"/>
        <v/>
      </c>
      <c r="BP19" s="111" t="str">
        <f t="shared" si="60"/>
        <v/>
      </c>
      <c r="BQ19" s="111" t="str">
        <f t="shared" si="61"/>
        <v/>
      </c>
      <c r="BR19" s="111" t="str">
        <f t="shared" si="62"/>
        <v/>
      </c>
      <c r="BS19" s="111" t="str">
        <f t="shared" si="63"/>
        <v/>
      </c>
      <c r="BT19" s="111" t="str">
        <f t="shared" si="64"/>
        <v/>
      </c>
      <c r="BU19" s="111" t="str">
        <f t="shared" si="65"/>
        <v/>
      </c>
      <c r="BV19" s="111" t="str">
        <f t="shared" si="66"/>
        <v/>
      </c>
      <c r="BW19" s="111" t="str">
        <f t="shared" si="67"/>
        <v/>
      </c>
      <c r="BX19" s="111" t="str">
        <f t="shared" si="68"/>
        <v/>
      </c>
      <c r="BY19" s="111" t="str">
        <f t="shared" si="69"/>
        <v/>
      </c>
      <c r="BZ19" s="111">
        <f t="shared" si="70"/>
        <v>1</v>
      </c>
      <c r="CA19" s="111">
        <f t="shared" si="71"/>
        <v>1</v>
      </c>
      <c r="CB19" s="111">
        <f t="shared" si="72"/>
        <v>1</v>
      </c>
      <c r="CC19" s="111">
        <f t="shared" si="73"/>
        <v>1</v>
      </c>
      <c r="CD19" s="111">
        <f t="shared" si="74"/>
        <v>1</v>
      </c>
      <c r="CE19" s="111">
        <f t="shared" si="75"/>
        <v>1</v>
      </c>
      <c r="CF19" s="111">
        <f t="shared" si="76"/>
        <v>1</v>
      </c>
      <c r="CG19" s="111">
        <f t="shared" si="77"/>
        <v>1</v>
      </c>
      <c r="CH19" s="111">
        <f t="shared" si="78"/>
        <v>1</v>
      </c>
      <c r="CI19" s="111">
        <f t="shared" si="79"/>
        <v>1</v>
      </c>
      <c r="CJ19" s="111">
        <f t="shared" si="80"/>
        <v>1</v>
      </c>
      <c r="CK19" s="111">
        <f t="shared" si="81"/>
        <v>1</v>
      </c>
      <c r="CL19" s="111" t="str">
        <f t="shared" si="82"/>
        <v/>
      </c>
      <c r="CM19" s="111" t="str">
        <f t="shared" si="83"/>
        <v/>
      </c>
      <c r="CN19" s="111" t="str">
        <f t="shared" si="84"/>
        <v/>
      </c>
      <c r="CO19" s="111" t="str">
        <f t="shared" si="85"/>
        <v/>
      </c>
      <c r="CP19" s="111" t="str">
        <f t="shared" si="86"/>
        <v/>
      </c>
      <c r="CQ19" s="111" t="str">
        <f t="shared" si="87"/>
        <v/>
      </c>
      <c r="CR19" s="111" t="str">
        <f t="shared" si="88"/>
        <v/>
      </c>
      <c r="CS19" s="111" t="str">
        <f t="shared" si="89"/>
        <v/>
      </c>
      <c r="CT19" s="111" t="str">
        <f t="shared" si="90"/>
        <v/>
      </c>
      <c r="CU19" s="111" t="str">
        <f t="shared" si="91"/>
        <v/>
      </c>
      <c r="CV19" s="111" t="str">
        <f t="shared" si="92"/>
        <v/>
      </c>
      <c r="CW19" s="111" t="str">
        <f t="shared" si="93"/>
        <v/>
      </c>
      <c r="CX19" s="111" t="str">
        <f t="shared" si="94"/>
        <v/>
      </c>
      <c r="CY19" s="111" t="str">
        <f t="shared" si="95"/>
        <v/>
      </c>
      <c r="CZ19" s="111" t="str">
        <f t="shared" si="96"/>
        <v/>
      </c>
      <c r="DA19" s="111" t="str">
        <f t="shared" si="97"/>
        <v/>
      </c>
      <c r="DB19" s="111" t="str">
        <f t="shared" si="98"/>
        <v/>
      </c>
      <c r="DC19" s="111" t="str">
        <f t="shared" si="99"/>
        <v/>
      </c>
      <c r="DD19" s="111" t="str">
        <f t="shared" si="100"/>
        <v/>
      </c>
      <c r="DE19" s="111" t="str">
        <f t="shared" si="101"/>
        <v/>
      </c>
      <c r="DF19" s="111" t="str">
        <f t="shared" si="102"/>
        <v/>
      </c>
      <c r="DG19" s="111" t="str">
        <f t="shared" si="103"/>
        <v/>
      </c>
      <c r="DH19" s="111" t="str">
        <f t="shared" si="104"/>
        <v/>
      </c>
      <c r="DI19" s="111" t="str">
        <f t="shared" si="105"/>
        <v/>
      </c>
      <c r="DJ19" s="111" t="str">
        <f t="shared" si="106"/>
        <v/>
      </c>
      <c r="DK19" s="111" t="str">
        <f t="shared" si="107"/>
        <v/>
      </c>
      <c r="DL19" s="111" t="str">
        <f t="shared" si="108"/>
        <v/>
      </c>
      <c r="DM19" s="111" t="str">
        <f t="shared" si="109"/>
        <v/>
      </c>
      <c r="DN19" s="111" t="str">
        <f t="shared" si="110"/>
        <v/>
      </c>
      <c r="DO19" s="111" t="str">
        <f t="shared" si="111"/>
        <v/>
      </c>
      <c r="DP19" s="111" t="str">
        <f t="shared" si="112"/>
        <v/>
      </c>
      <c r="DQ19" s="111" t="str">
        <f t="shared" si="113"/>
        <v/>
      </c>
      <c r="DR19" s="111" t="str">
        <f t="shared" si="114"/>
        <v/>
      </c>
      <c r="DS19" s="111" t="str">
        <f t="shared" si="115"/>
        <v/>
      </c>
      <c r="DT19" s="111" t="str">
        <f t="shared" si="116"/>
        <v/>
      </c>
      <c r="DU19" s="111" t="str">
        <f t="shared" si="117"/>
        <v/>
      </c>
      <c r="DV19" s="111" t="str">
        <f t="shared" si="118"/>
        <v/>
      </c>
      <c r="DW19" s="111" t="str">
        <f t="shared" si="119"/>
        <v/>
      </c>
      <c r="DX19" s="111" t="str">
        <f t="shared" si="120"/>
        <v/>
      </c>
      <c r="DY19" s="111" t="str">
        <f t="shared" si="121"/>
        <v/>
      </c>
      <c r="DZ19" s="111" t="str">
        <f t="shared" si="122"/>
        <v/>
      </c>
      <c r="EA19" s="111" t="str">
        <f t="shared" si="123"/>
        <v/>
      </c>
      <c r="EB19" s="111" t="str">
        <f t="shared" si="124"/>
        <v/>
      </c>
      <c r="EC19" s="111" t="str">
        <f t="shared" si="125"/>
        <v/>
      </c>
      <c r="ED19" s="111" t="str">
        <f t="shared" si="126"/>
        <v/>
      </c>
      <c r="EE19" s="111" t="str">
        <f t="shared" si="127"/>
        <v/>
      </c>
      <c r="EF19" s="111" t="str">
        <f t="shared" si="128"/>
        <v/>
      </c>
      <c r="EG19" s="111" t="str">
        <f t="shared" si="129"/>
        <v/>
      </c>
      <c r="EH19" s="111" t="str">
        <f t="shared" si="130"/>
        <v/>
      </c>
      <c r="EI19" s="111" t="str">
        <f t="shared" si="131"/>
        <v/>
      </c>
      <c r="EJ19" s="111" t="str">
        <f t="shared" si="132"/>
        <v/>
      </c>
      <c r="EK19" s="111" t="str">
        <f t="shared" si="133"/>
        <v/>
      </c>
      <c r="EL19" s="111" t="str">
        <f t="shared" si="134"/>
        <v/>
      </c>
      <c r="EM19" s="111" t="str">
        <f t="shared" si="135"/>
        <v/>
      </c>
      <c r="EN19" s="111" t="str">
        <f t="shared" si="136"/>
        <v/>
      </c>
      <c r="EO19" s="111" t="str">
        <f t="shared" si="137"/>
        <v/>
      </c>
      <c r="EP19" s="111" t="str">
        <f t="shared" si="138"/>
        <v/>
      </c>
      <c r="EQ19" s="111" t="str">
        <f t="shared" si="139"/>
        <v/>
      </c>
      <c r="ER19" s="111" t="str">
        <f t="shared" si="140"/>
        <v/>
      </c>
      <c r="ES19" s="111" t="str">
        <f t="shared" si="141"/>
        <v/>
      </c>
      <c r="ET19" s="111" t="str">
        <f t="shared" si="142"/>
        <v/>
      </c>
      <c r="EU19" s="111" t="str">
        <f t="shared" si="143"/>
        <v/>
      </c>
      <c r="EV19" s="111" t="str">
        <f t="shared" si="144"/>
        <v/>
      </c>
      <c r="EW19" s="111" t="str">
        <f t="shared" si="145"/>
        <v/>
      </c>
      <c r="EX19" s="111" t="str">
        <f t="shared" si="146"/>
        <v/>
      </c>
      <c r="EY19" s="111" t="str">
        <f t="shared" si="147"/>
        <v/>
      </c>
      <c r="EZ19" s="111" t="str">
        <f t="shared" si="148"/>
        <v/>
      </c>
      <c r="FA19" s="111" t="str">
        <f t="shared" si="149"/>
        <v/>
      </c>
      <c r="FB19" s="111" t="str">
        <f t="shared" si="150"/>
        <v/>
      </c>
      <c r="FC19">
        <f>'06_Presupuesto'!F352-'02_Rendimientos'!$B$79+1</f>
        <v>70</v>
      </c>
      <c r="FD19">
        <f>'06_Presupuesto'!G352-'02_Rendimientos'!$B$79+1</f>
        <v>81</v>
      </c>
      <c r="FE19" s="98">
        <f>'06_Presupuesto'!E352</f>
        <v>4.6882160104339245E-2</v>
      </c>
    </row>
    <row r="20" spans="2:161" ht="22.05" customHeight="1">
      <c r="B20" t="str">
        <f>'03_CPM_Obra_Gruesa'!B155</f>
        <v>2.8</v>
      </c>
      <c r="C20" t="str">
        <f>'02_Rendimientos'!C16</f>
        <v>Muros y tabiques Metalcon</v>
      </c>
      <c r="D20" t="str">
        <f>'02_Rendimientos'!E16</f>
        <v>m2</v>
      </c>
      <c r="E20" s="90">
        <f>'02_Rendimientos'!D16</f>
        <v>360</v>
      </c>
      <c r="F20" s="90">
        <f t="shared" si="0"/>
        <v>52390.277777777766</v>
      </c>
      <c r="G20" s="90">
        <f>'06_Presupuesto'!D353*(1+'02_Rendimientos'!B82)</f>
        <v>18860499.999999996</v>
      </c>
      <c r="H20">
        <f>'02_Rendimientos'!K16</f>
        <v>18</v>
      </c>
      <c r="I20" s="108" t="str">
        <f t="shared" si="1"/>
        <v/>
      </c>
      <c r="J20" s="108" t="str">
        <f t="shared" si="2"/>
        <v/>
      </c>
      <c r="K20" s="108" t="str">
        <f t="shared" si="3"/>
        <v/>
      </c>
      <c r="L20" s="108" t="str">
        <f t="shared" si="4"/>
        <v/>
      </c>
      <c r="M20" s="108" t="str">
        <f t="shared" si="5"/>
        <v/>
      </c>
      <c r="N20" s="108" t="str">
        <f t="shared" si="6"/>
        <v/>
      </c>
      <c r="O20" s="108" t="str">
        <f t="shared" si="7"/>
        <v/>
      </c>
      <c r="P20" s="108" t="str">
        <f t="shared" si="8"/>
        <v/>
      </c>
      <c r="Q20" s="108" t="str">
        <f t="shared" si="9"/>
        <v/>
      </c>
      <c r="R20" s="108" t="str">
        <f t="shared" si="10"/>
        <v/>
      </c>
      <c r="S20" s="108" t="str">
        <f t="shared" si="11"/>
        <v/>
      </c>
      <c r="T20" s="108" t="str">
        <f t="shared" si="12"/>
        <v/>
      </c>
      <c r="U20" s="108" t="str">
        <f t="shared" si="13"/>
        <v/>
      </c>
      <c r="V20" s="108" t="str">
        <f t="shared" si="14"/>
        <v/>
      </c>
      <c r="W20" s="108" t="str">
        <f t="shared" si="15"/>
        <v/>
      </c>
      <c r="X20" s="108" t="str">
        <f t="shared" si="16"/>
        <v/>
      </c>
      <c r="Y20" s="108" t="str">
        <f t="shared" si="17"/>
        <v/>
      </c>
      <c r="Z20" s="108" t="str">
        <f t="shared" si="18"/>
        <v/>
      </c>
      <c r="AA20" s="108" t="str">
        <f t="shared" si="19"/>
        <v/>
      </c>
      <c r="AB20" s="108" t="str">
        <f t="shared" si="20"/>
        <v/>
      </c>
      <c r="AC20" s="108" t="str">
        <f t="shared" si="21"/>
        <v/>
      </c>
      <c r="AD20" s="108" t="str">
        <f t="shared" si="22"/>
        <v/>
      </c>
      <c r="AE20" s="108" t="str">
        <f t="shared" si="23"/>
        <v/>
      </c>
      <c r="AF20" s="108" t="str">
        <f t="shared" si="24"/>
        <v/>
      </c>
      <c r="AG20" s="108" t="str">
        <f t="shared" si="25"/>
        <v/>
      </c>
      <c r="AH20" s="108" t="str">
        <f t="shared" si="26"/>
        <v/>
      </c>
      <c r="AI20" s="108" t="str">
        <f t="shared" si="27"/>
        <v/>
      </c>
      <c r="AJ20" s="108" t="str">
        <f t="shared" si="28"/>
        <v/>
      </c>
      <c r="AK20" s="108" t="str">
        <f t="shared" si="29"/>
        <v/>
      </c>
      <c r="AL20" s="108" t="str">
        <f t="shared" si="30"/>
        <v/>
      </c>
      <c r="AM20" s="108" t="str">
        <f t="shared" si="31"/>
        <v/>
      </c>
      <c r="AN20" s="108" t="str">
        <f t="shared" si="32"/>
        <v/>
      </c>
      <c r="AO20" s="108" t="str">
        <f t="shared" si="33"/>
        <v/>
      </c>
      <c r="AP20" s="108" t="str">
        <f t="shared" si="34"/>
        <v/>
      </c>
      <c r="AQ20" s="108" t="str">
        <f t="shared" si="35"/>
        <v/>
      </c>
      <c r="AR20" s="108" t="str">
        <f t="shared" si="36"/>
        <v/>
      </c>
      <c r="AS20" s="108" t="str">
        <f t="shared" si="37"/>
        <v/>
      </c>
      <c r="AT20" s="108" t="str">
        <f t="shared" si="38"/>
        <v/>
      </c>
      <c r="AU20" s="108" t="str">
        <f t="shared" si="39"/>
        <v/>
      </c>
      <c r="AV20" s="108" t="str">
        <f t="shared" si="40"/>
        <v/>
      </c>
      <c r="AW20" s="108" t="str">
        <f t="shared" si="41"/>
        <v/>
      </c>
      <c r="AX20" s="108" t="str">
        <f t="shared" si="42"/>
        <v/>
      </c>
      <c r="AY20" s="108" t="str">
        <f t="shared" si="43"/>
        <v/>
      </c>
      <c r="AZ20" s="108" t="str">
        <f t="shared" si="44"/>
        <v/>
      </c>
      <c r="BA20" s="108" t="str">
        <f t="shared" si="45"/>
        <v/>
      </c>
      <c r="BB20" s="108" t="str">
        <f t="shared" si="46"/>
        <v/>
      </c>
      <c r="BC20" s="108" t="str">
        <f t="shared" si="47"/>
        <v/>
      </c>
      <c r="BD20" s="108" t="str">
        <f t="shared" si="48"/>
        <v/>
      </c>
      <c r="BE20" s="108" t="str">
        <f t="shared" si="49"/>
        <v/>
      </c>
      <c r="BF20" s="108">
        <f t="shared" si="50"/>
        <v>1</v>
      </c>
      <c r="BG20" s="108">
        <f t="shared" si="51"/>
        <v>1</v>
      </c>
      <c r="BH20" s="108">
        <f t="shared" si="52"/>
        <v>1</v>
      </c>
      <c r="BI20" s="108">
        <f t="shared" si="53"/>
        <v>1</v>
      </c>
      <c r="BJ20" s="108">
        <f t="shared" si="54"/>
        <v>1</v>
      </c>
      <c r="BK20" s="108">
        <f t="shared" si="55"/>
        <v>1</v>
      </c>
      <c r="BL20" s="108">
        <f t="shared" si="56"/>
        <v>1</v>
      </c>
      <c r="BM20" s="108">
        <f t="shared" si="57"/>
        <v>1</v>
      </c>
      <c r="BN20" s="108">
        <f t="shared" si="58"/>
        <v>1</v>
      </c>
      <c r="BO20" s="108">
        <f t="shared" si="59"/>
        <v>1</v>
      </c>
      <c r="BP20" s="108">
        <f t="shared" si="60"/>
        <v>1</v>
      </c>
      <c r="BQ20" s="108">
        <f t="shared" si="61"/>
        <v>1</v>
      </c>
      <c r="BR20" s="108">
        <f t="shared" si="62"/>
        <v>1</v>
      </c>
      <c r="BS20" s="108">
        <f t="shared" si="63"/>
        <v>1</v>
      </c>
      <c r="BT20" s="108">
        <f t="shared" si="64"/>
        <v>1</v>
      </c>
      <c r="BU20" s="108">
        <f t="shared" si="65"/>
        <v>1</v>
      </c>
      <c r="BV20" s="108">
        <f t="shared" si="66"/>
        <v>1</v>
      </c>
      <c r="BW20" s="108">
        <f t="shared" si="67"/>
        <v>1</v>
      </c>
      <c r="BX20" s="108" t="str">
        <f t="shared" si="68"/>
        <v/>
      </c>
      <c r="BY20" s="108" t="str">
        <f t="shared" si="69"/>
        <v/>
      </c>
      <c r="BZ20" s="108" t="str">
        <f t="shared" si="70"/>
        <v/>
      </c>
      <c r="CA20" s="108" t="str">
        <f t="shared" si="71"/>
        <v/>
      </c>
      <c r="CB20" s="108" t="str">
        <f t="shared" si="72"/>
        <v/>
      </c>
      <c r="CC20" s="108" t="str">
        <f t="shared" si="73"/>
        <v/>
      </c>
      <c r="CD20" s="108" t="str">
        <f t="shared" si="74"/>
        <v/>
      </c>
      <c r="CE20" s="108" t="str">
        <f t="shared" si="75"/>
        <v/>
      </c>
      <c r="CF20" s="108" t="str">
        <f t="shared" si="76"/>
        <v/>
      </c>
      <c r="CG20" s="108" t="str">
        <f t="shared" si="77"/>
        <v/>
      </c>
      <c r="CH20" s="108" t="str">
        <f t="shared" si="78"/>
        <v/>
      </c>
      <c r="CI20" s="108" t="str">
        <f t="shared" si="79"/>
        <v/>
      </c>
      <c r="CJ20" s="108" t="str">
        <f t="shared" si="80"/>
        <v/>
      </c>
      <c r="CK20" s="108" t="str">
        <f t="shared" si="81"/>
        <v/>
      </c>
      <c r="CL20" s="108" t="str">
        <f t="shared" si="82"/>
        <v/>
      </c>
      <c r="CM20" s="108" t="str">
        <f t="shared" si="83"/>
        <v/>
      </c>
      <c r="CN20" s="108" t="str">
        <f t="shared" si="84"/>
        <v/>
      </c>
      <c r="CO20" s="108" t="str">
        <f t="shared" si="85"/>
        <v/>
      </c>
      <c r="CP20" s="108" t="str">
        <f t="shared" si="86"/>
        <v/>
      </c>
      <c r="CQ20" s="108" t="str">
        <f t="shared" si="87"/>
        <v/>
      </c>
      <c r="CR20" s="108" t="str">
        <f t="shared" si="88"/>
        <v/>
      </c>
      <c r="CS20" s="108" t="str">
        <f t="shared" si="89"/>
        <v/>
      </c>
      <c r="CT20" s="108" t="str">
        <f t="shared" si="90"/>
        <v/>
      </c>
      <c r="CU20" s="108" t="str">
        <f t="shared" si="91"/>
        <v/>
      </c>
      <c r="CV20" s="108" t="str">
        <f t="shared" si="92"/>
        <v/>
      </c>
      <c r="CW20" s="108" t="str">
        <f t="shared" si="93"/>
        <v/>
      </c>
      <c r="CX20" s="108" t="str">
        <f t="shared" si="94"/>
        <v/>
      </c>
      <c r="CY20" s="108" t="str">
        <f t="shared" si="95"/>
        <v/>
      </c>
      <c r="CZ20" s="108" t="str">
        <f t="shared" si="96"/>
        <v/>
      </c>
      <c r="DA20" s="108" t="str">
        <f t="shared" si="97"/>
        <v/>
      </c>
      <c r="DB20" s="108" t="str">
        <f t="shared" si="98"/>
        <v/>
      </c>
      <c r="DC20" s="108" t="str">
        <f t="shared" si="99"/>
        <v/>
      </c>
      <c r="DD20" s="108" t="str">
        <f t="shared" si="100"/>
        <v/>
      </c>
      <c r="DE20" s="108" t="str">
        <f t="shared" si="101"/>
        <v/>
      </c>
      <c r="DF20" s="108" t="str">
        <f t="shared" si="102"/>
        <v/>
      </c>
      <c r="DG20" s="108" t="str">
        <f t="shared" si="103"/>
        <v/>
      </c>
      <c r="DH20" s="108" t="str">
        <f t="shared" si="104"/>
        <v/>
      </c>
      <c r="DI20" s="108" t="str">
        <f t="shared" si="105"/>
        <v/>
      </c>
      <c r="DJ20" s="108" t="str">
        <f t="shared" si="106"/>
        <v/>
      </c>
      <c r="DK20" s="108" t="str">
        <f t="shared" si="107"/>
        <v/>
      </c>
      <c r="DL20" s="108" t="str">
        <f t="shared" si="108"/>
        <v/>
      </c>
      <c r="DM20" s="108" t="str">
        <f t="shared" si="109"/>
        <v/>
      </c>
      <c r="DN20" s="108" t="str">
        <f t="shared" si="110"/>
        <v/>
      </c>
      <c r="DO20" s="108" t="str">
        <f t="shared" si="111"/>
        <v/>
      </c>
      <c r="DP20" s="108" t="str">
        <f t="shared" si="112"/>
        <v/>
      </c>
      <c r="DQ20" s="108" t="str">
        <f t="shared" si="113"/>
        <v/>
      </c>
      <c r="DR20" s="108" t="str">
        <f t="shared" si="114"/>
        <v/>
      </c>
      <c r="DS20" s="108" t="str">
        <f t="shared" si="115"/>
        <v/>
      </c>
      <c r="DT20" s="108" t="str">
        <f t="shared" si="116"/>
        <v/>
      </c>
      <c r="DU20" s="108" t="str">
        <f t="shared" si="117"/>
        <v/>
      </c>
      <c r="DV20" s="108" t="str">
        <f t="shared" si="118"/>
        <v/>
      </c>
      <c r="DW20" s="108" t="str">
        <f t="shared" si="119"/>
        <v/>
      </c>
      <c r="DX20" s="108" t="str">
        <f t="shared" si="120"/>
        <v/>
      </c>
      <c r="DY20" s="108" t="str">
        <f t="shared" si="121"/>
        <v/>
      </c>
      <c r="DZ20" s="108" t="str">
        <f t="shared" si="122"/>
        <v/>
      </c>
      <c r="EA20" s="108" t="str">
        <f t="shared" si="123"/>
        <v/>
      </c>
      <c r="EB20" s="108" t="str">
        <f t="shared" si="124"/>
        <v/>
      </c>
      <c r="EC20" s="108" t="str">
        <f t="shared" si="125"/>
        <v/>
      </c>
      <c r="ED20" s="108" t="str">
        <f t="shared" si="126"/>
        <v/>
      </c>
      <c r="EE20" s="108" t="str">
        <f t="shared" si="127"/>
        <v/>
      </c>
      <c r="EF20" s="108" t="str">
        <f t="shared" si="128"/>
        <v/>
      </c>
      <c r="EG20" s="108" t="str">
        <f t="shared" si="129"/>
        <v/>
      </c>
      <c r="EH20" s="108" t="str">
        <f t="shared" si="130"/>
        <v/>
      </c>
      <c r="EI20" s="108" t="str">
        <f t="shared" si="131"/>
        <v/>
      </c>
      <c r="EJ20" s="108" t="str">
        <f t="shared" si="132"/>
        <v/>
      </c>
      <c r="EK20" s="108" t="str">
        <f t="shared" si="133"/>
        <v/>
      </c>
      <c r="EL20" s="108" t="str">
        <f t="shared" si="134"/>
        <v/>
      </c>
      <c r="EM20" s="108" t="str">
        <f t="shared" si="135"/>
        <v/>
      </c>
      <c r="EN20" s="108" t="str">
        <f t="shared" si="136"/>
        <v/>
      </c>
      <c r="EO20" s="108" t="str">
        <f t="shared" si="137"/>
        <v/>
      </c>
      <c r="EP20" s="108" t="str">
        <f t="shared" si="138"/>
        <v/>
      </c>
      <c r="EQ20" s="108" t="str">
        <f t="shared" si="139"/>
        <v/>
      </c>
      <c r="ER20" s="108" t="str">
        <f t="shared" si="140"/>
        <v/>
      </c>
      <c r="ES20" s="108" t="str">
        <f t="shared" si="141"/>
        <v/>
      </c>
      <c r="ET20" s="108" t="str">
        <f t="shared" si="142"/>
        <v/>
      </c>
      <c r="EU20" s="108" t="str">
        <f t="shared" si="143"/>
        <v/>
      </c>
      <c r="EV20" s="108" t="str">
        <f t="shared" si="144"/>
        <v/>
      </c>
      <c r="EW20" s="108" t="str">
        <f t="shared" si="145"/>
        <v/>
      </c>
      <c r="EX20" s="108" t="str">
        <f t="shared" si="146"/>
        <v/>
      </c>
      <c r="EY20" s="108" t="str">
        <f t="shared" si="147"/>
        <v/>
      </c>
      <c r="EZ20" s="108" t="str">
        <f t="shared" si="148"/>
        <v/>
      </c>
      <c r="FA20" s="108" t="str">
        <f t="shared" si="149"/>
        <v/>
      </c>
      <c r="FB20" s="108" t="str">
        <f t="shared" si="150"/>
        <v/>
      </c>
      <c r="FC20">
        <f>'06_Presupuesto'!F353-'02_Rendimientos'!$B$79+1</f>
        <v>50</v>
      </c>
      <c r="FD20">
        <f>'06_Presupuesto'!G353-'02_Rendimientos'!$B$79+1</f>
        <v>67</v>
      </c>
      <c r="FE20" s="98">
        <f>'06_Presupuesto'!E353</f>
        <v>4.4414677993584548E-2</v>
      </c>
    </row>
    <row r="21" spans="2:161" ht="22.95" customHeight="1">
      <c r="B21" s="107" t="s">
        <v>362</v>
      </c>
      <c r="C21" s="107"/>
      <c r="D21" s="107"/>
      <c r="E21" s="107"/>
      <c r="F21" s="107"/>
      <c r="G21" s="107"/>
      <c r="H21" s="107"/>
      <c r="I21" s="107"/>
      <c r="J21" s="107"/>
      <c r="K21" s="107"/>
      <c r="L21" s="107"/>
      <c r="M21" s="107"/>
      <c r="N21" s="107"/>
      <c r="O21" s="107"/>
      <c r="P21" s="107"/>
      <c r="Q21" s="107"/>
      <c r="R21" s="107"/>
      <c r="S21" s="107"/>
      <c r="T21" s="107"/>
      <c r="U21" s="107"/>
      <c r="V21" s="107"/>
      <c r="W21" s="107"/>
      <c r="X21" s="107"/>
      <c r="Y21" s="107"/>
      <c r="Z21" s="107"/>
      <c r="AA21" s="107"/>
      <c r="AB21" s="107"/>
      <c r="AC21" s="107"/>
      <c r="AD21" s="107"/>
      <c r="AE21" s="107"/>
      <c r="AF21" s="107"/>
      <c r="AG21" s="107"/>
      <c r="AH21" s="107"/>
      <c r="AI21" s="107"/>
      <c r="AJ21" s="107"/>
      <c r="AK21" s="107"/>
      <c r="AL21" s="107"/>
      <c r="AM21" s="107"/>
      <c r="AN21" s="107"/>
      <c r="AO21" s="107"/>
      <c r="AP21" s="107"/>
      <c r="AQ21" s="107"/>
      <c r="AR21" s="107"/>
      <c r="AS21" s="107"/>
      <c r="AT21" s="107"/>
      <c r="AU21" s="107"/>
      <c r="AV21" s="107"/>
      <c r="AW21" s="107"/>
      <c r="AX21" s="107"/>
      <c r="AY21" s="107"/>
      <c r="AZ21" s="107"/>
      <c r="BA21" s="107"/>
      <c r="BB21" s="107"/>
      <c r="BC21" s="107"/>
      <c r="BD21" s="107"/>
      <c r="BE21" s="107"/>
      <c r="BF21" s="107"/>
      <c r="BG21" s="107"/>
      <c r="BH21" s="107"/>
      <c r="BI21" s="107"/>
      <c r="BJ21" s="107"/>
      <c r="BK21" s="107"/>
      <c r="BL21" s="107"/>
      <c r="BM21" s="107"/>
      <c r="BN21" s="107"/>
      <c r="BO21" s="107"/>
      <c r="BP21" s="107"/>
      <c r="BQ21" s="107"/>
      <c r="BR21" s="107"/>
      <c r="BS21" s="107"/>
      <c r="BT21" s="107"/>
      <c r="BU21" s="107"/>
      <c r="BV21" s="107"/>
      <c r="BW21" s="107"/>
      <c r="BX21" s="107"/>
      <c r="BY21" s="107"/>
      <c r="BZ21" s="107"/>
      <c r="CA21" s="107"/>
      <c r="CB21" s="107"/>
      <c r="CC21" s="107"/>
      <c r="CD21" s="107"/>
      <c r="CE21" s="107"/>
      <c r="CF21" s="107"/>
      <c r="CG21" s="107"/>
      <c r="CH21" s="107"/>
      <c r="CI21" s="107"/>
      <c r="CJ21" s="107"/>
      <c r="CK21" s="107"/>
      <c r="CL21" s="107"/>
      <c r="CM21" s="107"/>
      <c r="CN21" s="107"/>
      <c r="CO21" s="107"/>
      <c r="CP21" s="107"/>
      <c r="CQ21" s="107"/>
      <c r="CR21" s="107"/>
      <c r="CS21" s="107"/>
      <c r="CT21" s="107"/>
      <c r="CU21" s="107"/>
      <c r="CV21" s="107"/>
      <c r="CW21" s="107"/>
      <c r="CX21" s="107"/>
      <c r="CY21" s="107"/>
      <c r="CZ21" s="107"/>
      <c r="DA21" s="107"/>
      <c r="DB21" s="107"/>
      <c r="DC21" s="107"/>
      <c r="DD21" s="107"/>
      <c r="DE21" s="107"/>
      <c r="DF21" s="107"/>
      <c r="DG21" s="107"/>
      <c r="DH21" s="107"/>
      <c r="DI21" s="107"/>
      <c r="DJ21" s="107"/>
      <c r="DK21" s="107"/>
      <c r="DL21" s="107"/>
      <c r="DM21" s="107"/>
      <c r="DN21" s="107"/>
      <c r="DO21" s="107"/>
      <c r="DP21" s="107"/>
      <c r="DQ21" s="107"/>
      <c r="DR21" s="107"/>
      <c r="DS21" s="107"/>
      <c r="DT21" s="107"/>
      <c r="DU21" s="107"/>
      <c r="DV21" s="107"/>
      <c r="DW21" s="107"/>
      <c r="DX21" s="107"/>
      <c r="DY21" s="107"/>
      <c r="DZ21" s="107"/>
      <c r="EA21" s="107"/>
      <c r="EB21" s="107"/>
      <c r="EC21" s="107"/>
      <c r="ED21" s="107"/>
      <c r="EE21" s="107"/>
      <c r="EF21" s="107"/>
      <c r="EG21" s="107"/>
      <c r="EH21" s="107"/>
      <c r="EI21" s="107"/>
      <c r="EJ21" s="107"/>
      <c r="EK21" s="107"/>
      <c r="EL21" s="107"/>
      <c r="EM21" s="107"/>
      <c r="EN21" s="107"/>
      <c r="EO21" s="107"/>
      <c r="EP21" s="107"/>
      <c r="EQ21" s="107"/>
      <c r="ER21" s="107"/>
      <c r="ES21" s="107"/>
      <c r="ET21" s="107"/>
      <c r="EU21" s="107"/>
      <c r="EV21" s="107"/>
      <c r="EW21" s="107"/>
      <c r="EX21" s="107"/>
      <c r="EY21" s="107"/>
      <c r="EZ21" s="107"/>
      <c r="FA21" s="107"/>
      <c r="FB21" s="107"/>
      <c r="FE21" s="98"/>
    </row>
    <row r="22" spans="2:161" ht="22.05" customHeight="1">
      <c r="B22" s="109" t="str">
        <f>'03_CPM_Obra_Gruesa'!B156</f>
        <v>3.1</v>
      </c>
      <c r="C22" s="109" t="str">
        <f>'02_Rendimientos'!C17</f>
        <v>Instalación eléctrica interior</v>
      </c>
      <c r="D22" s="109" t="str">
        <f>'02_Rendimientos'!E17</f>
        <v>lote</v>
      </c>
      <c r="E22" s="110">
        <f>'02_Rendimientos'!D17</f>
        <v>1</v>
      </c>
      <c r="F22" s="110">
        <f>IFERROR(G22/E22,0)</f>
        <v>6028375.0000000009</v>
      </c>
      <c r="G22" s="110">
        <f>'06_Presupuesto'!D354*(1+'02_Rendimientos'!B82)</f>
        <v>6028375.0000000009</v>
      </c>
      <c r="H22" s="109">
        <f>'02_Rendimientos'!K17</f>
        <v>14</v>
      </c>
      <c r="I22" s="111" t="str">
        <f>IF(AND(I$7&gt;=FC22,I$7&lt;=FD22),1,"")</f>
        <v/>
      </c>
      <c r="J22" s="111" t="str">
        <f>IF(AND(J$7&gt;=FC22,J$7&lt;=FD22),1,"")</f>
        <v/>
      </c>
      <c r="K22" s="111" t="str">
        <f>IF(AND(K$7&gt;=FC22,K$7&lt;=FD22),1,"")</f>
        <v/>
      </c>
      <c r="L22" s="111" t="str">
        <f>IF(AND(L$7&gt;=FC22,L$7&lt;=FD22),1,"")</f>
        <v/>
      </c>
      <c r="M22" s="111" t="str">
        <f>IF(AND(M$7&gt;=FC22,M$7&lt;=FD22),1,"")</f>
        <v/>
      </c>
      <c r="N22" s="111" t="str">
        <f>IF(AND(N$7&gt;=FC22,N$7&lt;=FD22),1,"")</f>
        <v/>
      </c>
      <c r="O22" s="111" t="str">
        <f>IF(AND(O$7&gt;=FC22,O$7&lt;=FD22),1,"")</f>
        <v/>
      </c>
      <c r="P22" s="111" t="str">
        <f>IF(AND(P$7&gt;=FC22,P$7&lt;=FD22),1,"")</f>
        <v/>
      </c>
      <c r="Q22" s="111" t="str">
        <f>IF(AND(Q$7&gt;=FC22,Q$7&lt;=FD22),1,"")</f>
        <v/>
      </c>
      <c r="R22" s="111" t="str">
        <f>IF(AND(R$7&gt;=FC22,R$7&lt;=FD22),1,"")</f>
        <v/>
      </c>
      <c r="S22" s="111" t="str">
        <f>IF(AND(S$7&gt;=FC22,S$7&lt;=FD22),1,"")</f>
        <v/>
      </c>
      <c r="T22" s="111" t="str">
        <f>IF(AND(T$7&gt;=FC22,T$7&lt;=FD22),1,"")</f>
        <v/>
      </c>
      <c r="U22" s="111" t="str">
        <f>IF(AND(U$7&gt;=FC22,U$7&lt;=FD22),1,"")</f>
        <v/>
      </c>
      <c r="V22" s="111" t="str">
        <f>IF(AND(V$7&gt;=FC22,V$7&lt;=FD22),1,"")</f>
        <v/>
      </c>
      <c r="W22" s="111" t="str">
        <f>IF(AND(W$7&gt;=FC22,W$7&lt;=FD22),1,"")</f>
        <v/>
      </c>
      <c r="X22" s="111" t="str">
        <f>IF(AND(X$7&gt;=FC22,X$7&lt;=FD22),1,"")</f>
        <v/>
      </c>
      <c r="Y22" s="111" t="str">
        <f>IF(AND(Y$7&gt;=FC22,Y$7&lt;=FD22),1,"")</f>
        <v/>
      </c>
      <c r="Z22" s="111" t="str">
        <f>IF(AND(Z$7&gt;=FC22,Z$7&lt;=FD22),1,"")</f>
        <v/>
      </c>
      <c r="AA22" s="111" t="str">
        <f>IF(AND(AA$7&gt;=FC22,AA$7&lt;=FD22),1,"")</f>
        <v/>
      </c>
      <c r="AB22" s="111" t="str">
        <f>IF(AND(AB$7&gt;=FC22,AB$7&lt;=FD22),1,"")</f>
        <v/>
      </c>
      <c r="AC22" s="111" t="str">
        <f>IF(AND(AC$7&gt;=FC22,AC$7&lt;=FD22),1,"")</f>
        <v/>
      </c>
      <c r="AD22" s="111" t="str">
        <f>IF(AND(AD$7&gt;=FC22,AD$7&lt;=FD22),1,"")</f>
        <v/>
      </c>
      <c r="AE22" s="111" t="str">
        <f>IF(AND(AE$7&gt;=FC22,AE$7&lt;=FD22),1,"")</f>
        <v/>
      </c>
      <c r="AF22" s="111" t="str">
        <f>IF(AND(AF$7&gt;=FC22,AF$7&lt;=FD22),1,"")</f>
        <v/>
      </c>
      <c r="AG22" s="111" t="str">
        <f>IF(AND(AG$7&gt;=FC22,AG$7&lt;=FD22),1,"")</f>
        <v/>
      </c>
      <c r="AH22" s="111" t="str">
        <f>IF(AND(AH$7&gt;=FC22,AH$7&lt;=FD22),1,"")</f>
        <v/>
      </c>
      <c r="AI22" s="111" t="str">
        <f>IF(AND(AI$7&gt;=FC22,AI$7&lt;=FD22),1,"")</f>
        <v/>
      </c>
      <c r="AJ22" s="111" t="str">
        <f>IF(AND(AJ$7&gt;=FC22,AJ$7&lt;=FD22),1,"")</f>
        <v/>
      </c>
      <c r="AK22" s="111" t="str">
        <f>IF(AND(AK$7&gt;=FC22,AK$7&lt;=FD22),1,"")</f>
        <v/>
      </c>
      <c r="AL22" s="111" t="str">
        <f>IF(AND(AL$7&gt;=FC22,AL$7&lt;=FD22),1,"")</f>
        <v/>
      </c>
      <c r="AM22" s="111" t="str">
        <f>IF(AND(AM$7&gt;=FC22,AM$7&lt;=FD22),1,"")</f>
        <v/>
      </c>
      <c r="AN22" s="111" t="str">
        <f>IF(AND(AN$7&gt;=FC22,AN$7&lt;=FD22),1,"")</f>
        <v/>
      </c>
      <c r="AO22" s="111" t="str">
        <f>IF(AND(AO$7&gt;=FC22,AO$7&lt;=FD22),1,"")</f>
        <v/>
      </c>
      <c r="AP22" s="111" t="str">
        <f>IF(AND(AP$7&gt;=FC22,AP$7&lt;=FD22),1,"")</f>
        <v/>
      </c>
      <c r="AQ22" s="111" t="str">
        <f>IF(AND(AQ$7&gt;=FC22,AQ$7&lt;=FD22),1,"")</f>
        <v/>
      </c>
      <c r="AR22" s="111" t="str">
        <f>IF(AND(AR$7&gt;=FC22,AR$7&lt;=FD22),1,"")</f>
        <v/>
      </c>
      <c r="AS22" s="111" t="str">
        <f>IF(AND(AS$7&gt;=FC22,AS$7&lt;=FD22),1,"")</f>
        <v/>
      </c>
      <c r="AT22" s="111" t="str">
        <f>IF(AND(AT$7&gt;=FC22,AT$7&lt;=FD22),1,"")</f>
        <v/>
      </c>
      <c r="AU22" s="111" t="str">
        <f>IF(AND(AU$7&gt;=FC22,AU$7&lt;=FD22),1,"")</f>
        <v/>
      </c>
      <c r="AV22" s="111" t="str">
        <f>IF(AND(AV$7&gt;=FC22,AV$7&lt;=FD22),1,"")</f>
        <v/>
      </c>
      <c r="AW22" s="111" t="str">
        <f>IF(AND(AW$7&gt;=FC22,AW$7&lt;=FD22),1,"")</f>
        <v/>
      </c>
      <c r="AX22" s="111" t="str">
        <f>IF(AND(AX$7&gt;=FC22,AX$7&lt;=FD22),1,"")</f>
        <v/>
      </c>
      <c r="AY22" s="111" t="str">
        <f>IF(AND(AY$7&gt;=FC22,AY$7&lt;=FD22),1,"")</f>
        <v/>
      </c>
      <c r="AZ22" s="111" t="str">
        <f>IF(AND(AZ$7&gt;=FC22,AZ$7&lt;=FD22),1,"")</f>
        <v/>
      </c>
      <c r="BA22" s="111" t="str">
        <f>IF(AND(BA$7&gt;=FC22,BA$7&lt;=FD22),1,"")</f>
        <v/>
      </c>
      <c r="BB22" s="111" t="str">
        <f>IF(AND(BB$7&gt;=FC22,BB$7&lt;=FD22),1,"")</f>
        <v/>
      </c>
      <c r="BC22" s="111" t="str">
        <f>IF(AND(BC$7&gt;=FC22,BC$7&lt;=FD22),1,"")</f>
        <v/>
      </c>
      <c r="BD22" s="111" t="str">
        <f>IF(AND(BD$7&gt;=FC22,BD$7&lt;=FD22),1,"")</f>
        <v/>
      </c>
      <c r="BE22" s="111" t="str">
        <f>IF(AND(BE$7&gt;=FC22,BE$7&lt;=FD22),1,"")</f>
        <v/>
      </c>
      <c r="BF22" s="111" t="str">
        <f>IF(AND(BF$7&gt;=FC22,BF$7&lt;=FD22),1,"")</f>
        <v/>
      </c>
      <c r="BG22" s="111" t="str">
        <f>IF(AND(BG$7&gt;=FC22,BG$7&lt;=FD22),1,"")</f>
        <v/>
      </c>
      <c r="BH22" s="111" t="str">
        <f>IF(AND(BH$7&gt;=FC22,BH$7&lt;=FD22),1,"")</f>
        <v/>
      </c>
      <c r="BI22" s="111" t="str">
        <f>IF(AND(BI$7&gt;=FC22,BI$7&lt;=FD22),1,"")</f>
        <v/>
      </c>
      <c r="BJ22" s="111" t="str">
        <f>IF(AND(BJ$7&gt;=FC22,BJ$7&lt;=FD22),1,"")</f>
        <v/>
      </c>
      <c r="BK22" s="111" t="str">
        <f>IF(AND(BK$7&gt;=FC22,BK$7&lt;=FD22),1,"")</f>
        <v/>
      </c>
      <c r="BL22" s="111" t="str">
        <f>IF(AND(BL$7&gt;=FC22,BL$7&lt;=FD22),1,"")</f>
        <v/>
      </c>
      <c r="BM22" s="111" t="str">
        <f>IF(AND(BM$7&gt;=FC22,BM$7&lt;=FD22),1,"")</f>
        <v/>
      </c>
      <c r="BN22" s="111" t="str">
        <f>IF(AND(BN$7&gt;=FC22,BN$7&lt;=FD22),1,"")</f>
        <v/>
      </c>
      <c r="BO22" s="111" t="str">
        <f>IF(AND(BO$7&gt;=FC22,BO$7&lt;=FD22),1,"")</f>
        <v/>
      </c>
      <c r="BP22" s="111" t="str">
        <f>IF(AND(BP$7&gt;=FC22,BP$7&lt;=FD22),1,"")</f>
        <v/>
      </c>
      <c r="BQ22" s="111" t="str">
        <f>IF(AND(BQ$7&gt;=FC22,BQ$7&lt;=FD22),1,"")</f>
        <v/>
      </c>
      <c r="BR22" s="111" t="str">
        <f>IF(AND(BR$7&gt;=FC22,BR$7&lt;=FD22),1,"")</f>
        <v/>
      </c>
      <c r="BS22" s="111" t="str">
        <f>IF(AND(BS$7&gt;=FC22,BS$7&lt;=FD22),1,"")</f>
        <v/>
      </c>
      <c r="BT22" s="111" t="str">
        <f>IF(AND(BT$7&gt;=FC22,BT$7&lt;=FD22),1,"")</f>
        <v/>
      </c>
      <c r="BU22" s="111" t="str">
        <f>IF(AND(BU$7&gt;=FC22,BU$7&lt;=FD22),1,"")</f>
        <v/>
      </c>
      <c r="BV22" s="111" t="str">
        <f>IF(AND(BV$7&gt;=FC22,BV$7&lt;=FD22),1,"")</f>
        <v/>
      </c>
      <c r="BW22" s="111" t="str">
        <f>IF(AND(BW$7&gt;=FC22,BW$7&lt;=FD22),1,"")</f>
        <v/>
      </c>
      <c r="BX22" s="111" t="str">
        <f>IF(AND(BX$7&gt;=FC22,BX$7&lt;=FD22),1,"")</f>
        <v/>
      </c>
      <c r="BY22" s="111" t="str">
        <f>IF(AND(BY$7&gt;=FC22,BY$7&lt;=FD22),1,"")</f>
        <v/>
      </c>
      <c r="BZ22" s="111" t="str">
        <f>IF(AND(BZ$7&gt;=FC22,BZ$7&lt;=FD22),1,"")</f>
        <v/>
      </c>
      <c r="CA22" s="111" t="str">
        <f>IF(AND(CA$7&gt;=FC22,CA$7&lt;=FD22),1,"")</f>
        <v/>
      </c>
      <c r="CB22" s="111" t="str">
        <f>IF(AND(CB$7&gt;=FC22,CB$7&lt;=FD22),1,"")</f>
        <v/>
      </c>
      <c r="CC22" s="111" t="str">
        <f>IF(AND(CC$7&gt;=FC22,CC$7&lt;=FD22),1,"")</f>
        <v/>
      </c>
      <c r="CD22" s="111" t="str">
        <f>IF(AND(CD$7&gt;=FC22,CD$7&lt;=FD22),1,"")</f>
        <v/>
      </c>
      <c r="CE22" s="111" t="str">
        <f>IF(AND(CE$7&gt;=FC22,CE$7&lt;=FD22),1,"")</f>
        <v/>
      </c>
      <c r="CF22" s="111" t="str">
        <f>IF(AND(CF$7&gt;=FC22,CF$7&lt;=FD22),1,"")</f>
        <v/>
      </c>
      <c r="CG22" s="111" t="str">
        <f>IF(AND(CG$7&gt;=FC22,CG$7&lt;=FD22),1,"")</f>
        <v/>
      </c>
      <c r="CH22" s="111" t="str">
        <f>IF(AND(CH$7&gt;=FC22,CH$7&lt;=FD22),1,"")</f>
        <v/>
      </c>
      <c r="CI22" s="111" t="str">
        <f>IF(AND(CI$7&gt;=FC22,CI$7&lt;=FD22),1,"")</f>
        <v/>
      </c>
      <c r="CJ22" s="111" t="str">
        <f>IF(AND(CJ$7&gt;=FC22,CJ$7&lt;=FD22),1,"")</f>
        <v/>
      </c>
      <c r="CK22" s="111" t="str">
        <f>IF(AND(CK$7&gt;=FC22,CK$7&lt;=FD22),1,"")</f>
        <v/>
      </c>
      <c r="CL22" s="111">
        <f>IF(AND(CL$7&gt;=FC22,CL$7&lt;=FD22),1,"")</f>
        <v>1</v>
      </c>
      <c r="CM22" s="111">
        <f>IF(AND(CM$7&gt;=FC22,CM$7&lt;=FD22),1,"")</f>
        <v>1</v>
      </c>
      <c r="CN22" s="111">
        <f>IF(AND(CN$7&gt;=FC22,CN$7&lt;=FD22),1,"")</f>
        <v>1</v>
      </c>
      <c r="CO22" s="111">
        <f>IF(AND(CO$7&gt;=FC22,CO$7&lt;=FD22),1,"")</f>
        <v>1</v>
      </c>
      <c r="CP22" s="111">
        <f>IF(AND(CP$7&gt;=FC22,CP$7&lt;=FD22),1,"")</f>
        <v>1</v>
      </c>
      <c r="CQ22" s="111">
        <f>IF(AND(CQ$7&gt;=FC22,CQ$7&lt;=FD22),1,"")</f>
        <v>1</v>
      </c>
      <c r="CR22" s="111">
        <f>IF(AND(CR$7&gt;=FC22,CR$7&lt;=FD22),1,"")</f>
        <v>1</v>
      </c>
      <c r="CS22" s="111">
        <f>IF(AND(CS$7&gt;=FC22,CS$7&lt;=FD22),1,"")</f>
        <v>1</v>
      </c>
      <c r="CT22" s="111">
        <f>IF(AND(CT$7&gt;=FC22,CT$7&lt;=FD22),1,"")</f>
        <v>1</v>
      </c>
      <c r="CU22" s="111">
        <f>IF(AND(CU$7&gt;=FC22,CU$7&lt;=FD22),1,"")</f>
        <v>1</v>
      </c>
      <c r="CV22" s="111">
        <f>IF(AND(CV$7&gt;=FC22,CV$7&lt;=FD22),1,"")</f>
        <v>1</v>
      </c>
      <c r="CW22" s="111">
        <f>IF(AND(CW$7&gt;=FC22,CW$7&lt;=FD22),1,"")</f>
        <v>1</v>
      </c>
      <c r="CX22" s="111">
        <f>IF(AND(CX$7&gt;=FC22,CX$7&lt;=FD22),1,"")</f>
        <v>1</v>
      </c>
      <c r="CY22" s="111">
        <f>IF(AND(CY$7&gt;=FC22,CY$7&lt;=FD22),1,"")</f>
        <v>1</v>
      </c>
      <c r="CZ22" s="111" t="str">
        <f>IF(AND(CZ$7&gt;=FC22,CZ$7&lt;=FD22),1,"")</f>
        <v/>
      </c>
      <c r="DA22" s="111" t="str">
        <f>IF(AND(DA$7&gt;=FC22,DA$7&lt;=FD22),1,"")</f>
        <v/>
      </c>
      <c r="DB22" s="111" t="str">
        <f>IF(AND(DB$7&gt;=FC22,DB$7&lt;=FD22),1,"")</f>
        <v/>
      </c>
      <c r="DC22" s="111" t="str">
        <f>IF(AND(DC$7&gt;=FC22,DC$7&lt;=FD22),1,"")</f>
        <v/>
      </c>
      <c r="DD22" s="111" t="str">
        <f>IF(AND(DD$7&gt;=FC22,DD$7&lt;=FD22),1,"")</f>
        <v/>
      </c>
      <c r="DE22" s="111" t="str">
        <f>IF(AND(DE$7&gt;=FC22,DE$7&lt;=FD22),1,"")</f>
        <v/>
      </c>
      <c r="DF22" s="111" t="str">
        <f>IF(AND(DF$7&gt;=FC22,DF$7&lt;=FD22),1,"")</f>
        <v/>
      </c>
      <c r="DG22" s="111" t="str">
        <f>IF(AND(DG$7&gt;=FC22,DG$7&lt;=FD22),1,"")</f>
        <v/>
      </c>
      <c r="DH22" s="111" t="str">
        <f>IF(AND(DH$7&gt;=FC22,DH$7&lt;=FD22),1,"")</f>
        <v/>
      </c>
      <c r="DI22" s="111" t="str">
        <f>IF(AND(DI$7&gt;=FC22,DI$7&lt;=FD22),1,"")</f>
        <v/>
      </c>
      <c r="DJ22" s="111" t="str">
        <f>IF(AND(DJ$7&gt;=FC22,DJ$7&lt;=FD22),1,"")</f>
        <v/>
      </c>
      <c r="DK22" s="111" t="str">
        <f>IF(AND(DK$7&gt;=FC22,DK$7&lt;=FD22),1,"")</f>
        <v/>
      </c>
      <c r="DL22" s="111" t="str">
        <f>IF(AND(DL$7&gt;=FC22,DL$7&lt;=FD22),1,"")</f>
        <v/>
      </c>
      <c r="DM22" s="111" t="str">
        <f>IF(AND(DM$7&gt;=FC22,DM$7&lt;=FD22),1,"")</f>
        <v/>
      </c>
      <c r="DN22" s="111" t="str">
        <f>IF(AND(DN$7&gt;=FC22,DN$7&lt;=FD22),1,"")</f>
        <v/>
      </c>
      <c r="DO22" s="111" t="str">
        <f>IF(AND(DO$7&gt;=FC22,DO$7&lt;=FD22),1,"")</f>
        <v/>
      </c>
      <c r="DP22" s="111" t="str">
        <f>IF(AND(DP$7&gt;=FC22,DP$7&lt;=FD22),1,"")</f>
        <v/>
      </c>
      <c r="DQ22" s="111" t="str">
        <f>IF(AND(DQ$7&gt;=FC22,DQ$7&lt;=FD22),1,"")</f>
        <v/>
      </c>
      <c r="DR22" s="111" t="str">
        <f>IF(AND(DR$7&gt;=FC22,DR$7&lt;=FD22),1,"")</f>
        <v/>
      </c>
      <c r="DS22" s="111" t="str">
        <f>IF(AND(DS$7&gt;=FC22,DS$7&lt;=FD22),1,"")</f>
        <v/>
      </c>
      <c r="DT22" s="111" t="str">
        <f>IF(AND(DT$7&gt;=FC22,DT$7&lt;=FD22),1,"")</f>
        <v/>
      </c>
      <c r="DU22" s="111" t="str">
        <f>IF(AND(DU$7&gt;=FC22,DU$7&lt;=FD22),1,"")</f>
        <v/>
      </c>
      <c r="DV22" s="111" t="str">
        <f>IF(AND(DV$7&gt;=FC22,DV$7&lt;=FD22),1,"")</f>
        <v/>
      </c>
      <c r="DW22" s="111" t="str">
        <f>IF(AND(DW$7&gt;=FC22,DW$7&lt;=FD22),1,"")</f>
        <v/>
      </c>
      <c r="DX22" s="111" t="str">
        <f>IF(AND(DX$7&gt;=FC22,DX$7&lt;=FD22),1,"")</f>
        <v/>
      </c>
      <c r="DY22" s="111" t="str">
        <f>IF(AND(DY$7&gt;=FC22,DY$7&lt;=FD22),1,"")</f>
        <v/>
      </c>
      <c r="DZ22" s="111" t="str">
        <f>IF(AND(DZ$7&gt;=FC22,DZ$7&lt;=FD22),1,"")</f>
        <v/>
      </c>
      <c r="EA22" s="111" t="str">
        <f>IF(AND(EA$7&gt;=FC22,EA$7&lt;=FD22),1,"")</f>
        <v/>
      </c>
      <c r="EB22" s="111" t="str">
        <f>IF(AND(EB$7&gt;=FC22,EB$7&lt;=FD22),1,"")</f>
        <v/>
      </c>
      <c r="EC22" s="111" t="str">
        <f>IF(AND(EC$7&gt;=FC22,EC$7&lt;=FD22),1,"")</f>
        <v/>
      </c>
      <c r="ED22" s="111" t="str">
        <f>IF(AND(ED$7&gt;=FC22,ED$7&lt;=FD22),1,"")</f>
        <v/>
      </c>
      <c r="EE22" s="111" t="str">
        <f>IF(AND(EE$7&gt;=FC22,EE$7&lt;=FD22),1,"")</f>
        <v/>
      </c>
      <c r="EF22" s="111" t="str">
        <f>IF(AND(EF$7&gt;=FC22,EF$7&lt;=FD22),1,"")</f>
        <v/>
      </c>
      <c r="EG22" s="111" t="str">
        <f>IF(AND(EG$7&gt;=FC22,EG$7&lt;=FD22),1,"")</f>
        <v/>
      </c>
      <c r="EH22" s="111" t="str">
        <f>IF(AND(EH$7&gt;=FC22,EH$7&lt;=FD22),1,"")</f>
        <v/>
      </c>
      <c r="EI22" s="111" t="str">
        <f>IF(AND(EI$7&gt;=FC22,EI$7&lt;=FD22),1,"")</f>
        <v/>
      </c>
      <c r="EJ22" s="111" t="str">
        <f>IF(AND(EJ$7&gt;=FC22,EJ$7&lt;=FD22),1,"")</f>
        <v/>
      </c>
      <c r="EK22" s="111" t="str">
        <f>IF(AND(EK$7&gt;=FC22,EK$7&lt;=FD22),1,"")</f>
        <v/>
      </c>
      <c r="EL22" s="111" t="str">
        <f>IF(AND(EL$7&gt;=FC22,EL$7&lt;=FD22),1,"")</f>
        <v/>
      </c>
      <c r="EM22" s="111" t="str">
        <f>IF(AND(EM$7&gt;=FC22,EM$7&lt;=FD22),1,"")</f>
        <v/>
      </c>
      <c r="EN22" s="111" t="str">
        <f>IF(AND(EN$7&gt;=FC22,EN$7&lt;=FD22),1,"")</f>
        <v/>
      </c>
      <c r="EO22" s="111" t="str">
        <f>IF(AND(EO$7&gt;=FC22,EO$7&lt;=FD22),1,"")</f>
        <v/>
      </c>
      <c r="EP22" s="111" t="str">
        <f>IF(AND(EP$7&gt;=FC22,EP$7&lt;=FD22),1,"")</f>
        <v/>
      </c>
      <c r="EQ22" s="111" t="str">
        <f>IF(AND(EQ$7&gt;=FC22,EQ$7&lt;=FD22),1,"")</f>
        <v/>
      </c>
      <c r="ER22" s="111" t="str">
        <f>IF(AND(ER$7&gt;=FC22,ER$7&lt;=FD22),1,"")</f>
        <v/>
      </c>
      <c r="ES22" s="111" t="str">
        <f>IF(AND(ES$7&gt;=FC22,ES$7&lt;=FD22),1,"")</f>
        <v/>
      </c>
      <c r="ET22" s="111" t="str">
        <f>IF(AND(ET$7&gt;=FC22,ET$7&lt;=FD22),1,"")</f>
        <v/>
      </c>
      <c r="EU22" s="111" t="str">
        <f>IF(AND(EU$7&gt;=FC22,EU$7&lt;=FD22),1,"")</f>
        <v/>
      </c>
      <c r="EV22" s="111" t="str">
        <f>IF(AND(EV$7&gt;=FC22,EV$7&lt;=FD22),1,"")</f>
        <v/>
      </c>
      <c r="EW22" s="111" t="str">
        <f>IF(AND(EW$7&gt;=FC22,EW$7&lt;=FD22),1,"")</f>
        <v/>
      </c>
      <c r="EX22" s="111" t="str">
        <f>IF(AND(EX$7&gt;=FC22,EX$7&lt;=FD22),1,"")</f>
        <v/>
      </c>
      <c r="EY22" s="111" t="str">
        <f>IF(AND(EY$7&gt;=FC22,EY$7&lt;=FD22),1,"")</f>
        <v/>
      </c>
      <c r="EZ22" s="111" t="str">
        <f>IF(AND(EZ$7&gt;=FC22,EZ$7&lt;=FD22),1,"")</f>
        <v/>
      </c>
      <c r="FA22" s="111" t="str">
        <f>IF(AND(FA$7&gt;=FC22,FA$7&lt;=FD22),1,"")</f>
        <v/>
      </c>
      <c r="FB22" s="111" t="str">
        <f>IF(AND(FB$7&gt;=FC22,FB$7&lt;=FD22),1,"")</f>
        <v/>
      </c>
      <c r="FC22">
        <f>'06_Presupuesto'!F354-'02_Rendimientos'!$B$79+1</f>
        <v>82</v>
      </c>
      <c r="FD22">
        <f>'06_Presupuesto'!G354-'02_Rendimientos'!$B$79+1</f>
        <v>95</v>
      </c>
      <c r="FE22" s="98">
        <f>'06_Presupuesto'!E354</f>
        <v>4.4414677993584548E-2</v>
      </c>
    </row>
    <row r="23" spans="2:161" ht="22.05" customHeight="1">
      <c r="B23" t="str">
        <f>'03_CPM_Obra_Gruesa'!B157</f>
        <v>3.2</v>
      </c>
      <c r="C23" t="str">
        <f>'02_Rendimientos'!C18</f>
        <v>Red de agua potable</v>
      </c>
      <c r="D23" t="str">
        <f>'02_Rendimientos'!E18</f>
        <v>ml</v>
      </c>
      <c r="E23" s="90">
        <f>'02_Rendimientos'!D18</f>
        <v>120</v>
      </c>
      <c r="F23" s="90">
        <f>IFERROR(G23/E23,0)</f>
        <v>32457.9375</v>
      </c>
      <c r="G23" s="90">
        <f>'06_Presupuesto'!D355*(1+'02_Rendimientos'!B82)</f>
        <v>3894952.5</v>
      </c>
      <c r="H23">
        <f>'02_Rendimientos'!K18</f>
        <v>12</v>
      </c>
      <c r="I23" s="108" t="str">
        <f>IF(AND(I$7&gt;=FC23,I$7&lt;=FD23),1,"")</f>
        <v/>
      </c>
      <c r="J23" s="108" t="str">
        <f>IF(AND(J$7&gt;=FC23,J$7&lt;=FD23),1,"")</f>
        <v/>
      </c>
      <c r="K23" s="108" t="str">
        <f>IF(AND(K$7&gt;=FC23,K$7&lt;=FD23),1,"")</f>
        <v/>
      </c>
      <c r="L23" s="108" t="str">
        <f>IF(AND(L$7&gt;=FC23,L$7&lt;=FD23),1,"")</f>
        <v/>
      </c>
      <c r="M23" s="108" t="str">
        <f>IF(AND(M$7&gt;=FC23,M$7&lt;=FD23),1,"")</f>
        <v/>
      </c>
      <c r="N23" s="108" t="str">
        <f>IF(AND(N$7&gt;=FC23,N$7&lt;=FD23),1,"")</f>
        <v/>
      </c>
      <c r="O23" s="108" t="str">
        <f>IF(AND(O$7&gt;=FC23,O$7&lt;=FD23),1,"")</f>
        <v/>
      </c>
      <c r="P23" s="108" t="str">
        <f>IF(AND(P$7&gt;=FC23,P$7&lt;=FD23),1,"")</f>
        <v/>
      </c>
      <c r="Q23" s="108" t="str">
        <f>IF(AND(Q$7&gt;=FC23,Q$7&lt;=FD23),1,"")</f>
        <v/>
      </c>
      <c r="R23" s="108" t="str">
        <f>IF(AND(R$7&gt;=FC23,R$7&lt;=FD23),1,"")</f>
        <v/>
      </c>
      <c r="S23" s="108" t="str">
        <f>IF(AND(S$7&gt;=FC23,S$7&lt;=FD23),1,"")</f>
        <v/>
      </c>
      <c r="T23" s="108" t="str">
        <f>IF(AND(T$7&gt;=FC23,T$7&lt;=FD23),1,"")</f>
        <v/>
      </c>
      <c r="U23" s="108" t="str">
        <f>IF(AND(U$7&gt;=FC23,U$7&lt;=FD23),1,"")</f>
        <v/>
      </c>
      <c r="V23" s="108" t="str">
        <f>IF(AND(V$7&gt;=FC23,V$7&lt;=FD23),1,"")</f>
        <v/>
      </c>
      <c r="W23" s="108" t="str">
        <f>IF(AND(W$7&gt;=FC23,W$7&lt;=FD23),1,"")</f>
        <v/>
      </c>
      <c r="X23" s="108" t="str">
        <f>IF(AND(X$7&gt;=FC23,X$7&lt;=FD23),1,"")</f>
        <v/>
      </c>
      <c r="Y23" s="108" t="str">
        <f>IF(AND(Y$7&gt;=FC23,Y$7&lt;=FD23),1,"")</f>
        <v/>
      </c>
      <c r="Z23" s="108" t="str">
        <f>IF(AND(Z$7&gt;=FC23,Z$7&lt;=FD23),1,"")</f>
        <v/>
      </c>
      <c r="AA23" s="108" t="str">
        <f>IF(AND(AA$7&gt;=FC23,AA$7&lt;=FD23),1,"")</f>
        <v/>
      </c>
      <c r="AB23" s="108" t="str">
        <f>IF(AND(AB$7&gt;=FC23,AB$7&lt;=FD23),1,"")</f>
        <v/>
      </c>
      <c r="AC23" s="108" t="str">
        <f>IF(AND(AC$7&gt;=FC23,AC$7&lt;=FD23),1,"")</f>
        <v/>
      </c>
      <c r="AD23" s="108" t="str">
        <f>IF(AND(AD$7&gt;=FC23,AD$7&lt;=FD23),1,"")</f>
        <v/>
      </c>
      <c r="AE23" s="108" t="str">
        <f>IF(AND(AE$7&gt;=FC23,AE$7&lt;=FD23),1,"")</f>
        <v/>
      </c>
      <c r="AF23" s="108" t="str">
        <f>IF(AND(AF$7&gt;=FC23,AF$7&lt;=FD23),1,"")</f>
        <v/>
      </c>
      <c r="AG23" s="108" t="str">
        <f>IF(AND(AG$7&gt;=FC23,AG$7&lt;=FD23),1,"")</f>
        <v/>
      </c>
      <c r="AH23" s="108" t="str">
        <f>IF(AND(AH$7&gt;=FC23,AH$7&lt;=FD23),1,"")</f>
        <v/>
      </c>
      <c r="AI23" s="108" t="str">
        <f>IF(AND(AI$7&gt;=FC23,AI$7&lt;=FD23),1,"")</f>
        <v/>
      </c>
      <c r="AJ23" s="108" t="str">
        <f>IF(AND(AJ$7&gt;=FC23,AJ$7&lt;=FD23),1,"")</f>
        <v/>
      </c>
      <c r="AK23" s="108" t="str">
        <f>IF(AND(AK$7&gt;=FC23,AK$7&lt;=FD23),1,"")</f>
        <v/>
      </c>
      <c r="AL23" s="108" t="str">
        <f>IF(AND(AL$7&gt;=FC23,AL$7&lt;=FD23),1,"")</f>
        <v/>
      </c>
      <c r="AM23" s="108" t="str">
        <f>IF(AND(AM$7&gt;=FC23,AM$7&lt;=FD23),1,"")</f>
        <v/>
      </c>
      <c r="AN23" s="108" t="str">
        <f>IF(AND(AN$7&gt;=FC23,AN$7&lt;=FD23),1,"")</f>
        <v/>
      </c>
      <c r="AO23" s="108" t="str">
        <f>IF(AND(AO$7&gt;=FC23,AO$7&lt;=FD23),1,"")</f>
        <v/>
      </c>
      <c r="AP23" s="108" t="str">
        <f>IF(AND(AP$7&gt;=FC23,AP$7&lt;=FD23),1,"")</f>
        <v/>
      </c>
      <c r="AQ23" s="108" t="str">
        <f>IF(AND(AQ$7&gt;=FC23,AQ$7&lt;=FD23),1,"")</f>
        <v/>
      </c>
      <c r="AR23" s="108" t="str">
        <f>IF(AND(AR$7&gt;=FC23,AR$7&lt;=FD23),1,"")</f>
        <v/>
      </c>
      <c r="AS23" s="108" t="str">
        <f>IF(AND(AS$7&gt;=FC23,AS$7&lt;=FD23),1,"")</f>
        <v/>
      </c>
      <c r="AT23" s="108" t="str">
        <f>IF(AND(AT$7&gt;=FC23,AT$7&lt;=FD23),1,"")</f>
        <v/>
      </c>
      <c r="AU23" s="108" t="str">
        <f>IF(AND(AU$7&gt;=FC23,AU$7&lt;=FD23),1,"")</f>
        <v/>
      </c>
      <c r="AV23" s="108" t="str">
        <f>IF(AND(AV$7&gt;=FC23,AV$7&lt;=FD23),1,"")</f>
        <v/>
      </c>
      <c r="AW23" s="108" t="str">
        <f>IF(AND(AW$7&gt;=FC23,AW$7&lt;=FD23),1,"")</f>
        <v/>
      </c>
      <c r="AX23" s="108" t="str">
        <f>IF(AND(AX$7&gt;=FC23,AX$7&lt;=FD23),1,"")</f>
        <v/>
      </c>
      <c r="AY23" s="108" t="str">
        <f>IF(AND(AY$7&gt;=FC23,AY$7&lt;=FD23),1,"")</f>
        <v/>
      </c>
      <c r="AZ23" s="108" t="str">
        <f>IF(AND(AZ$7&gt;=FC23,AZ$7&lt;=FD23),1,"")</f>
        <v/>
      </c>
      <c r="BA23" s="108" t="str">
        <f>IF(AND(BA$7&gt;=FC23,BA$7&lt;=FD23),1,"")</f>
        <v/>
      </c>
      <c r="BB23" s="108" t="str">
        <f>IF(AND(BB$7&gt;=FC23,BB$7&lt;=FD23),1,"")</f>
        <v/>
      </c>
      <c r="BC23" s="108" t="str">
        <f>IF(AND(BC$7&gt;=FC23,BC$7&lt;=FD23),1,"")</f>
        <v/>
      </c>
      <c r="BD23" s="108" t="str">
        <f>IF(AND(BD$7&gt;=FC23,BD$7&lt;=FD23),1,"")</f>
        <v/>
      </c>
      <c r="BE23" s="108" t="str">
        <f>IF(AND(BE$7&gt;=FC23,BE$7&lt;=FD23),1,"")</f>
        <v/>
      </c>
      <c r="BF23" s="108" t="str">
        <f>IF(AND(BF$7&gt;=FC23,BF$7&lt;=FD23),1,"")</f>
        <v/>
      </c>
      <c r="BG23" s="108" t="str">
        <f>IF(AND(BG$7&gt;=FC23,BG$7&lt;=FD23),1,"")</f>
        <v/>
      </c>
      <c r="BH23" s="108" t="str">
        <f>IF(AND(BH$7&gt;=FC23,BH$7&lt;=FD23),1,"")</f>
        <v/>
      </c>
      <c r="BI23" s="108" t="str">
        <f>IF(AND(BI$7&gt;=FC23,BI$7&lt;=FD23),1,"")</f>
        <v/>
      </c>
      <c r="BJ23" s="108" t="str">
        <f>IF(AND(BJ$7&gt;=FC23,BJ$7&lt;=FD23),1,"")</f>
        <v/>
      </c>
      <c r="BK23" s="108" t="str">
        <f>IF(AND(BK$7&gt;=FC23,BK$7&lt;=FD23),1,"")</f>
        <v/>
      </c>
      <c r="BL23" s="108" t="str">
        <f>IF(AND(BL$7&gt;=FC23,BL$7&lt;=FD23),1,"")</f>
        <v/>
      </c>
      <c r="BM23" s="108" t="str">
        <f>IF(AND(BM$7&gt;=FC23,BM$7&lt;=FD23),1,"")</f>
        <v/>
      </c>
      <c r="BN23" s="108" t="str">
        <f>IF(AND(BN$7&gt;=FC23,BN$7&lt;=FD23),1,"")</f>
        <v/>
      </c>
      <c r="BO23" s="108" t="str">
        <f>IF(AND(BO$7&gt;=FC23,BO$7&lt;=FD23),1,"")</f>
        <v/>
      </c>
      <c r="BP23" s="108" t="str">
        <f>IF(AND(BP$7&gt;=FC23,BP$7&lt;=FD23),1,"")</f>
        <v/>
      </c>
      <c r="BQ23" s="108" t="str">
        <f>IF(AND(BQ$7&gt;=FC23,BQ$7&lt;=FD23),1,"")</f>
        <v/>
      </c>
      <c r="BR23" s="108" t="str">
        <f>IF(AND(BR$7&gt;=FC23,BR$7&lt;=FD23),1,"")</f>
        <v/>
      </c>
      <c r="BS23" s="108" t="str">
        <f>IF(AND(BS$7&gt;=FC23,BS$7&lt;=FD23),1,"")</f>
        <v/>
      </c>
      <c r="BT23" s="108" t="str">
        <f>IF(AND(BT$7&gt;=FC23,BT$7&lt;=FD23),1,"")</f>
        <v/>
      </c>
      <c r="BU23" s="108" t="str">
        <f>IF(AND(BU$7&gt;=FC23,BU$7&lt;=FD23),1,"")</f>
        <v/>
      </c>
      <c r="BV23" s="108" t="str">
        <f>IF(AND(BV$7&gt;=FC23,BV$7&lt;=FD23),1,"")</f>
        <v/>
      </c>
      <c r="BW23" s="108" t="str">
        <f>IF(AND(BW$7&gt;=FC23,BW$7&lt;=FD23),1,"")</f>
        <v/>
      </c>
      <c r="BX23" s="108">
        <f>IF(AND(BX$7&gt;=FC23,BX$7&lt;=FD23),1,"")</f>
        <v>1</v>
      </c>
      <c r="BY23" s="108">
        <f>IF(AND(BY$7&gt;=FC23,BY$7&lt;=FD23),1,"")</f>
        <v>1</v>
      </c>
      <c r="BZ23" s="108">
        <f>IF(AND(BZ$7&gt;=FC23,BZ$7&lt;=FD23),1,"")</f>
        <v>1</v>
      </c>
      <c r="CA23" s="108">
        <f>IF(AND(CA$7&gt;=FC23,CA$7&lt;=FD23),1,"")</f>
        <v>1</v>
      </c>
      <c r="CB23" s="108">
        <f>IF(AND(CB$7&gt;=FC23,CB$7&lt;=FD23),1,"")</f>
        <v>1</v>
      </c>
      <c r="CC23" s="108">
        <f>IF(AND(CC$7&gt;=FC23,CC$7&lt;=FD23),1,"")</f>
        <v>1</v>
      </c>
      <c r="CD23" s="108">
        <f>IF(AND(CD$7&gt;=FC23,CD$7&lt;=FD23),1,"")</f>
        <v>1</v>
      </c>
      <c r="CE23" s="108">
        <f>IF(AND(CE$7&gt;=FC23,CE$7&lt;=FD23),1,"")</f>
        <v>1</v>
      </c>
      <c r="CF23" s="108">
        <f>IF(AND(CF$7&gt;=FC23,CF$7&lt;=FD23),1,"")</f>
        <v>1</v>
      </c>
      <c r="CG23" s="108">
        <f>IF(AND(CG$7&gt;=FC23,CG$7&lt;=FD23),1,"")</f>
        <v>1</v>
      </c>
      <c r="CH23" s="108">
        <f>IF(AND(CH$7&gt;=FC23,CH$7&lt;=FD23),1,"")</f>
        <v>1</v>
      </c>
      <c r="CI23" s="108">
        <f>IF(AND(CI$7&gt;=FC23,CI$7&lt;=FD23),1,"")</f>
        <v>1</v>
      </c>
      <c r="CJ23" s="108" t="str">
        <f>IF(AND(CJ$7&gt;=FC23,CJ$7&lt;=FD23),1,"")</f>
        <v/>
      </c>
      <c r="CK23" s="108" t="str">
        <f>IF(AND(CK$7&gt;=FC23,CK$7&lt;=FD23),1,"")</f>
        <v/>
      </c>
      <c r="CL23" s="108" t="str">
        <f>IF(AND(CL$7&gt;=FC23,CL$7&lt;=FD23),1,"")</f>
        <v/>
      </c>
      <c r="CM23" s="108" t="str">
        <f>IF(AND(CM$7&gt;=FC23,CM$7&lt;=FD23),1,"")</f>
        <v/>
      </c>
      <c r="CN23" s="108" t="str">
        <f>IF(AND(CN$7&gt;=FC23,CN$7&lt;=FD23),1,"")</f>
        <v/>
      </c>
      <c r="CO23" s="108" t="str">
        <f>IF(AND(CO$7&gt;=FC23,CO$7&lt;=FD23),1,"")</f>
        <v/>
      </c>
      <c r="CP23" s="108" t="str">
        <f>IF(AND(CP$7&gt;=FC23,CP$7&lt;=FD23),1,"")</f>
        <v/>
      </c>
      <c r="CQ23" s="108" t="str">
        <f>IF(AND(CQ$7&gt;=FC23,CQ$7&lt;=FD23),1,"")</f>
        <v/>
      </c>
      <c r="CR23" s="108" t="str">
        <f>IF(AND(CR$7&gt;=FC23,CR$7&lt;=FD23),1,"")</f>
        <v/>
      </c>
      <c r="CS23" s="108" t="str">
        <f>IF(AND(CS$7&gt;=FC23,CS$7&lt;=FD23),1,"")</f>
        <v/>
      </c>
      <c r="CT23" s="108" t="str">
        <f>IF(AND(CT$7&gt;=FC23,CT$7&lt;=FD23),1,"")</f>
        <v/>
      </c>
      <c r="CU23" s="108" t="str">
        <f>IF(AND(CU$7&gt;=FC23,CU$7&lt;=FD23),1,"")</f>
        <v/>
      </c>
      <c r="CV23" s="108" t="str">
        <f>IF(AND(CV$7&gt;=FC23,CV$7&lt;=FD23),1,"")</f>
        <v/>
      </c>
      <c r="CW23" s="108" t="str">
        <f>IF(AND(CW$7&gt;=FC23,CW$7&lt;=FD23),1,"")</f>
        <v/>
      </c>
      <c r="CX23" s="108" t="str">
        <f>IF(AND(CX$7&gt;=FC23,CX$7&lt;=FD23),1,"")</f>
        <v/>
      </c>
      <c r="CY23" s="108" t="str">
        <f>IF(AND(CY$7&gt;=FC23,CY$7&lt;=FD23),1,"")</f>
        <v/>
      </c>
      <c r="CZ23" s="108" t="str">
        <f>IF(AND(CZ$7&gt;=FC23,CZ$7&lt;=FD23),1,"")</f>
        <v/>
      </c>
      <c r="DA23" s="108" t="str">
        <f>IF(AND(DA$7&gt;=FC23,DA$7&lt;=FD23),1,"")</f>
        <v/>
      </c>
      <c r="DB23" s="108" t="str">
        <f>IF(AND(DB$7&gt;=FC23,DB$7&lt;=FD23),1,"")</f>
        <v/>
      </c>
      <c r="DC23" s="108" t="str">
        <f>IF(AND(DC$7&gt;=FC23,DC$7&lt;=FD23),1,"")</f>
        <v/>
      </c>
      <c r="DD23" s="108" t="str">
        <f>IF(AND(DD$7&gt;=FC23,DD$7&lt;=FD23),1,"")</f>
        <v/>
      </c>
      <c r="DE23" s="108" t="str">
        <f>IF(AND(DE$7&gt;=FC23,DE$7&lt;=FD23),1,"")</f>
        <v/>
      </c>
      <c r="DF23" s="108" t="str">
        <f>IF(AND(DF$7&gt;=FC23,DF$7&lt;=FD23),1,"")</f>
        <v/>
      </c>
      <c r="DG23" s="108" t="str">
        <f>IF(AND(DG$7&gt;=FC23,DG$7&lt;=FD23),1,"")</f>
        <v/>
      </c>
      <c r="DH23" s="108" t="str">
        <f>IF(AND(DH$7&gt;=FC23,DH$7&lt;=FD23),1,"")</f>
        <v/>
      </c>
      <c r="DI23" s="108" t="str">
        <f>IF(AND(DI$7&gt;=FC23,DI$7&lt;=FD23),1,"")</f>
        <v/>
      </c>
      <c r="DJ23" s="108" t="str">
        <f>IF(AND(DJ$7&gt;=FC23,DJ$7&lt;=FD23),1,"")</f>
        <v/>
      </c>
      <c r="DK23" s="108" t="str">
        <f>IF(AND(DK$7&gt;=FC23,DK$7&lt;=FD23),1,"")</f>
        <v/>
      </c>
      <c r="DL23" s="108" t="str">
        <f>IF(AND(DL$7&gt;=FC23,DL$7&lt;=FD23),1,"")</f>
        <v/>
      </c>
      <c r="DM23" s="108" t="str">
        <f>IF(AND(DM$7&gt;=FC23,DM$7&lt;=FD23),1,"")</f>
        <v/>
      </c>
      <c r="DN23" s="108" t="str">
        <f>IF(AND(DN$7&gt;=FC23,DN$7&lt;=FD23),1,"")</f>
        <v/>
      </c>
      <c r="DO23" s="108" t="str">
        <f>IF(AND(DO$7&gt;=FC23,DO$7&lt;=FD23),1,"")</f>
        <v/>
      </c>
      <c r="DP23" s="108" t="str">
        <f>IF(AND(DP$7&gt;=FC23,DP$7&lt;=FD23),1,"")</f>
        <v/>
      </c>
      <c r="DQ23" s="108" t="str">
        <f>IF(AND(DQ$7&gt;=FC23,DQ$7&lt;=FD23),1,"")</f>
        <v/>
      </c>
      <c r="DR23" s="108" t="str">
        <f>IF(AND(DR$7&gt;=FC23,DR$7&lt;=FD23),1,"")</f>
        <v/>
      </c>
      <c r="DS23" s="108" t="str">
        <f>IF(AND(DS$7&gt;=FC23,DS$7&lt;=FD23),1,"")</f>
        <v/>
      </c>
      <c r="DT23" s="108" t="str">
        <f>IF(AND(DT$7&gt;=FC23,DT$7&lt;=FD23),1,"")</f>
        <v/>
      </c>
      <c r="DU23" s="108" t="str">
        <f>IF(AND(DU$7&gt;=FC23,DU$7&lt;=FD23),1,"")</f>
        <v/>
      </c>
      <c r="DV23" s="108" t="str">
        <f>IF(AND(DV$7&gt;=FC23,DV$7&lt;=FD23),1,"")</f>
        <v/>
      </c>
      <c r="DW23" s="108" t="str">
        <f>IF(AND(DW$7&gt;=FC23,DW$7&lt;=FD23),1,"")</f>
        <v/>
      </c>
      <c r="DX23" s="108" t="str">
        <f>IF(AND(DX$7&gt;=FC23,DX$7&lt;=FD23),1,"")</f>
        <v/>
      </c>
      <c r="DY23" s="108" t="str">
        <f>IF(AND(DY$7&gt;=FC23,DY$7&lt;=FD23),1,"")</f>
        <v/>
      </c>
      <c r="DZ23" s="108" t="str">
        <f>IF(AND(DZ$7&gt;=FC23,DZ$7&lt;=FD23),1,"")</f>
        <v/>
      </c>
      <c r="EA23" s="108" t="str">
        <f>IF(AND(EA$7&gt;=FC23,EA$7&lt;=FD23),1,"")</f>
        <v/>
      </c>
      <c r="EB23" s="108" t="str">
        <f>IF(AND(EB$7&gt;=FC23,EB$7&lt;=FD23),1,"")</f>
        <v/>
      </c>
      <c r="EC23" s="108" t="str">
        <f>IF(AND(EC$7&gt;=FC23,EC$7&lt;=FD23),1,"")</f>
        <v/>
      </c>
      <c r="ED23" s="108" t="str">
        <f>IF(AND(ED$7&gt;=FC23,ED$7&lt;=FD23),1,"")</f>
        <v/>
      </c>
      <c r="EE23" s="108" t="str">
        <f>IF(AND(EE$7&gt;=FC23,EE$7&lt;=FD23),1,"")</f>
        <v/>
      </c>
      <c r="EF23" s="108" t="str">
        <f>IF(AND(EF$7&gt;=FC23,EF$7&lt;=FD23),1,"")</f>
        <v/>
      </c>
      <c r="EG23" s="108" t="str">
        <f>IF(AND(EG$7&gt;=FC23,EG$7&lt;=FD23),1,"")</f>
        <v/>
      </c>
      <c r="EH23" s="108" t="str">
        <f>IF(AND(EH$7&gt;=FC23,EH$7&lt;=FD23),1,"")</f>
        <v/>
      </c>
      <c r="EI23" s="108" t="str">
        <f>IF(AND(EI$7&gt;=FC23,EI$7&lt;=FD23),1,"")</f>
        <v/>
      </c>
      <c r="EJ23" s="108" t="str">
        <f>IF(AND(EJ$7&gt;=FC23,EJ$7&lt;=FD23),1,"")</f>
        <v/>
      </c>
      <c r="EK23" s="108" t="str">
        <f>IF(AND(EK$7&gt;=FC23,EK$7&lt;=FD23),1,"")</f>
        <v/>
      </c>
      <c r="EL23" s="108" t="str">
        <f>IF(AND(EL$7&gt;=FC23,EL$7&lt;=FD23),1,"")</f>
        <v/>
      </c>
      <c r="EM23" s="108" t="str">
        <f>IF(AND(EM$7&gt;=FC23,EM$7&lt;=FD23),1,"")</f>
        <v/>
      </c>
      <c r="EN23" s="108" t="str">
        <f>IF(AND(EN$7&gt;=FC23,EN$7&lt;=FD23),1,"")</f>
        <v/>
      </c>
      <c r="EO23" s="108" t="str">
        <f>IF(AND(EO$7&gt;=FC23,EO$7&lt;=FD23),1,"")</f>
        <v/>
      </c>
      <c r="EP23" s="108" t="str">
        <f>IF(AND(EP$7&gt;=FC23,EP$7&lt;=FD23),1,"")</f>
        <v/>
      </c>
      <c r="EQ23" s="108" t="str">
        <f>IF(AND(EQ$7&gt;=FC23,EQ$7&lt;=FD23),1,"")</f>
        <v/>
      </c>
      <c r="ER23" s="108" t="str">
        <f>IF(AND(ER$7&gt;=FC23,ER$7&lt;=FD23),1,"")</f>
        <v/>
      </c>
      <c r="ES23" s="108" t="str">
        <f>IF(AND(ES$7&gt;=FC23,ES$7&lt;=FD23),1,"")</f>
        <v/>
      </c>
      <c r="ET23" s="108" t="str">
        <f>IF(AND(ET$7&gt;=FC23,ET$7&lt;=FD23),1,"")</f>
        <v/>
      </c>
      <c r="EU23" s="108" t="str">
        <f>IF(AND(EU$7&gt;=FC23,EU$7&lt;=FD23),1,"")</f>
        <v/>
      </c>
      <c r="EV23" s="108" t="str">
        <f>IF(AND(EV$7&gt;=FC23,EV$7&lt;=FD23),1,"")</f>
        <v/>
      </c>
      <c r="EW23" s="108" t="str">
        <f>IF(AND(EW$7&gt;=FC23,EW$7&lt;=FD23),1,"")</f>
        <v/>
      </c>
      <c r="EX23" s="108" t="str">
        <f>IF(AND(EX$7&gt;=FC23,EX$7&lt;=FD23),1,"")</f>
        <v/>
      </c>
      <c r="EY23" s="108" t="str">
        <f>IF(AND(EY$7&gt;=FC23,EY$7&lt;=FD23),1,"")</f>
        <v/>
      </c>
      <c r="EZ23" s="108" t="str">
        <f>IF(AND(EZ$7&gt;=FC23,EZ$7&lt;=FD23),1,"")</f>
        <v/>
      </c>
      <c r="FA23" s="108" t="str">
        <f>IF(AND(FA$7&gt;=FC23,FA$7&lt;=FD23),1,"")</f>
        <v/>
      </c>
      <c r="FB23" s="108" t="str">
        <f>IF(AND(FB$7&gt;=FC23,FB$7&lt;=FD23),1,"")</f>
        <v/>
      </c>
      <c r="FC23">
        <f>'06_Presupuesto'!F355-'02_Rendimientos'!$B$79+1</f>
        <v>68</v>
      </c>
      <c r="FD23">
        <f>'06_Presupuesto'!G355-'02_Rendimientos'!$B$79+1</f>
        <v>79</v>
      </c>
      <c r="FE23" s="98">
        <f>'06_Presupuesto'!E355</f>
        <v>4.4414677993584548E-2</v>
      </c>
    </row>
    <row r="24" spans="2:161" ht="22.05" customHeight="1">
      <c r="B24" s="109" t="str">
        <f>'03_CPM_Obra_Gruesa'!B158</f>
        <v>3.3</v>
      </c>
      <c r="C24" s="109" t="str">
        <f>'02_Rendimientos'!C19</f>
        <v>Red de alcantarillado</v>
      </c>
      <c r="D24" s="109" t="str">
        <f>'02_Rendimientos'!E19</f>
        <v>ml</v>
      </c>
      <c r="E24" s="110">
        <f>'02_Rendimientos'!D19</f>
        <v>90</v>
      </c>
      <c r="F24" s="110">
        <f>IFERROR(G24/E24,0)</f>
        <v>44194.013888888891</v>
      </c>
      <c r="G24" s="110">
        <f>'06_Presupuesto'!D356*(1+'02_Rendimientos'!B82)</f>
        <v>3977461.25</v>
      </c>
      <c r="H24" s="109">
        <f>'02_Rendimientos'!K19</f>
        <v>14</v>
      </c>
      <c r="I24" s="111" t="str">
        <f>IF(AND(I$7&gt;=FC24,I$7&lt;=FD24),1,"")</f>
        <v/>
      </c>
      <c r="J24" s="111" t="str">
        <f>IF(AND(J$7&gt;=FC24,J$7&lt;=FD24),1,"")</f>
        <v/>
      </c>
      <c r="K24" s="111" t="str">
        <f>IF(AND(K$7&gt;=FC24,K$7&lt;=FD24),1,"")</f>
        <v/>
      </c>
      <c r="L24" s="111" t="str">
        <f>IF(AND(L$7&gt;=FC24,L$7&lt;=FD24),1,"")</f>
        <v/>
      </c>
      <c r="M24" s="111" t="str">
        <f>IF(AND(M$7&gt;=FC24,M$7&lt;=FD24),1,"")</f>
        <v/>
      </c>
      <c r="N24" s="111" t="str">
        <f>IF(AND(N$7&gt;=FC24,N$7&lt;=FD24),1,"")</f>
        <v/>
      </c>
      <c r="O24" s="111" t="str">
        <f>IF(AND(O$7&gt;=FC24,O$7&lt;=FD24),1,"")</f>
        <v/>
      </c>
      <c r="P24" s="111" t="str">
        <f>IF(AND(P$7&gt;=FC24,P$7&lt;=FD24),1,"")</f>
        <v/>
      </c>
      <c r="Q24" s="111" t="str">
        <f>IF(AND(Q$7&gt;=FC24,Q$7&lt;=FD24),1,"")</f>
        <v/>
      </c>
      <c r="R24" s="111" t="str">
        <f>IF(AND(R$7&gt;=FC24,R$7&lt;=FD24),1,"")</f>
        <v/>
      </c>
      <c r="S24" s="111" t="str">
        <f>IF(AND(S$7&gt;=FC24,S$7&lt;=FD24),1,"")</f>
        <v/>
      </c>
      <c r="T24" s="111" t="str">
        <f>IF(AND(T$7&gt;=FC24,T$7&lt;=FD24),1,"")</f>
        <v/>
      </c>
      <c r="U24" s="111" t="str">
        <f>IF(AND(U$7&gt;=FC24,U$7&lt;=FD24),1,"")</f>
        <v/>
      </c>
      <c r="V24" s="111" t="str">
        <f>IF(AND(V$7&gt;=FC24,V$7&lt;=FD24),1,"")</f>
        <v/>
      </c>
      <c r="W24" s="111" t="str">
        <f>IF(AND(W$7&gt;=FC24,W$7&lt;=FD24),1,"")</f>
        <v/>
      </c>
      <c r="X24" s="111" t="str">
        <f>IF(AND(X$7&gt;=FC24,X$7&lt;=FD24),1,"")</f>
        <v/>
      </c>
      <c r="Y24" s="111" t="str">
        <f>IF(AND(Y$7&gt;=FC24,Y$7&lt;=FD24),1,"")</f>
        <v/>
      </c>
      <c r="Z24" s="111" t="str">
        <f>IF(AND(Z$7&gt;=FC24,Z$7&lt;=FD24),1,"")</f>
        <v/>
      </c>
      <c r="AA24" s="111" t="str">
        <f>IF(AND(AA$7&gt;=FC24,AA$7&lt;=FD24),1,"")</f>
        <v/>
      </c>
      <c r="AB24" s="111" t="str">
        <f>IF(AND(AB$7&gt;=FC24,AB$7&lt;=FD24),1,"")</f>
        <v/>
      </c>
      <c r="AC24" s="111" t="str">
        <f>IF(AND(AC$7&gt;=FC24,AC$7&lt;=FD24),1,"")</f>
        <v/>
      </c>
      <c r="AD24" s="111" t="str">
        <f>IF(AND(AD$7&gt;=FC24,AD$7&lt;=FD24),1,"")</f>
        <v/>
      </c>
      <c r="AE24" s="111" t="str">
        <f>IF(AND(AE$7&gt;=FC24,AE$7&lt;=FD24),1,"")</f>
        <v/>
      </c>
      <c r="AF24" s="111" t="str">
        <f>IF(AND(AF$7&gt;=FC24,AF$7&lt;=FD24),1,"")</f>
        <v/>
      </c>
      <c r="AG24" s="111" t="str">
        <f>IF(AND(AG$7&gt;=FC24,AG$7&lt;=FD24),1,"")</f>
        <v/>
      </c>
      <c r="AH24" s="111" t="str">
        <f>IF(AND(AH$7&gt;=FC24,AH$7&lt;=FD24),1,"")</f>
        <v/>
      </c>
      <c r="AI24" s="111" t="str">
        <f>IF(AND(AI$7&gt;=FC24,AI$7&lt;=FD24),1,"")</f>
        <v/>
      </c>
      <c r="AJ24" s="111" t="str">
        <f>IF(AND(AJ$7&gt;=FC24,AJ$7&lt;=FD24),1,"")</f>
        <v/>
      </c>
      <c r="AK24" s="111" t="str">
        <f>IF(AND(AK$7&gt;=FC24,AK$7&lt;=FD24),1,"")</f>
        <v/>
      </c>
      <c r="AL24" s="111" t="str">
        <f>IF(AND(AL$7&gt;=FC24,AL$7&lt;=FD24),1,"")</f>
        <v/>
      </c>
      <c r="AM24" s="111" t="str">
        <f>IF(AND(AM$7&gt;=FC24,AM$7&lt;=FD24),1,"")</f>
        <v/>
      </c>
      <c r="AN24" s="111">
        <f>IF(AND(AN$7&gt;=FC24,AN$7&lt;=FD24),1,"")</f>
        <v>1</v>
      </c>
      <c r="AO24" s="111">
        <f>IF(AND(AO$7&gt;=FC24,AO$7&lt;=FD24),1,"")</f>
        <v>1</v>
      </c>
      <c r="AP24" s="111">
        <f>IF(AND(AP$7&gt;=FC24,AP$7&lt;=FD24),1,"")</f>
        <v>1</v>
      </c>
      <c r="AQ24" s="111">
        <f>IF(AND(AQ$7&gt;=FC24,AQ$7&lt;=FD24),1,"")</f>
        <v>1</v>
      </c>
      <c r="AR24" s="111">
        <f>IF(AND(AR$7&gt;=FC24,AR$7&lt;=FD24),1,"")</f>
        <v>1</v>
      </c>
      <c r="AS24" s="111">
        <f>IF(AND(AS$7&gt;=FC24,AS$7&lt;=FD24),1,"")</f>
        <v>1</v>
      </c>
      <c r="AT24" s="111">
        <f>IF(AND(AT$7&gt;=FC24,AT$7&lt;=FD24),1,"")</f>
        <v>1</v>
      </c>
      <c r="AU24" s="111">
        <f>IF(AND(AU$7&gt;=FC24,AU$7&lt;=FD24),1,"")</f>
        <v>1</v>
      </c>
      <c r="AV24" s="111">
        <f>IF(AND(AV$7&gt;=FC24,AV$7&lt;=FD24),1,"")</f>
        <v>1</v>
      </c>
      <c r="AW24" s="111">
        <f>IF(AND(AW$7&gt;=FC24,AW$7&lt;=FD24),1,"")</f>
        <v>1</v>
      </c>
      <c r="AX24" s="111">
        <f>IF(AND(AX$7&gt;=FC24,AX$7&lt;=FD24),1,"")</f>
        <v>1</v>
      </c>
      <c r="AY24" s="111">
        <f>IF(AND(AY$7&gt;=FC24,AY$7&lt;=FD24),1,"")</f>
        <v>1</v>
      </c>
      <c r="AZ24" s="111">
        <f>IF(AND(AZ$7&gt;=FC24,AZ$7&lt;=FD24),1,"")</f>
        <v>1</v>
      </c>
      <c r="BA24" s="111">
        <f>IF(AND(BA$7&gt;=FC24,BA$7&lt;=FD24),1,"")</f>
        <v>1</v>
      </c>
      <c r="BB24" s="111" t="str">
        <f>IF(AND(BB$7&gt;=FC24,BB$7&lt;=FD24),1,"")</f>
        <v/>
      </c>
      <c r="BC24" s="111" t="str">
        <f>IF(AND(BC$7&gt;=FC24,BC$7&lt;=FD24),1,"")</f>
        <v/>
      </c>
      <c r="BD24" s="111" t="str">
        <f>IF(AND(BD$7&gt;=FC24,BD$7&lt;=FD24),1,"")</f>
        <v/>
      </c>
      <c r="BE24" s="111" t="str">
        <f>IF(AND(BE$7&gt;=FC24,BE$7&lt;=FD24),1,"")</f>
        <v/>
      </c>
      <c r="BF24" s="111" t="str">
        <f>IF(AND(BF$7&gt;=FC24,BF$7&lt;=FD24),1,"")</f>
        <v/>
      </c>
      <c r="BG24" s="111" t="str">
        <f>IF(AND(BG$7&gt;=FC24,BG$7&lt;=FD24),1,"")</f>
        <v/>
      </c>
      <c r="BH24" s="111" t="str">
        <f>IF(AND(BH$7&gt;=FC24,BH$7&lt;=FD24),1,"")</f>
        <v/>
      </c>
      <c r="BI24" s="111" t="str">
        <f>IF(AND(BI$7&gt;=FC24,BI$7&lt;=FD24),1,"")</f>
        <v/>
      </c>
      <c r="BJ24" s="111" t="str">
        <f>IF(AND(BJ$7&gt;=FC24,BJ$7&lt;=FD24),1,"")</f>
        <v/>
      </c>
      <c r="BK24" s="111" t="str">
        <f>IF(AND(BK$7&gt;=FC24,BK$7&lt;=FD24),1,"")</f>
        <v/>
      </c>
      <c r="BL24" s="111" t="str">
        <f>IF(AND(BL$7&gt;=FC24,BL$7&lt;=FD24),1,"")</f>
        <v/>
      </c>
      <c r="BM24" s="111" t="str">
        <f>IF(AND(BM$7&gt;=FC24,BM$7&lt;=FD24),1,"")</f>
        <v/>
      </c>
      <c r="BN24" s="111" t="str">
        <f>IF(AND(BN$7&gt;=FC24,BN$7&lt;=FD24),1,"")</f>
        <v/>
      </c>
      <c r="BO24" s="111" t="str">
        <f>IF(AND(BO$7&gt;=FC24,BO$7&lt;=FD24),1,"")</f>
        <v/>
      </c>
      <c r="BP24" s="111" t="str">
        <f>IF(AND(BP$7&gt;=FC24,BP$7&lt;=FD24),1,"")</f>
        <v/>
      </c>
      <c r="BQ24" s="111" t="str">
        <f>IF(AND(BQ$7&gt;=FC24,BQ$7&lt;=FD24),1,"")</f>
        <v/>
      </c>
      <c r="BR24" s="111" t="str">
        <f>IF(AND(BR$7&gt;=FC24,BR$7&lt;=FD24),1,"")</f>
        <v/>
      </c>
      <c r="BS24" s="111" t="str">
        <f>IF(AND(BS$7&gt;=FC24,BS$7&lt;=FD24),1,"")</f>
        <v/>
      </c>
      <c r="BT24" s="111" t="str">
        <f>IF(AND(BT$7&gt;=FC24,BT$7&lt;=FD24),1,"")</f>
        <v/>
      </c>
      <c r="BU24" s="111" t="str">
        <f>IF(AND(BU$7&gt;=FC24,BU$7&lt;=FD24),1,"")</f>
        <v/>
      </c>
      <c r="BV24" s="111" t="str">
        <f>IF(AND(BV$7&gt;=FC24,BV$7&lt;=FD24),1,"")</f>
        <v/>
      </c>
      <c r="BW24" s="111" t="str">
        <f>IF(AND(BW$7&gt;=FC24,BW$7&lt;=FD24),1,"")</f>
        <v/>
      </c>
      <c r="BX24" s="111" t="str">
        <f>IF(AND(BX$7&gt;=FC24,BX$7&lt;=FD24),1,"")</f>
        <v/>
      </c>
      <c r="BY24" s="111" t="str">
        <f>IF(AND(BY$7&gt;=FC24,BY$7&lt;=FD24),1,"")</f>
        <v/>
      </c>
      <c r="BZ24" s="111" t="str">
        <f>IF(AND(BZ$7&gt;=FC24,BZ$7&lt;=FD24),1,"")</f>
        <v/>
      </c>
      <c r="CA24" s="111" t="str">
        <f>IF(AND(CA$7&gt;=FC24,CA$7&lt;=FD24),1,"")</f>
        <v/>
      </c>
      <c r="CB24" s="111" t="str">
        <f>IF(AND(CB$7&gt;=FC24,CB$7&lt;=FD24),1,"")</f>
        <v/>
      </c>
      <c r="CC24" s="111" t="str">
        <f>IF(AND(CC$7&gt;=FC24,CC$7&lt;=FD24),1,"")</f>
        <v/>
      </c>
      <c r="CD24" s="111" t="str">
        <f>IF(AND(CD$7&gt;=FC24,CD$7&lt;=FD24),1,"")</f>
        <v/>
      </c>
      <c r="CE24" s="111" t="str">
        <f>IF(AND(CE$7&gt;=FC24,CE$7&lt;=FD24),1,"")</f>
        <v/>
      </c>
      <c r="CF24" s="111" t="str">
        <f>IF(AND(CF$7&gt;=FC24,CF$7&lt;=FD24),1,"")</f>
        <v/>
      </c>
      <c r="CG24" s="111" t="str">
        <f>IF(AND(CG$7&gt;=FC24,CG$7&lt;=FD24),1,"")</f>
        <v/>
      </c>
      <c r="CH24" s="111" t="str">
        <f>IF(AND(CH$7&gt;=FC24,CH$7&lt;=FD24),1,"")</f>
        <v/>
      </c>
      <c r="CI24" s="111" t="str">
        <f>IF(AND(CI$7&gt;=FC24,CI$7&lt;=FD24),1,"")</f>
        <v/>
      </c>
      <c r="CJ24" s="111" t="str">
        <f>IF(AND(CJ$7&gt;=FC24,CJ$7&lt;=FD24),1,"")</f>
        <v/>
      </c>
      <c r="CK24" s="111" t="str">
        <f>IF(AND(CK$7&gt;=FC24,CK$7&lt;=FD24),1,"")</f>
        <v/>
      </c>
      <c r="CL24" s="111" t="str">
        <f>IF(AND(CL$7&gt;=FC24,CL$7&lt;=FD24),1,"")</f>
        <v/>
      </c>
      <c r="CM24" s="111" t="str">
        <f>IF(AND(CM$7&gt;=FC24,CM$7&lt;=FD24),1,"")</f>
        <v/>
      </c>
      <c r="CN24" s="111" t="str">
        <f>IF(AND(CN$7&gt;=FC24,CN$7&lt;=FD24),1,"")</f>
        <v/>
      </c>
      <c r="CO24" s="111" t="str">
        <f>IF(AND(CO$7&gt;=FC24,CO$7&lt;=FD24),1,"")</f>
        <v/>
      </c>
      <c r="CP24" s="111" t="str">
        <f>IF(AND(CP$7&gt;=FC24,CP$7&lt;=FD24),1,"")</f>
        <v/>
      </c>
      <c r="CQ24" s="111" t="str">
        <f>IF(AND(CQ$7&gt;=FC24,CQ$7&lt;=FD24),1,"")</f>
        <v/>
      </c>
      <c r="CR24" s="111" t="str">
        <f>IF(AND(CR$7&gt;=FC24,CR$7&lt;=FD24),1,"")</f>
        <v/>
      </c>
      <c r="CS24" s="111" t="str">
        <f>IF(AND(CS$7&gt;=FC24,CS$7&lt;=FD24),1,"")</f>
        <v/>
      </c>
      <c r="CT24" s="111" t="str">
        <f>IF(AND(CT$7&gt;=FC24,CT$7&lt;=FD24),1,"")</f>
        <v/>
      </c>
      <c r="CU24" s="111" t="str">
        <f>IF(AND(CU$7&gt;=FC24,CU$7&lt;=FD24),1,"")</f>
        <v/>
      </c>
      <c r="CV24" s="111" t="str">
        <f>IF(AND(CV$7&gt;=FC24,CV$7&lt;=FD24),1,"")</f>
        <v/>
      </c>
      <c r="CW24" s="111" t="str">
        <f>IF(AND(CW$7&gt;=FC24,CW$7&lt;=FD24),1,"")</f>
        <v/>
      </c>
      <c r="CX24" s="111" t="str">
        <f>IF(AND(CX$7&gt;=FC24,CX$7&lt;=FD24),1,"")</f>
        <v/>
      </c>
      <c r="CY24" s="111" t="str">
        <f>IF(AND(CY$7&gt;=FC24,CY$7&lt;=FD24),1,"")</f>
        <v/>
      </c>
      <c r="CZ24" s="111" t="str">
        <f>IF(AND(CZ$7&gt;=FC24,CZ$7&lt;=FD24),1,"")</f>
        <v/>
      </c>
      <c r="DA24" s="111" t="str">
        <f>IF(AND(DA$7&gt;=FC24,DA$7&lt;=FD24),1,"")</f>
        <v/>
      </c>
      <c r="DB24" s="111" t="str">
        <f>IF(AND(DB$7&gt;=FC24,DB$7&lt;=FD24),1,"")</f>
        <v/>
      </c>
      <c r="DC24" s="111" t="str">
        <f>IF(AND(DC$7&gt;=FC24,DC$7&lt;=FD24),1,"")</f>
        <v/>
      </c>
      <c r="DD24" s="111" t="str">
        <f>IF(AND(DD$7&gt;=FC24,DD$7&lt;=FD24),1,"")</f>
        <v/>
      </c>
      <c r="DE24" s="111" t="str">
        <f>IF(AND(DE$7&gt;=FC24,DE$7&lt;=FD24),1,"")</f>
        <v/>
      </c>
      <c r="DF24" s="111" t="str">
        <f>IF(AND(DF$7&gt;=FC24,DF$7&lt;=FD24),1,"")</f>
        <v/>
      </c>
      <c r="DG24" s="111" t="str">
        <f>IF(AND(DG$7&gt;=FC24,DG$7&lt;=FD24),1,"")</f>
        <v/>
      </c>
      <c r="DH24" s="111" t="str">
        <f>IF(AND(DH$7&gt;=FC24,DH$7&lt;=FD24),1,"")</f>
        <v/>
      </c>
      <c r="DI24" s="111" t="str">
        <f>IF(AND(DI$7&gt;=FC24,DI$7&lt;=FD24),1,"")</f>
        <v/>
      </c>
      <c r="DJ24" s="111" t="str">
        <f>IF(AND(DJ$7&gt;=FC24,DJ$7&lt;=FD24),1,"")</f>
        <v/>
      </c>
      <c r="DK24" s="111" t="str">
        <f>IF(AND(DK$7&gt;=FC24,DK$7&lt;=FD24),1,"")</f>
        <v/>
      </c>
      <c r="DL24" s="111" t="str">
        <f>IF(AND(DL$7&gt;=FC24,DL$7&lt;=FD24),1,"")</f>
        <v/>
      </c>
      <c r="DM24" s="111" t="str">
        <f>IF(AND(DM$7&gt;=FC24,DM$7&lt;=FD24),1,"")</f>
        <v/>
      </c>
      <c r="DN24" s="111" t="str">
        <f>IF(AND(DN$7&gt;=FC24,DN$7&lt;=FD24),1,"")</f>
        <v/>
      </c>
      <c r="DO24" s="111" t="str">
        <f>IF(AND(DO$7&gt;=FC24,DO$7&lt;=FD24),1,"")</f>
        <v/>
      </c>
      <c r="DP24" s="111" t="str">
        <f>IF(AND(DP$7&gt;=FC24,DP$7&lt;=FD24),1,"")</f>
        <v/>
      </c>
      <c r="DQ24" s="111" t="str">
        <f>IF(AND(DQ$7&gt;=FC24,DQ$7&lt;=FD24),1,"")</f>
        <v/>
      </c>
      <c r="DR24" s="111" t="str">
        <f>IF(AND(DR$7&gt;=FC24,DR$7&lt;=FD24),1,"")</f>
        <v/>
      </c>
      <c r="DS24" s="111" t="str">
        <f>IF(AND(DS$7&gt;=FC24,DS$7&lt;=FD24),1,"")</f>
        <v/>
      </c>
      <c r="DT24" s="111" t="str">
        <f>IF(AND(DT$7&gt;=FC24,DT$7&lt;=FD24),1,"")</f>
        <v/>
      </c>
      <c r="DU24" s="111" t="str">
        <f>IF(AND(DU$7&gt;=FC24,DU$7&lt;=FD24),1,"")</f>
        <v/>
      </c>
      <c r="DV24" s="111" t="str">
        <f>IF(AND(DV$7&gt;=FC24,DV$7&lt;=FD24),1,"")</f>
        <v/>
      </c>
      <c r="DW24" s="111" t="str">
        <f>IF(AND(DW$7&gt;=FC24,DW$7&lt;=FD24),1,"")</f>
        <v/>
      </c>
      <c r="DX24" s="111" t="str">
        <f>IF(AND(DX$7&gt;=FC24,DX$7&lt;=FD24),1,"")</f>
        <v/>
      </c>
      <c r="DY24" s="111" t="str">
        <f>IF(AND(DY$7&gt;=FC24,DY$7&lt;=FD24),1,"")</f>
        <v/>
      </c>
      <c r="DZ24" s="111" t="str">
        <f>IF(AND(DZ$7&gt;=FC24,DZ$7&lt;=FD24),1,"")</f>
        <v/>
      </c>
      <c r="EA24" s="111" t="str">
        <f>IF(AND(EA$7&gt;=FC24,EA$7&lt;=FD24),1,"")</f>
        <v/>
      </c>
      <c r="EB24" s="111" t="str">
        <f>IF(AND(EB$7&gt;=FC24,EB$7&lt;=FD24),1,"")</f>
        <v/>
      </c>
      <c r="EC24" s="111" t="str">
        <f>IF(AND(EC$7&gt;=FC24,EC$7&lt;=FD24),1,"")</f>
        <v/>
      </c>
      <c r="ED24" s="111" t="str">
        <f>IF(AND(ED$7&gt;=FC24,ED$7&lt;=FD24),1,"")</f>
        <v/>
      </c>
      <c r="EE24" s="111" t="str">
        <f>IF(AND(EE$7&gt;=FC24,EE$7&lt;=FD24),1,"")</f>
        <v/>
      </c>
      <c r="EF24" s="111" t="str">
        <f>IF(AND(EF$7&gt;=FC24,EF$7&lt;=FD24),1,"")</f>
        <v/>
      </c>
      <c r="EG24" s="111" t="str">
        <f>IF(AND(EG$7&gt;=FC24,EG$7&lt;=FD24),1,"")</f>
        <v/>
      </c>
      <c r="EH24" s="111" t="str">
        <f>IF(AND(EH$7&gt;=FC24,EH$7&lt;=FD24),1,"")</f>
        <v/>
      </c>
      <c r="EI24" s="111" t="str">
        <f>IF(AND(EI$7&gt;=FC24,EI$7&lt;=FD24),1,"")</f>
        <v/>
      </c>
      <c r="EJ24" s="111" t="str">
        <f>IF(AND(EJ$7&gt;=FC24,EJ$7&lt;=FD24),1,"")</f>
        <v/>
      </c>
      <c r="EK24" s="111" t="str">
        <f>IF(AND(EK$7&gt;=FC24,EK$7&lt;=FD24),1,"")</f>
        <v/>
      </c>
      <c r="EL24" s="111" t="str">
        <f>IF(AND(EL$7&gt;=FC24,EL$7&lt;=FD24),1,"")</f>
        <v/>
      </c>
      <c r="EM24" s="111" t="str">
        <f>IF(AND(EM$7&gt;=FC24,EM$7&lt;=FD24),1,"")</f>
        <v/>
      </c>
      <c r="EN24" s="111" t="str">
        <f>IF(AND(EN$7&gt;=FC24,EN$7&lt;=FD24),1,"")</f>
        <v/>
      </c>
      <c r="EO24" s="111" t="str">
        <f>IF(AND(EO$7&gt;=FC24,EO$7&lt;=FD24),1,"")</f>
        <v/>
      </c>
      <c r="EP24" s="111" t="str">
        <f>IF(AND(EP$7&gt;=FC24,EP$7&lt;=FD24),1,"")</f>
        <v/>
      </c>
      <c r="EQ24" s="111" t="str">
        <f>IF(AND(EQ$7&gt;=FC24,EQ$7&lt;=FD24),1,"")</f>
        <v/>
      </c>
      <c r="ER24" s="111" t="str">
        <f>IF(AND(ER$7&gt;=FC24,ER$7&lt;=FD24),1,"")</f>
        <v/>
      </c>
      <c r="ES24" s="111" t="str">
        <f>IF(AND(ES$7&gt;=FC24,ES$7&lt;=FD24),1,"")</f>
        <v/>
      </c>
      <c r="ET24" s="111" t="str">
        <f>IF(AND(ET$7&gt;=FC24,ET$7&lt;=FD24),1,"")</f>
        <v/>
      </c>
      <c r="EU24" s="111" t="str">
        <f>IF(AND(EU$7&gt;=FC24,EU$7&lt;=FD24),1,"")</f>
        <v/>
      </c>
      <c r="EV24" s="111" t="str">
        <f>IF(AND(EV$7&gt;=FC24,EV$7&lt;=FD24),1,"")</f>
        <v/>
      </c>
      <c r="EW24" s="111" t="str">
        <f>IF(AND(EW$7&gt;=FC24,EW$7&lt;=FD24),1,"")</f>
        <v/>
      </c>
      <c r="EX24" s="111" t="str">
        <f>IF(AND(EX$7&gt;=FC24,EX$7&lt;=FD24),1,"")</f>
        <v/>
      </c>
      <c r="EY24" s="111" t="str">
        <f>IF(AND(EY$7&gt;=FC24,EY$7&lt;=FD24),1,"")</f>
        <v/>
      </c>
      <c r="EZ24" s="111" t="str">
        <f>IF(AND(EZ$7&gt;=FC24,EZ$7&lt;=FD24),1,"")</f>
        <v/>
      </c>
      <c r="FA24" s="111" t="str">
        <f>IF(AND(FA$7&gt;=FC24,FA$7&lt;=FD24),1,"")</f>
        <v/>
      </c>
      <c r="FB24" s="111" t="str">
        <f>IF(AND(FB$7&gt;=FC24,FB$7&lt;=FD24),1,"")</f>
        <v/>
      </c>
      <c r="FC24">
        <f>'06_Presupuesto'!F356-'02_Rendimientos'!$B$79+1</f>
        <v>32</v>
      </c>
      <c r="FD24">
        <f>'06_Presupuesto'!G356-'02_Rendimientos'!$B$79+1</f>
        <v>45</v>
      </c>
      <c r="FE24" s="98">
        <f>'06_Presupuesto'!E356</f>
        <v>3.9973210194226089E-2</v>
      </c>
    </row>
    <row r="25" spans="2:161" ht="22.05" customHeight="1">
      <c r="B25" t="str">
        <f>'03_CPM_Obra_Gruesa'!B159</f>
        <v>3.4</v>
      </c>
      <c r="C25" t="str">
        <f>'02_Rendimientos'!C20</f>
        <v>Instalación de artefactos sanitarios</v>
      </c>
      <c r="D25" t="str">
        <f>'02_Rendimientos'!E20</f>
        <v>un</v>
      </c>
      <c r="E25" s="90">
        <f>'02_Rendimientos'!D20</f>
        <v>8</v>
      </c>
      <c r="F25" s="90">
        <f>IFERROR(G25/E25,0)</f>
        <v>257031.24999999997</v>
      </c>
      <c r="G25" s="90">
        <f>'06_Presupuesto'!D357*(1+'02_Rendimientos'!B82)</f>
        <v>2056249.9999999998</v>
      </c>
      <c r="H25">
        <f>'02_Rendimientos'!K20</f>
        <v>8</v>
      </c>
      <c r="I25" s="108" t="str">
        <f>IF(AND(I$7&gt;=FC25,I$7&lt;=FD25),1,"")</f>
        <v/>
      </c>
      <c r="J25" s="108" t="str">
        <f>IF(AND(J$7&gt;=FC25,J$7&lt;=FD25),1,"")</f>
        <v/>
      </c>
      <c r="K25" s="108" t="str">
        <f>IF(AND(K$7&gt;=FC25,K$7&lt;=FD25),1,"")</f>
        <v/>
      </c>
      <c r="L25" s="108" t="str">
        <f>IF(AND(L$7&gt;=FC25,L$7&lt;=FD25),1,"")</f>
        <v/>
      </c>
      <c r="M25" s="108" t="str">
        <f>IF(AND(M$7&gt;=FC25,M$7&lt;=FD25),1,"")</f>
        <v/>
      </c>
      <c r="N25" s="108" t="str">
        <f>IF(AND(N$7&gt;=FC25,N$7&lt;=FD25),1,"")</f>
        <v/>
      </c>
      <c r="O25" s="108" t="str">
        <f>IF(AND(O$7&gt;=FC25,O$7&lt;=FD25),1,"")</f>
        <v/>
      </c>
      <c r="P25" s="108" t="str">
        <f>IF(AND(P$7&gt;=FC25,P$7&lt;=FD25),1,"")</f>
        <v/>
      </c>
      <c r="Q25" s="108" t="str">
        <f>IF(AND(Q$7&gt;=FC25,Q$7&lt;=FD25),1,"")</f>
        <v/>
      </c>
      <c r="R25" s="108" t="str">
        <f>IF(AND(R$7&gt;=FC25,R$7&lt;=FD25),1,"")</f>
        <v/>
      </c>
      <c r="S25" s="108" t="str">
        <f>IF(AND(S$7&gt;=FC25,S$7&lt;=FD25),1,"")</f>
        <v/>
      </c>
      <c r="T25" s="108" t="str">
        <f>IF(AND(T$7&gt;=FC25,T$7&lt;=FD25),1,"")</f>
        <v/>
      </c>
      <c r="U25" s="108" t="str">
        <f>IF(AND(U$7&gt;=FC25,U$7&lt;=FD25),1,"")</f>
        <v/>
      </c>
      <c r="V25" s="108" t="str">
        <f>IF(AND(V$7&gt;=FC25,V$7&lt;=FD25),1,"")</f>
        <v/>
      </c>
      <c r="W25" s="108" t="str">
        <f>IF(AND(W$7&gt;=FC25,W$7&lt;=FD25),1,"")</f>
        <v/>
      </c>
      <c r="X25" s="108" t="str">
        <f>IF(AND(X$7&gt;=FC25,X$7&lt;=FD25),1,"")</f>
        <v/>
      </c>
      <c r="Y25" s="108" t="str">
        <f>IF(AND(Y$7&gt;=FC25,Y$7&lt;=FD25),1,"")</f>
        <v/>
      </c>
      <c r="Z25" s="108" t="str">
        <f>IF(AND(Z$7&gt;=FC25,Z$7&lt;=FD25),1,"")</f>
        <v/>
      </c>
      <c r="AA25" s="108" t="str">
        <f>IF(AND(AA$7&gt;=FC25,AA$7&lt;=FD25),1,"")</f>
        <v/>
      </c>
      <c r="AB25" s="108" t="str">
        <f>IF(AND(AB$7&gt;=FC25,AB$7&lt;=FD25),1,"")</f>
        <v/>
      </c>
      <c r="AC25" s="108" t="str">
        <f>IF(AND(AC$7&gt;=FC25,AC$7&lt;=FD25),1,"")</f>
        <v/>
      </c>
      <c r="AD25" s="108" t="str">
        <f>IF(AND(AD$7&gt;=FC25,AD$7&lt;=FD25),1,"")</f>
        <v/>
      </c>
      <c r="AE25" s="108" t="str">
        <f>IF(AND(AE$7&gt;=FC25,AE$7&lt;=FD25),1,"")</f>
        <v/>
      </c>
      <c r="AF25" s="108" t="str">
        <f>IF(AND(AF$7&gt;=FC25,AF$7&lt;=FD25),1,"")</f>
        <v/>
      </c>
      <c r="AG25" s="108" t="str">
        <f>IF(AND(AG$7&gt;=FC25,AG$7&lt;=FD25),1,"")</f>
        <v/>
      </c>
      <c r="AH25" s="108" t="str">
        <f>IF(AND(AH$7&gt;=FC25,AH$7&lt;=FD25),1,"")</f>
        <v/>
      </c>
      <c r="AI25" s="108" t="str">
        <f>IF(AND(AI$7&gt;=FC25,AI$7&lt;=FD25),1,"")</f>
        <v/>
      </c>
      <c r="AJ25" s="108" t="str">
        <f>IF(AND(AJ$7&gt;=FC25,AJ$7&lt;=FD25),1,"")</f>
        <v/>
      </c>
      <c r="AK25" s="108" t="str">
        <f>IF(AND(AK$7&gt;=FC25,AK$7&lt;=FD25),1,"")</f>
        <v/>
      </c>
      <c r="AL25" s="108" t="str">
        <f>IF(AND(AL$7&gt;=FC25,AL$7&lt;=FD25),1,"")</f>
        <v/>
      </c>
      <c r="AM25" s="108" t="str">
        <f>IF(AND(AM$7&gt;=FC25,AM$7&lt;=FD25),1,"")</f>
        <v/>
      </c>
      <c r="AN25" s="108" t="str">
        <f>IF(AND(AN$7&gt;=FC25,AN$7&lt;=FD25),1,"")</f>
        <v/>
      </c>
      <c r="AO25" s="108" t="str">
        <f>IF(AND(AO$7&gt;=FC25,AO$7&lt;=FD25),1,"")</f>
        <v/>
      </c>
      <c r="AP25" s="108" t="str">
        <f>IF(AND(AP$7&gt;=FC25,AP$7&lt;=FD25),1,"")</f>
        <v/>
      </c>
      <c r="AQ25" s="108" t="str">
        <f>IF(AND(AQ$7&gt;=FC25,AQ$7&lt;=FD25),1,"")</f>
        <v/>
      </c>
      <c r="AR25" s="108" t="str">
        <f>IF(AND(AR$7&gt;=FC25,AR$7&lt;=FD25),1,"")</f>
        <v/>
      </c>
      <c r="AS25" s="108" t="str">
        <f>IF(AND(AS$7&gt;=FC25,AS$7&lt;=FD25),1,"")</f>
        <v/>
      </c>
      <c r="AT25" s="108" t="str">
        <f>IF(AND(AT$7&gt;=FC25,AT$7&lt;=FD25),1,"")</f>
        <v/>
      </c>
      <c r="AU25" s="108" t="str">
        <f>IF(AND(AU$7&gt;=FC25,AU$7&lt;=FD25),1,"")</f>
        <v/>
      </c>
      <c r="AV25" s="108" t="str">
        <f>IF(AND(AV$7&gt;=FC25,AV$7&lt;=FD25),1,"")</f>
        <v/>
      </c>
      <c r="AW25" s="108" t="str">
        <f>IF(AND(AW$7&gt;=FC25,AW$7&lt;=FD25),1,"")</f>
        <v/>
      </c>
      <c r="AX25" s="108" t="str">
        <f>IF(AND(AX$7&gt;=FC25,AX$7&lt;=FD25),1,"")</f>
        <v/>
      </c>
      <c r="AY25" s="108" t="str">
        <f>IF(AND(AY$7&gt;=FC25,AY$7&lt;=FD25),1,"")</f>
        <v/>
      </c>
      <c r="AZ25" s="108" t="str">
        <f>IF(AND(AZ$7&gt;=FC25,AZ$7&lt;=FD25),1,"")</f>
        <v/>
      </c>
      <c r="BA25" s="108" t="str">
        <f>IF(AND(BA$7&gt;=FC25,BA$7&lt;=FD25),1,"")</f>
        <v/>
      </c>
      <c r="BB25" s="108" t="str">
        <f>IF(AND(BB$7&gt;=FC25,BB$7&lt;=FD25),1,"")</f>
        <v/>
      </c>
      <c r="BC25" s="108" t="str">
        <f>IF(AND(BC$7&gt;=FC25,BC$7&lt;=FD25),1,"")</f>
        <v/>
      </c>
      <c r="BD25" s="108" t="str">
        <f>IF(AND(BD$7&gt;=FC25,BD$7&lt;=FD25),1,"")</f>
        <v/>
      </c>
      <c r="BE25" s="108" t="str">
        <f>IF(AND(BE$7&gt;=FC25,BE$7&lt;=FD25),1,"")</f>
        <v/>
      </c>
      <c r="BF25" s="108" t="str">
        <f>IF(AND(BF$7&gt;=FC25,BF$7&lt;=FD25),1,"")</f>
        <v/>
      </c>
      <c r="BG25" s="108" t="str">
        <f>IF(AND(BG$7&gt;=FC25,BG$7&lt;=FD25),1,"")</f>
        <v/>
      </c>
      <c r="BH25" s="108" t="str">
        <f>IF(AND(BH$7&gt;=FC25,BH$7&lt;=FD25),1,"")</f>
        <v/>
      </c>
      <c r="BI25" s="108" t="str">
        <f>IF(AND(BI$7&gt;=FC25,BI$7&lt;=FD25),1,"")</f>
        <v/>
      </c>
      <c r="BJ25" s="108" t="str">
        <f>IF(AND(BJ$7&gt;=FC25,BJ$7&lt;=FD25),1,"")</f>
        <v/>
      </c>
      <c r="BK25" s="108" t="str">
        <f>IF(AND(BK$7&gt;=FC25,BK$7&lt;=FD25),1,"")</f>
        <v/>
      </c>
      <c r="BL25" s="108" t="str">
        <f>IF(AND(BL$7&gt;=FC25,BL$7&lt;=FD25),1,"")</f>
        <v/>
      </c>
      <c r="BM25" s="108" t="str">
        <f>IF(AND(BM$7&gt;=FC25,BM$7&lt;=FD25),1,"")</f>
        <v/>
      </c>
      <c r="BN25" s="108" t="str">
        <f>IF(AND(BN$7&gt;=FC25,BN$7&lt;=FD25),1,"")</f>
        <v/>
      </c>
      <c r="BO25" s="108" t="str">
        <f>IF(AND(BO$7&gt;=FC25,BO$7&lt;=FD25),1,"")</f>
        <v/>
      </c>
      <c r="BP25" s="108" t="str">
        <f>IF(AND(BP$7&gt;=FC25,BP$7&lt;=FD25),1,"")</f>
        <v/>
      </c>
      <c r="BQ25" s="108" t="str">
        <f>IF(AND(BQ$7&gt;=FC25,BQ$7&lt;=FD25),1,"")</f>
        <v/>
      </c>
      <c r="BR25" s="108" t="str">
        <f>IF(AND(BR$7&gt;=FC25,BR$7&lt;=FD25),1,"")</f>
        <v/>
      </c>
      <c r="BS25" s="108" t="str">
        <f>IF(AND(BS$7&gt;=FC25,BS$7&lt;=FD25),1,"")</f>
        <v/>
      </c>
      <c r="BT25" s="108" t="str">
        <f>IF(AND(BT$7&gt;=FC25,BT$7&lt;=FD25),1,"")</f>
        <v/>
      </c>
      <c r="BU25" s="108" t="str">
        <f>IF(AND(BU$7&gt;=FC25,BU$7&lt;=FD25),1,"")</f>
        <v/>
      </c>
      <c r="BV25" s="108" t="str">
        <f>IF(AND(BV$7&gt;=FC25,BV$7&lt;=FD25),1,"")</f>
        <v/>
      </c>
      <c r="BW25" s="108" t="str">
        <f>IF(AND(BW$7&gt;=FC25,BW$7&lt;=FD25),1,"")</f>
        <v/>
      </c>
      <c r="BX25" s="108" t="str">
        <f>IF(AND(BX$7&gt;=FC25,BX$7&lt;=FD25),1,"")</f>
        <v/>
      </c>
      <c r="BY25" s="108" t="str">
        <f>IF(AND(BY$7&gt;=FC25,BY$7&lt;=FD25),1,"")</f>
        <v/>
      </c>
      <c r="BZ25" s="108" t="str">
        <f>IF(AND(BZ$7&gt;=FC25,BZ$7&lt;=FD25),1,"")</f>
        <v/>
      </c>
      <c r="CA25" s="108" t="str">
        <f>IF(AND(CA$7&gt;=FC25,CA$7&lt;=FD25),1,"")</f>
        <v/>
      </c>
      <c r="CB25" s="108" t="str">
        <f>IF(AND(CB$7&gt;=FC25,CB$7&lt;=FD25),1,"")</f>
        <v/>
      </c>
      <c r="CC25" s="108" t="str">
        <f>IF(AND(CC$7&gt;=FC25,CC$7&lt;=FD25),1,"")</f>
        <v/>
      </c>
      <c r="CD25" s="108" t="str">
        <f>IF(AND(CD$7&gt;=FC25,CD$7&lt;=FD25),1,"")</f>
        <v/>
      </c>
      <c r="CE25" s="108" t="str">
        <f>IF(AND(CE$7&gt;=FC25,CE$7&lt;=FD25),1,"")</f>
        <v/>
      </c>
      <c r="CF25" s="108" t="str">
        <f>IF(AND(CF$7&gt;=FC25,CF$7&lt;=FD25),1,"")</f>
        <v/>
      </c>
      <c r="CG25" s="108" t="str">
        <f>IF(AND(CG$7&gt;=FC25,CG$7&lt;=FD25),1,"")</f>
        <v/>
      </c>
      <c r="CH25" s="108" t="str">
        <f>IF(AND(CH$7&gt;=FC25,CH$7&lt;=FD25),1,"")</f>
        <v/>
      </c>
      <c r="CI25" s="108" t="str">
        <f>IF(AND(CI$7&gt;=FC25,CI$7&lt;=FD25),1,"")</f>
        <v/>
      </c>
      <c r="CJ25" s="108">
        <f>IF(AND(CJ$7&gt;=FC25,CJ$7&lt;=FD25),1,"")</f>
        <v>1</v>
      </c>
      <c r="CK25" s="108">
        <f>IF(AND(CK$7&gt;=FC25,CK$7&lt;=FD25),1,"")</f>
        <v>1</v>
      </c>
      <c r="CL25" s="108">
        <f>IF(AND(CL$7&gt;=FC25,CL$7&lt;=FD25),1,"")</f>
        <v>1</v>
      </c>
      <c r="CM25" s="108">
        <f>IF(AND(CM$7&gt;=FC25,CM$7&lt;=FD25),1,"")</f>
        <v>1</v>
      </c>
      <c r="CN25" s="108">
        <f>IF(AND(CN$7&gt;=FC25,CN$7&lt;=FD25),1,"")</f>
        <v>1</v>
      </c>
      <c r="CO25" s="108">
        <f>IF(AND(CO$7&gt;=FC25,CO$7&lt;=FD25),1,"")</f>
        <v>1</v>
      </c>
      <c r="CP25" s="108">
        <f>IF(AND(CP$7&gt;=FC25,CP$7&lt;=FD25),1,"")</f>
        <v>1</v>
      </c>
      <c r="CQ25" s="108">
        <f>IF(AND(CQ$7&gt;=FC25,CQ$7&lt;=FD25),1,"")</f>
        <v>1</v>
      </c>
      <c r="CR25" s="108" t="str">
        <f>IF(AND(CR$7&gt;=FC25,CR$7&lt;=FD25),1,"")</f>
        <v/>
      </c>
      <c r="CS25" s="108" t="str">
        <f>IF(AND(CS$7&gt;=FC25,CS$7&lt;=FD25),1,"")</f>
        <v/>
      </c>
      <c r="CT25" s="108" t="str">
        <f>IF(AND(CT$7&gt;=FC25,CT$7&lt;=FD25),1,"")</f>
        <v/>
      </c>
      <c r="CU25" s="108" t="str">
        <f>IF(AND(CU$7&gt;=FC25,CU$7&lt;=FD25),1,"")</f>
        <v/>
      </c>
      <c r="CV25" s="108" t="str">
        <f>IF(AND(CV$7&gt;=FC25,CV$7&lt;=FD25),1,"")</f>
        <v/>
      </c>
      <c r="CW25" s="108" t="str">
        <f>IF(AND(CW$7&gt;=FC25,CW$7&lt;=FD25),1,"")</f>
        <v/>
      </c>
      <c r="CX25" s="108" t="str">
        <f>IF(AND(CX$7&gt;=FC25,CX$7&lt;=FD25),1,"")</f>
        <v/>
      </c>
      <c r="CY25" s="108" t="str">
        <f>IF(AND(CY$7&gt;=FC25,CY$7&lt;=FD25),1,"")</f>
        <v/>
      </c>
      <c r="CZ25" s="108" t="str">
        <f>IF(AND(CZ$7&gt;=FC25,CZ$7&lt;=FD25),1,"")</f>
        <v/>
      </c>
      <c r="DA25" s="108" t="str">
        <f>IF(AND(DA$7&gt;=FC25,DA$7&lt;=FD25),1,"")</f>
        <v/>
      </c>
      <c r="DB25" s="108" t="str">
        <f>IF(AND(DB$7&gt;=FC25,DB$7&lt;=FD25),1,"")</f>
        <v/>
      </c>
      <c r="DC25" s="108" t="str">
        <f>IF(AND(DC$7&gt;=FC25,DC$7&lt;=FD25),1,"")</f>
        <v/>
      </c>
      <c r="DD25" s="108" t="str">
        <f>IF(AND(DD$7&gt;=FC25,DD$7&lt;=FD25),1,"")</f>
        <v/>
      </c>
      <c r="DE25" s="108" t="str">
        <f>IF(AND(DE$7&gt;=FC25,DE$7&lt;=FD25),1,"")</f>
        <v/>
      </c>
      <c r="DF25" s="108" t="str">
        <f>IF(AND(DF$7&gt;=FC25,DF$7&lt;=FD25),1,"")</f>
        <v/>
      </c>
      <c r="DG25" s="108" t="str">
        <f>IF(AND(DG$7&gt;=FC25,DG$7&lt;=FD25),1,"")</f>
        <v/>
      </c>
      <c r="DH25" s="108" t="str">
        <f>IF(AND(DH$7&gt;=FC25,DH$7&lt;=FD25),1,"")</f>
        <v/>
      </c>
      <c r="DI25" s="108" t="str">
        <f>IF(AND(DI$7&gt;=FC25,DI$7&lt;=FD25),1,"")</f>
        <v/>
      </c>
      <c r="DJ25" s="108" t="str">
        <f>IF(AND(DJ$7&gt;=FC25,DJ$7&lt;=FD25),1,"")</f>
        <v/>
      </c>
      <c r="DK25" s="108" t="str">
        <f>IF(AND(DK$7&gt;=FC25,DK$7&lt;=FD25),1,"")</f>
        <v/>
      </c>
      <c r="DL25" s="108" t="str">
        <f>IF(AND(DL$7&gt;=FC25,DL$7&lt;=FD25),1,"")</f>
        <v/>
      </c>
      <c r="DM25" s="108" t="str">
        <f>IF(AND(DM$7&gt;=FC25,DM$7&lt;=FD25),1,"")</f>
        <v/>
      </c>
      <c r="DN25" s="108" t="str">
        <f>IF(AND(DN$7&gt;=FC25,DN$7&lt;=FD25),1,"")</f>
        <v/>
      </c>
      <c r="DO25" s="108" t="str">
        <f>IF(AND(DO$7&gt;=FC25,DO$7&lt;=FD25),1,"")</f>
        <v/>
      </c>
      <c r="DP25" s="108" t="str">
        <f>IF(AND(DP$7&gt;=FC25,DP$7&lt;=FD25),1,"")</f>
        <v/>
      </c>
      <c r="DQ25" s="108" t="str">
        <f>IF(AND(DQ$7&gt;=FC25,DQ$7&lt;=FD25),1,"")</f>
        <v/>
      </c>
      <c r="DR25" s="108" t="str">
        <f>IF(AND(DR$7&gt;=FC25,DR$7&lt;=FD25),1,"")</f>
        <v/>
      </c>
      <c r="DS25" s="108" t="str">
        <f>IF(AND(DS$7&gt;=FC25,DS$7&lt;=FD25),1,"")</f>
        <v/>
      </c>
      <c r="DT25" s="108" t="str">
        <f>IF(AND(DT$7&gt;=FC25,DT$7&lt;=FD25),1,"")</f>
        <v/>
      </c>
      <c r="DU25" s="108" t="str">
        <f>IF(AND(DU$7&gt;=FC25,DU$7&lt;=FD25),1,"")</f>
        <v/>
      </c>
      <c r="DV25" s="108" t="str">
        <f>IF(AND(DV$7&gt;=FC25,DV$7&lt;=FD25),1,"")</f>
        <v/>
      </c>
      <c r="DW25" s="108" t="str">
        <f>IF(AND(DW$7&gt;=FC25,DW$7&lt;=FD25),1,"")</f>
        <v/>
      </c>
      <c r="DX25" s="108" t="str">
        <f>IF(AND(DX$7&gt;=FC25,DX$7&lt;=FD25),1,"")</f>
        <v/>
      </c>
      <c r="DY25" s="108" t="str">
        <f>IF(AND(DY$7&gt;=FC25,DY$7&lt;=FD25),1,"")</f>
        <v/>
      </c>
      <c r="DZ25" s="108" t="str">
        <f>IF(AND(DZ$7&gt;=FC25,DZ$7&lt;=FD25),1,"")</f>
        <v/>
      </c>
      <c r="EA25" s="108" t="str">
        <f>IF(AND(EA$7&gt;=FC25,EA$7&lt;=FD25),1,"")</f>
        <v/>
      </c>
      <c r="EB25" s="108" t="str">
        <f>IF(AND(EB$7&gt;=FC25,EB$7&lt;=FD25),1,"")</f>
        <v/>
      </c>
      <c r="EC25" s="108" t="str">
        <f>IF(AND(EC$7&gt;=FC25,EC$7&lt;=FD25),1,"")</f>
        <v/>
      </c>
      <c r="ED25" s="108" t="str">
        <f>IF(AND(ED$7&gt;=FC25,ED$7&lt;=FD25),1,"")</f>
        <v/>
      </c>
      <c r="EE25" s="108" t="str">
        <f>IF(AND(EE$7&gt;=FC25,EE$7&lt;=FD25),1,"")</f>
        <v/>
      </c>
      <c r="EF25" s="108" t="str">
        <f>IF(AND(EF$7&gt;=FC25,EF$7&lt;=FD25),1,"")</f>
        <v/>
      </c>
      <c r="EG25" s="108" t="str">
        <f>IF(AND(EG$7&gt;=FC25,EG$7&lt;=FD25),1,"")</f>
        <v/>
      </c>
      <c r="EH25" s="108" t="str">
        <f>IF(AND(EH$7&gt;=FC25,EH$7&lt;=FD25),1,"")</f>
        <v/>
      </c>
      <c r="EI25" s="108" t="str">
        <f>IF(AND(EI$7&gt;=FC25,EI$7&lt;=FD25),1,"")</f>
        <v/>
      </c>
      <c r="EJ25" s="108" t="str">
        <f>IF(AND(EJ$7&gt;=FC25,EJ$7&lt;=FD25),1,"")</f>
        <v/>
      </c>
      <c r="EK25" s="108" t="str">
        <f>IF(AND(EK$7&gt;=FC25,EK$7&lt;=FD25),1,"")</f>
        <v/>
      </c>
      <c r="EL25" s="108" t="str">
        <f>IF(AND(EL$7&gt;=FC25,EL$7&lt;=FD25),1,"")</f>
        <v/>
      </c>
      <c r="EM25" s="108" t="str">
        <f>IF(AND(EM$7&gt;=FC25,EM$7&lt;=FD25),1,"")</f>
        <v/>
      </c>
      <c r="EN25" s="108" t="str">
        <f>IF(AND(EN$7&gt;=FC25,EN$7&lt;=FD25),1,"")</f>
        <v/>
      </c>
      <c r="EO25" s="108" t="str">
        <f>IF(AND(EO$7&gt;=FC25,EO$7&lt;=FD25),1,"")</f>
        <v/>
      </c>
      <c r="EP25" s="108" t="str">
        <f>IF(AND(EP$7&gt;=FC25,EP$7&lt;=FD25),1,"")</f>
        <v/>
      </c>
      <c r="EQ25" s="108" t="str">
        <f>IF(AND(EQ$7&gt;=FC25,EQ$7&lt;=FD25),1,"")</f>
        <v/>
      </c>
      <c r="ER25" s="108" t="str">
        <f>IF(AND(ER$7&gt;=FC25,ER$7&lt;=FD25),1,"")</f>
        <v/>
      </c>
      <c r="ES25" s="108" t="str">
        <f>IF(AND(ES$7&gt;=FC25,ES$7&lt;=FD25),1,"")</f>
        <v/>
      </c>
      <c r="ET25" s="108" t="str">
        <f>IF(AND(ET$7&gt;=FC25,ET$7&lt;=FD25),1,"")</f>
        <v/>
      </c>
      <c r="EU25" s="108" t="str">
        <f>IF(AND(EU$7&gt;=FC25,EU$7&lt;=FD25),1,"")</f>
        <v/>
      </c>
      <c r="EV25" s="108" t="str">
        <f>IF(AND(EV$7&gt;=FC25,EV$7&lt;=FD25),1,"")</f>
        <v/>
      </c>
      <c r="EW25" s="108" t="str">
        <f>IF(AND(EW$7&gt;=FC25,EW$7&lt;=FD25),1,"")</f>
        <v/>
      </c>
      <c r="EX25" s="108" t="str">
        <f>IF(AND(EX$7&gt;=FC25,EX$7&lt;=FD25),1,"")</f>
        <v/>
      </c>
      <c r="EY25" s="108" t="str">
        <f>IF(AND(EY$7&gt;=FC25,EY$7&lt;=FD25),1,"")</f>
        <v/>
      </c>
      <c r="EZ25" s="108" t="str">
        <f>IF(AND(EZ$7&gt;=FC25,EZ$7&lt;=FD25),1,"")</f>
        <v/>
      </c>
      <c r="FA25" s="108" t="str">
        <f>IF(AND(FA$7&gt;=FC25,FA$7&lt;=FD25),1,"")</f>
        <v/>
      </c>
      <c r="FB25" s="108" t="str">
        <f>IF(AND(FB$7&gt;=FC25,FB$7&lt;=FD25),1,"")</f>
        <v/>
      </c>
      <c r="FC25">
        <f>'06_Presupuesto'!F357-'02_Rendimientos'!$B$79+1</f>
        <v>80</v>
      </c>
      <c r="FD25">
        <f>'06_Presupuesto'!G357-'02_Rendimientos'!$B$79+1</f>
        <v>87</v>
      </c>
      <c r="FE25" s="98">
        <f>'06_Presupuesto'!E357</f>
        <v>2.2207338996792274E-2</v>
      </c>
    </row>
    <row r="26" spans="2:161" ht="22.05" customHeight="1">
      <c r="B26" s="109" t="str">
        <f>'03_CPM_Obra_Gruesa'!B160</f>
        <v>3.5</v>
      </c>
      <c r="C26" s="109" t="str">
        <f>'02_Rendimientos'!C21</f>
        <v>Pruebas, conexiones y certificaciones</v>
      </c>
      <c r="D26" s="109" t="str">
        <f>'02_Rendimientos'!E21</f>
        <v>lote</v>
      </c>
      <c r="E26" s="110">
        <f>'02_Rendimientos'!D21</f>
        <v>1</v>
      </c>
      <c r="F26" s="110">
        <f>IFERROR(G26/E26,0)</f>
        <v>0</v>
      </c>
      <c r="G26" s="110">
        <f>'06_Presupuesto'!D358*(1+'02_Rendimientos'!B82)</f>
        <v>0</v>
      </c>
      <c r="H26" s="109">
        <f>'02_Rendimientos'!K21</f>
        <v>8</v>
      </c>
      <c r="I26" s="111" t="str">
        <f>IF(AND(I$7&gt;=FC26,I$7&lt;=FD26),1,"")</f>
        <v/>
      </c>
      <c r="J26" s="111" t="str">
        <f>IF(AND(J$7&gt;=FC26,J$7&lt;=FD26),1,"")</f>
        <v/>
      </c>
      <c r="K26" s="111" t="str">
        <f>IF(AND(K$7&gt;=FC26,K$7&lt;=FD26),1,"")</f>
        <v/>
      </c>
      <c r="L26" s="111" t="str">
        <f>IF(AND(L$7&gt;=FC26,L$7&lt;=FD26),1,"")</f>
        <v/>
      </c>
      <c r="M26" s="111" t="str">
        <f>IF(AND(M$7&gt;=FC26,M$7&lt;=FD26),1,"")</f>
        <v/>
      </c>
      <c r="N26" s="111" t="str">
        <f>IF(AND(N$7&gt;=FC26,N$7&lt;=FD26),1,"")</f>
        <v/>
      </c>
      <c r="O26" s="111" t="str">
        <f>IF(AND(O$7&gt;=FC26,O$7&lt;=FD26),1,"")</f>
        <v/>
      </c>
      <c r="P26" s="111" t="str">
        <f>IF(AND(P$7&gt;=FC26,P$7&lt;=FD26),1,"")</f>
        <v/>
      </c>
      <c r="Q26" s="111" t="str">
        <f>IF(AND(Q$7&gt;=FC26,Q$7&lt;=FD26),1,"")</f>
        <v/>
      </c>
      <c r="R26" s="111" t="str">
        <f>IF(AND(R$7&gt;=FC26,R$7&lt;=FD26),1,"")</f>
        <v/>
      </c>
      <c r="S26" s="111" t="str">
        <f>IF(AND(S$7&gt;=FC26,S$7&lt;=FD26),1,"")</f>
        <v/>
      </c>
      <c r="T26" s="111" t="str">
        <f>IF(AND(T$7&gt;=FC26,T$7&lt;=FD26),1,"")</f>
        <v/>
      </c>
      <c r="U26" s="111" t="str">
        <f>IF(AND(U$7&gt;=FC26,U$7&lt;=FD26),1,"")</f>
        <v/>
      </c>
      <c r="V26" s="111" t="str">
        <f>IF(AND(V$7&gt;=FC26,V$7&lt;=FD26),1,"")</f>
        <v/>
      </c>
      <c r="W26" s="111" t="str">
        <f>IF(AND(W$7&gt;=FC26,W$7&lt;=FD26),1,"")</f>
        <v/>
      </c>
      <c r="X26" s="111" t="str">
        <f>IF(AND(X$7&gt;=FC26,X$7&lt;=FD26),1,"")</f>
        <v/>
      </c>
      <c r="Y26" s="111" t="str">
        <f>IF(AND(Y$7&gt;=FC26,Y$7&lt;=FD26),1,"")</f>
        <v/>
      </c>
      <c r="Z26" s="111" t="str">
        <f>IF(AND(Z$7&gt;=FC26,Z$7&lt;=FD26),1,"")</f>
        <v/>
      </c>
      <c r="AA26" s="111" t="str">
        <f>IF(AND(AA$7&gt;=FC26,AA$7&lt;=FD26),1,"")</f>
        <v/>
      </c>
      <c r="AB26" s="111" t="str">
        <f>IF(AND(AB$7&gt;=FC26,AB$7&lt;=FD26),1,"")</f>
        <v/>
      </c>
      <c r="AC26" s="111" t="str">
        <f>IF(AND(AC$7&gt;=FC26,AC$7&lt;=FD26),1,"")</f>
        <v/>
      </c>
      <c r="AD26" s="111" t="str">
        <f>IF(AND(AD$7&gt;=FC26,AD$7&lt;=FD26),1,"")</f>
        <v/>
      </c>
      <c r="AE26" s="111" t="str">
        <f>IF(AND(AE$7&gt;=FC26,AE$7&lt;=FD26),1,"")</f>
        <v/>
      </c>
      <c r="AF26" s="111" t="str">
        <f>IF(AND(AF$7&gt;=FC26,AF$7&lt;=FD26),1,"")</f>
        <v/>
      </c>
      <c r="AG26" s="111" t="str">
        <f>IF(AND(AG$7&gt;=FC26,AG$7&lt;=FD26),1,"")</f>
        <v/>
      </c>
      <c r="AH26" s="111" t="str">
        <f>IF(AND(AH$7&gt;=FC26,AH$7&lt;=FD26),1,"")</f>
        <v/>
      </c>
      <c r="AI26" s="111" t="str">
        <f>IF(AND(AI$7&gt;=FC26,AI$7&lt;=FD26),1,"")</f>
        <v/>
      </c>
      <c r="AJ26" s="111" t="str">
        <f>IF(AND(AJ$7&gt;=FC26,AJ$7&lt;=FD26),1,"")</f>
        <v/>
      </c>
      <c r="AK26" s="111" t="str">
        <f>IF(AND(AK$7&gt;=FC26,AK$7&lt;=FD26),1,"")</f>
        <v/>
      </c>
      <c r="AL26" s="111" t="str">
        <f>IF(AND(AL$7&gt;=FC26,AL$7&lt;=FD26),1,"")</f>
        <v/>
      </c>
      <c r="AM26" s="111" t="str">
        <f>IF(AND(AM$7&gt;=FC26,AM$7&lt;=FD26),1,"")</f>
        <v/>
      </c>
      <c r="AN26" s="111" t="str">
        <f>IF(AND(AN$7&gt;=FC26,AN$7&lt;=FD26),1,"")</f>
        <v/>
      </c>
      <c r="AO26" s="111" t="str">
        <f>IF(AND(AO$7&gt;=FC26,AO$7&lt;=FD26),1,"")</f>
        <v/>
      </c>
      <c r="AP26" s="111" t="str">
        <f>IF(AND(AP$7&gt;=FC26,AP$7&lt;=FD26),1,"")</f>
        <v/>
      </c>
      <c r="AQ26" s="111" t="str">
        <f>IF(AND(AQ$7&gt;=FC26,AQ$7&lt;=FD26),1,"")</f>
        <v/>
      </c>
      <c r="AR26" s="111" t="str">
        <f>IF(AND(AR$7&gt;=FC26,AR$7&lt;=FD26),1,"")</f>
        <v/>
      </c>
      <c r="AS26" s="111" t="str">
        <f>IF(AND(AS$7&gt;=FC26,AS$7&lt;=FD26),1,"")</f>
        <v/>
      </c>
      <c r="AT26" s="111" t="str">
        <f>IF(AND(AT$7&gt;=FC26,AT$7&lt;=FD26),1,"")</f>
        <v/>
      </c>
      <c r="AU26" s="111" t="str">
        <f>IF(AND(AU$7&gt;=FC26,AU$7&lt;=FD26),1,"")</f>
        <v/>
      </c>
      <c r="AV26" s="111" t="str">
        <f>IF(AND(AV$7&gt;=FC26,AV$7&lt;=FD26),1,"")</f>
        <v/>
      </c>
      <c r="AW26" s="111" t="str">
        <f>IF(AND(AW$7&gt;=FC26,AW$7&lt;=FD26),1,"")</f>
        <v/>
      </c>
      <c r="AX26" s="111" t="str">
        <f>IF(AND(AX$7&gt;=FC26,AX$7&lt;=FD26),1,"")</f>
        <v/>
      </c>
      <c r="AY26" s="111" t="str">
        <f>IF(AND(AY$7&gt;=FC26,AY$7&lt;=FD26),1,"")</f>
        <v/>
      </c>
      <c r="AZ26" s="111" t="str">
        <f>IF(AND(AZ$7&gt;=FC26,AZ$7&lt;=FD26),1,"")</f>
        <v/>
      </c>
      <c r="BA26" s="111" t="str">
        <f>IF(AND(BA$7&gt;=FC26,BA$7&lt;=FD26),1,"")</f>
        <v/>
      </c>
      <c r="BB26" s="111" t="str">
        <f>IF(AND(BB$7&gt;=FC26,BB$7&lt;=FD26),1,"")</f>
        <v/>
      </c>
      <c r="BC26" s="111" t="str">
        <f>IF(AND(BC$7&gt;=FC26,BC$7&lt;=FD26),1,"")</f>
        <v/>
      </c>
      <c r="BD26" s="111" t="str">
        <f>IF(AND(BD$7&gt;=FC26,BD$7&lt;=FD26),1,"")</f>
        <v/>
      </c>
      <c r="BE26" s="111" t="str">
        <f>IF(AND(BE$7&gt;=FC26,BE$7&lt;=FD26),1,"")</f>
        <v/>
      </c>
      <c r="BF26" s="111" t="str">
        <f>IF(AND(BF$7&gt;=FC26,BF$7&lt;=FD26),1,"")</f>
        <v/>
      </c>
      <c r="BG26" s="111" t="str">
        <f>IF(AND(BG$7&gt;=FC26,BG$7&lt;=FD26),1,"")</f>
        <v/>
      </c>
      <c r="BH26" s="111" t="str">
        <f>IF(AND(BH$7&gt;=FC26,BH$7&lt;=FD26),1,"")</f>
        <v/>
      </c>
      <c r="BI26" s="111" t="str">
        <f>IF(AND(BI$7&gt;=FC26,BI$7&lt;=FD26),1,"")</f>
        <v/>
      </c>
      <c r="BJ26" s="111" t="str">
        <f>IF(AND(BJ$7&gt;=FC26,BJ$7&lt;=FD26),1,"")</f>
        <v/>
      </c>
      <c r="BK26" s="111" t="str">
        <f>IF(AND(BK$7&gt;=FC26,BK$7&lt;=FD26),1,"")</f>
        <v/>
      </c>
      <c r="BL26" s="111" t="str">
        <f>IF(AND(BL$7&gt;=FC26,BL$7&lt;=FD26),1,"")</f>
        <v/>
      </c>
      <c r="BM26" s="111" t="str">
        <f>IF(AND(BM$7&gt;=FC26,BM$7&lt;=FD26),1,"")</f>
        <v/>
      </c>
      <c r="BN26" s="111" t="str">
        <f>IF(AND(BN$7&gt;=FC26,BN$7&lt;=FD26),1,"")</f>
        <v/>
      </c>
      <c r="BO26" s="111" t="str">
        <f>IF(AND(BO$7&gt;=FC26,BO$7&lt;=FD26),1,"")</f>
        <v/>
      </c>
      <c r="BP26" s="111" t="str">
        <f>IF(AND(BP$7&gt;=FC26,BP$7&lt;=FD26),1,"")</f>
        <v/>
      </c>
      <c r="BQ26" s="111" t="str">
        <f>IF(AND(BQ$7&gt;=FC26,BQ$7&lt;=FD26),1,"")</f>
        <v/>
      </c>
      <c r="BR26" s="111" t="str">
        <f>IF(AND(BR$7&gt;=FC26,BR$7&lt;=FD26),1,"")</f>
        <v/>
      </c>
      <c r="BS26" s="111" t="str">
        <f>IF(AND(BS$7&gt;=FC26,BS$7&lt;=FD26),1,"")</f>
        <v/>
      </c>
      <c r="BT26" s="111" t="str">
        <f>IF(AND(BT$7&gt;=FC26,BT$7&lt;=FD26),1,"")</f>
        <v/>
      </c>
      <c r="BU26" s="111" t="str">
        <f>IF(AND(BU$7&gt;=FC26,BU$7&lt;=FD26),1,"")</f>
        <v/>
      </c>
      <c r="BV26" s="111" t="str">
        <f>IF(AND(BV$7&gt;=FC26,BV$7&lt;=FD26),1,"")</f>
        <v/>
      </c>
      <c r="BW26" s="111" t="str">
        <f>IF(AND(BW$7&gt;=FC26,BW$7&lt;=FD26),1,"")</f>
        <v/>
      </c>
      <c r="BX26" s="111" t="str">
        <f>IF(AND(BX$7&gt;=FC26,BX$7&lt;=FD26),1,"")</f>
        <v/>
      </c>
      <c r="BY26" s="111" t="str">
        <f>IF(AND(BY$7&gt;=FC26,BY$7&lt;=FD26),1,"")</f>
        <v/>
      </c>
      <c r="BZ26" s="111" t="str">
        <f>IF(AND(BZ$7&gt;=FC26,BZ$7&lt;=FD26),1,"")</f>
        <v/>
      </c>
      <c r="CA26" s="111" t="str">
        <f>IF(AND(CA$7&gt;=FC26,CA$7&lt;=FD26),1,"")</f>
        <v/>
      </c>
      <c r="CB26" s="111" t="str">
        <f>IF(AND(CB$7&gt;=FC26,CB$7&lt;=FD26),1,"")</f>
        <v/>
      </c>
      <c r="CC26" s="111" t="str">
        <f>IF(AND(CC$7&gt;=FC26,CC$7&lt;=FD26),1,"")</f>
        <v/>
      </c>
      <c r="CD26" s="111" t="str">
        <f>IF(AND(CD$7&gt;=FC26,CD$7&lt;=FD26),1,"")</f>
        <v/>
      </c>
      <c r="CE26" s="111" t="str">
        <f>IF(AND(CE$7&gt;=FC26,CE$7&lt;=FD26),1,"")</f>
        <v/>
      </c>
      <c r="CF26" s="111" t="str">
        <f>IF(AND(CF$7&gt;=FC26,CF$7&lt;=FD26),1,"")</f>
        <v/>
      </c>
      <c r="CG26" s="111" t="str">
        <f>IF(AND(CG$7&gt;=FC26,CG$7&lt;=FD26),1,"")</f>
        <v/>
      </c>
      <c r="CH26" s="111" t="str">
        <f>IF(AND(CH$7&gt;=FC26,CH$7&lt;=FD26),1,"")</f>
        <v/>
      </c>
      <c r="CI26" s="111" t="str">
        <f>IF(AND(CI$7&gt;=FC26,CI$7&lt;=FD26),1,"")</f>
        <v/>
      </c>
      <c r="CJ26" s="111" t="str">
        <f>IF(AND(CJ$7&gt;=FC26,CJ$7&lt;=FD26),1,"")</f>
        <v/>
      </c>
      <c r="CK26" s="111" t="str">
        <f>IF(AND(CK$7&gt;=FC26,CK$7&lt;=FD26),1,"")</f>
        <v/>
      </c>
      <c r="CL26" s="111" t="str">
        <f>IF(AND(CL$7&gt;=FC26,CL$7&lt;=FD26),1,"")</f>
        <v/>
      </c>
      <c r="CM26" s="111" t="str">
        <f>IF(AND(CM$7&gt;=FC26,CM$7&lt;=FD26),1,"")</f>
        <v/>
      </c>
      <c r="CN26" s="111" t="str">
        <f>IF(AND(CN$7&gt;=FC26,CN$7&lt;=FD26),1,"")</f>
        <v/>
      </c>
      <c r="CO26" s="111" t="str">
        <f>IF(AND(CO$7&gt;=FC26,CO$7&lt;=FD26),1,"")</f>
        <v/>
      </c>
      <c r="CP26" s="111" t="str">
        <f>IF(AND(CP$7&gt;=FC26,CP$7&lt;=FD26),1,"")</f>
        <v/>
      </c>
      <c r="CQ26" s="111" t="str">
        <f>IF(AND(CQ$7&gt;=FC26,CQ$7&lt;=FD26),1,"")</f>
        <v/>
      </c>
      <c r="CR26" s="111" t="str">
        <f>IF(AND(CR$7&gt;=FC26,CR$7&lt;=FD26),1,"")</f>
        <v/>
      </c>
      <c r="CS26" s="111" t="str">
        <f>IF(AND(CS$7&gt;=FC26,CS$7&lt;=FD26),1,"")</f>
        <v/>
      </c>
      <c r="CT26" s="111" t="str">
        <f>IF(AND(CT$7&gt;=FC26,CT$7&lt;=FD26),1,"")</f>
        <v/>
      </c>
      <c r="CU26" s="111" t="str">
        <f>IF(AND(CU$7&gt;=FC26,CU$7&lt;=FD26),1,"")</f>
        <v/>
      </c>
      <c r="CV26" s="111" t="str">
        <f>IF(AND(CV$7&gt;=FC26,CV$7&lt;=FD26),1,"")</f>
        <v/>
      </c>
      <c r="CW26" s="111" t="str">
        <f>IF(AND(CW$7&gt;=FC26,CW$7&lt;=FD26),1,"")</f>
        <v/>
      </c>
      <c r="CX26" s="111" t="str">
        <f>IF(AND(CX$7&gt;=FC26,CX$7&lt;=FD26),1,"")</f>
        <v/>
      </c>
      <c r="CY26" s="111" t="str">
        <f>IF(AND(CY$7&gt;=FC26,CY$7&lt;=FD26),1,"")</f>
        <v/>
      </c>
      <c r="CZ26" s="111">
        <f>IF(AND(CZ$7&gt;=FC26,CZ$7&lt;=FD26),1,"")</f>
        <v>1</v>
      </c>
      <c r="DA26" s="111">
        <f>IF(AND(DA$7&gt;=FC26,DA$7&lt;=FD26),1,"")</f>
        <v>1</v>
      </c>
      <c r="DB26" s="111">
        <f>IF(AND(DB$7&gt;=FC26,DB$7&lt;=FD26),1,"")</f>
        <v>1</v>
      </c>
      <c r="DC26" s="111">
        <f>IF(AND(DC$7&gt;=FC26,DC$7&lt;=FD26),1,"")</f>
        <v>1</v>
      </c>
      <c r="DD26" s="111">
        <f>IF(AND(DD$7&gt;=FC26,DD$7&lt;=FD26),1,"")</f>
        <v>1</v>
      </c>
      <c r="DE26" s="111">
        <f>IF(AND(DE$7&gt;=FC26,DE$7&lt;=FD26),1,"")</f>
        <v>1</v>
      </c>
      <c r="DF26" s="111">
        <f>IF(AND(DF$7&gt;=FC26,DF$7&lt;=FD26),1,"")</f>
        <v>1</v>
      </c>
      <c r="DG26" s="111">
        <f>IF(AND(DG$7&gt;=FC26,DG$7&lt;=FD26),1,"")</f>
        <v>1</v>
      </c>
      <c r="DH26" s="111" t="str">
        <f>IF(AND(DH$7&gt;=FC26,DH$7&lt;=FD26),1,"")</f>
        <v/>
      </c>
      <c r="DI26" s="111" t="str">
        <f>IF(AND(DI$7&gt;=FC26,DI$7&lt;=FD26),1,"")</f>
        <v/>
      </c>
      <c r="DJ26" s="111" t="str">
        <f>IF(AND(DJ$7&gt;=FC26,DJ$7&lt;=FD26),1,"")</f>
        <v/>
      </c>
      <c r="DK26" s="111" t="str">
        <f>IF(AND(DK$7&gt;=FC26,DK$7&lt;=FD26),1,"")</f>
        <v/>
      </c>
      <c r="DL26" s="111" t="str">
        <f>IF(AND(DL$7&gt;=FC26,DL$7&lt;=FD26),1,"")</f>
        <v/>
      </c>
      <c r="DM26" s="111" t="str">
        <f>IF(AND(DM$7&gt;=FC26,DM$7&lt;=FD26),1,"")</f>
        <v/>
      </c>
      <c r="DN26" s="111" t="str">
        <f>IF(AND(DN$7&gt;=FC26,DN$7&lt;=FD26),1,"")</f>
        <v/>
      </c>
      <c r="DO26" s="111" t="str">
        <f>IF(AND(DO$7&gt;=FC26,DO$7&lt;=FD26),1,"")</f>
        <v/>
      </c>
      <c r="DP26" s="111" t="str">
        <f>IF(AND(DP$7&gt;=FC26,DP$7&lt;=FD26),1,"")</f>
        <v/>
      </c>
      <c r="DQ26" s="111" t="str">
        <f>IF(AND(DQ$7&gt;=FC26,DQ$7&lt;=FD26),1,"")</f>
        <v/>
      </c>
      <c r="DR26" s="111" t="str">
        <f>IF(AND(DR$7&gt;=FC26,DR$7&lt;=FD26),1,"")</f>
        <v/>
      </c>
      <c r="DS26" s="111" t="str">
        <f>IF(AND(DS$7&gt;=FC26,DS$7&lt;=FD26),1,"")</f>
        <v/>
      </c>
      <c r="DT26" s="111" t="str">
        <f>IF(AND(DT$7&gt;=FC26,DT$7&lt;=FD26),1,"")</f>
        <v/>
      </c>
      <c r="DU26" s="111" t="str">
        <f>IF(AND(DU$7&gt;=FC26,DU$7&lt;=FD26),1,"")</f>
        <v/>
      </c>
      <c r="DV26" s="111" t="str">
        <f>IF(AND(DV$7&gt;=FC26,DV$7&lt;=FD26),1,"")</f>
        <v/>
      </c>
      <c r="DW26" s="111" t="str">
        <f>IF(AND(DW$7&gt;=FC26,DW$7&lt;=FD26),1,"")</f>
        <v/>
      </c>
      <c r="DX26" s="111" t="str">
        <f>IF(AND(DX$7&gt;=FC26,DX$7&lt;=FD26),1,"")</f>
        <v/>
      </c>
      <c r="DY26" s="111" t="str">
        <f>IF(AND(DY$7&gt;=FC26,DY$7&lt;=FD26),1,"")</f>
        <v/>
      </c>
      <c r="DZ26" s="111" t="str">
        <f>IF(AND(DZ$7&gt;=FC26,DZ$7&lt;=FD26),1,"")</f>
        <v/>
      </c>
      <c r="EA26" s="111" t="str">
        <f>IF(AND(EA$7&gt;=FC26,EA$7&lt;=FD26),1,"")</f>
        <v/>
      </c>
      <c r="EB26" s="111" t="str">
        <f>IF(AND(EB$7&gt;=FC26,EB$7&lt;=FD26),1,"")</f>
        <v/>
      </c>
      <c r="EC26" s="111" t="str">
        <f>IF(AND(EC$7&gt;=FC26,EC$7&lt;=FD26),1,"")</f>
        <v/>
      </c>
      <c r="ED26" s="111" t="str">
        <f>IF(AND(ED$7&gt;=FC26,ED$7&lt;=FD26),1,"")</f>
        <v/>
      </c>
      <c r="EE26" s="111" t="str">
        <f>IF(AND(EE$7&gt;=FC26,EE$7&lt;=FD26),1,"")</f>
        <v/>
      </c>
      <c r="EF26" s="111" t="str">
        <f>IF(AND(EF$7&gt;=FC26,EF$7&lt;=FD26),1,"")</f>
        <v/>
      </c>
      <c r="EG26" s="111" t="str">
        <f>IF(AND(EG$7&gt;=FC26,EG$7&lt;=FD26),1,"")</f>
        <v/>
      </c>
      <c r="EH26" s="111" t="str">
        <f>IF(AND(EH$7&gt;=FC26,EH$7&lt;=FD26),1,"")</f>
        <v/>
      </c>
      <c r="EI26" s="111" t="str">
        <f>IF(AND(EI$7&gt;=FC26,EI$7&lt;=FD26),1,"")</f>
        <v/>
      </c>
      <c r="EJ26" s="111" t="str">
        <f>IF(AND(EJ$7&gt;=FC26,EJ$7&lt;=FD26),1,"")</f>
        <v/>
      </c>
      <c r="EK26" s="111" t="str">
        <f>IF(AND(EK$7&gt;=FC26,EK$7&lt;=FD26),1,"")</f>
        <v/>
      </c>
      <c r="EL26" s="111" t="str">
        <f>IF(AND(EL$7&gt;=FC26,EL$7&lt;=FD26),1,"")</f>
        <v/>
      </c>
      <c r="EM26" s="111" t="str">
        <f>IF(AND(EM$7&gt;=FC26,EM$7&lt;=FD26),1,"")</f>
        <v/>
      </c>
      <c r="EN26" s="111" t="str">
        <f>IF(AND(EN$7&gt;=FC26,EN$7&lt;=FD26),1,"")</f>
        <v/>
      </c>
      <c r="EO26" s="111" t="str">
        <f>IF(AND(EO$7&gt;=FC26,EO$7&lt;=FD26),1,"")</f>
        <v/>
      </c>
      <c r="EP26" s="111" t="str">
        <f>IF(AND(EP$7&gt;=FC26,EP$7&lt;=FD26),1,"")</f>
        <v/>
      </c>
      <c r="EQ26" s="111" t="str">
        <f>IF(AND(EQ$7&gt;=FC26,EQ$7&lt;=FD26),1,"")</f>
        <v/>
      </c>
      <c r="ER26" s="111" t="str">
        <f>IF(AND(ER$7&gt;=FC26,ER$7&lt;=FD26),1,"")</f>
        <v/>
      </c>
      <c r="ES26" s="111" t="str">
        <f>IF(AND(ES$7&gt;=FC26,ES$7&lt;=FD26),1,"")</f>
        <v/>
      </c>
      <c r="ET26" s="111" t="str">
        <f>IF(AND(ET$7&gt;=FC26,ET$7&lt;=FD26),1,"")</f>
        <v/>
      </c>
      <c r="EU26" s="111" t="str">
        <f>IF(AND(EU$7&gt;=FC26,EU$7&lt;=FD26),1,"")</f>
        <v/>
      </c>
      <c r="EV26" s="111" t="str">
        <f>IF(AND(EV$7&gt;=FC26,EV$7&lt;=FD26),1,"")</f>
        <v/>
      </c>
      <c r="EW26" s="111" t="str">
        <f>IF(AND(EW$7&gt;=FC26,EW$7&lt;=FD26),1,"")</f>
        <v/>
      </c>
      <c r="EX26" s="111" t="str">
        <f>IF(AND(EX$7&gt;=FC26,EX$7&lt;=FD26),1,"")</f>
        <v/>
      </c>
      <c r="EY26" s="111" t="str">
        <f>IF(AND(EY$7&gt;=FC26,EY$7&lt;=FD26),1,"")</f>
        <v/>
      </c>
      <c r="EZ26" s="111" t="str">
        <f>IF(AND(EZ$7&gt;=FC26,EZ$7&lt;=FD26),1,"")</f>
        <v/>
      </c>
      <c r="FA26" s="111" t="str">
        <f>IF(AND(FA$7&gt;=FC26,FA$7&lt;=FD26),1,"")</f>
        <v/>
      </c>
      <c r="FB26" s="111" t="str">
        <f>IF(AND(FB$7&gt;=FC26,FB$7&lt;=FD26),1,"")</f>
        <v/>
      </c>
      <c r="FC26">
        <f>'06_Presupuesto'!F358-'02_Rendimientos'!$B$79+1</f>
        <v>96</v>
      </c>
      <c r="FD26">
        <f>'06_Presupuesto'!G358-'02_Rendimientos'!$B$79+1</f>
        <v>103</v>
      </c>
      <c r="FE26" s="98">
        <f>'06_Presupuesto'!E358</f>
        <v>2.2207338996792274E-2</v>
      </c>
    </row>
    <row r="27" spans="2:161" ht="22.95" customHeight="1">
      <c r="B27" s="107" t="s">
        <v>363</v>
      </c>
      <c r="C27" s="107"/>
      <c r="D27" s="107"/>
      <c r="E27" s="107"/>
      <c r="F27" s="107"/>
      <c r="G27" s="107"/>
      <c r="H27" s="107"/>
      <c r="I27" s="107"/>
      <c r="J27" s="107"/>
      <c r="K27" s="107"/>
      <c r="L27" s="107"/>
      <c r="M27" s="107"/>
      <c r="N27" s="107"/>
      <c r="O27" s="107"/>
      <c r="P27" s="107"/>
      <c r="Q27" s="107"/>
      <c r="R27" s="107"/>
      <c r="S27" s="107"/>
      <c r="T27" s="107"/>
      <c r="U27" s="107"/>
      <c r="V27" s="107"/>
      <c r="W27" s="107"/>
      <c r="X27" s="107"/>
      <c r="Y27" s="107"/>
      <c r="Z27" s="107"/>
      <c r="AA27" s="107"/>
      <c r="AB27" s="107"/>
      <c r="AC27" s="107"/>
      <c r="AD27" s="107"/>
      <c r="AE27" s="107"/>
      <c r="AF27" s="107"/>
      <c r="AG27" s="107"/>
      <c r="AH27" s="107"/>
      <c r="AI27" s="107"/>
      <c r="AJ27" s="107"/>
      <c r="AK27" s="107"/>
      <c r="AL27" s="107"/>
      <c r="AM27" s="107"/>
      <c r="AN27" s="107"/>
      <c r="AO27" s="107"/>
      <c r="AP27" s="107"/>
      <c r="AQ27" s="107"/>
      <c r="AR27" s="107"/>
      <c r="AS27" s="107"/>
      <c r="AT27" s="107"/>
      <c r="AU27" s="107"/>
      <c r="AV27" s="107"/>
      <c r="AW27" s="107"/>
      <c r="AX27" s="107"/>
      <c r="AY27" s="107"/>
      <c r="AZ27" s="107"/>
      <c r="BA27" s="107"/>
      <c r="BB27" s="107"/>
      <c r="BC27" s="107"/>
      <c r="BD27" s="107"/>
      <c r="BE27" s="107"/>
      <c r="BF27" s="107"/>
      <c r="BG27" s="107"/>
      <c r="BH27" s="107"/>
      <c r="BI27" s="107"/>
      <c r="BJ27" s="107"/>
      <c r="BK27" s="107"/>
      <c r="BL27" s="107"/>
      <c r="BM27" s="107"/>
      <c r="BN27" s="107"/>
      <c r="BO27" s="107"/>
      <c r="BP27" s="107"/>
      <c r="BQ27" s="107"/>
      <c r="BR27" s="107"/>
      <c r="BS27" s="107"/>
      <c r="BT27" s="107"/>
      <c r="BU27" s="107"/>
      <c r="BV27" s="107"/>
      <c r="BW27" s="107"/>
      <c r="BX27" s="107"/>
      <c r="BY27" s="107"/>
      <c r="BZ27" s="107"/>
      <c r="CA27" s="107"/>
      <c r="CB27" s="107"/>
      <c r="CC27" s="107"/>
      <c r="CD27" s="107"/>
      <c r="CE27" s="107"/>
      <c r="CF27" s="107"/>
      <c r="CG27" s="107"/>
      <c r="CH27" s="107"/>
      <c r="CI27" s="107"/>
      <c r="CJ27" s="107"/>
      <c r="CK27" s="107"/>
      <c r="CL27" s="107"/>
      <c r="CM27" s="107"/>
      <c r="CN27" s="107"/>
      <c r="CO27" s="107"/>
      <c r="CP27" s="107"/>
      <c r="CQ27" s="107"/>
      <c r="CR27" s="107"/>
      <c r="CS27" s="107"/>
      <c r="CT27" s="107"/>
      <c r="CU27" s="107"/>
      <c r="CV27" s="107"/>
      <c r="CW27" s="107"/>
      <c r="CX27" s="107"/>
      <c r="CY27" s="107"/>
      <c r="CZ27" s="107"/>
      <c r="DA27" s="107"/>
      <c r="DB27" s="107"/>
      <c r="DC27" s="107"/>
      <c r="DD27" s="107"/>
      <c r="DE27" s="107"/>
      <c r="DF27" s="107"/>
      <c r="DG27" s="107"/>
      <c r="DH27" s="107"/>
      <c r="DI27" s="107"/>
      <c r="DJ27" s="107"/>
      <c r="DK27" s="107"/>
      <c r="DL27" s="107"/>
      <c r="DM27" s="107"/>
      <c r="DN27" s="107"/>
      <c r="DO27" s="107"/>
      <c r="DP27" s="107"/>
      <c r="DQ27" s="107"/>
      <c r="DR27" s="107"/>
      <c r="DS27" s="107"/>
      <c r="DT27" s="107"/>
      <c r="DU27" s="107"/>
      <c r="DV27" s="107"/>
      <c r="DW27" s="107"/>
      <c r="DX27" s="107"/>
      <c r="DY27" s="107"/>
      <c r="DZ27" s="107"/>
      <c r="EA27" s="107"/>
      <c r="EB27" s="107"/>
      <c r="EC27" s="107"/>
      <c r="ED27" s="107"/>
      <c r="EE27" s="107"/>
      <c r="EF27" s="107"/>
      <c r="EG27" s="107"/>
      <c r="EH27" s="107"/>
      <c r="EI27" s="107"/>
      <c r="EJ27" s="107"/>
      <c r="EK27" s="107"/>
      <c r="EL27" s="107"/>
      <c r="EM27" s="107"/>
      <c r="EN27" s="107"/>
      <c r="EO27" s="107"/>
      <c r="EP27" s="107"/>
      <c r="EQ27" s="107"/>
      <c r="ER27" s="107"/>
      <c r="ES27" s="107"/>
      <c r="ET27" s="107"/>
      <c r="EU27" s="107"/>
      <c r="EV27" s="107"/>
      <c r="EW27" s="107"/>
      <c r="EX27" s="107"/>
      <c r="EY27" s="107"/>
      <c r="EZ27" s="107"/>
      <c r="FA27" s="107"/>
      <c r="FB27" s="107"/>
      <c r="FE27" s="98"/>
    </row>
    <row r="28" spans="2:161" ht="22.05" customHeight="1">
      <c r="B28" t="str">
        <f>'03_CPM_Obra_Gruesa'!B161</f>
        <v>4.1</v>
      </c>
      <c r="C28" t="str">
        <f>'02_Rendimientos'!C22</f>
        <v>Revestimientos interiores</v>
      </c>
      <c r="D28" t="str">
        <f>'02_Rendimientos'!E22</f>
        <v>m2</v>
      </c>
      <c r="E28" s="90">
        <f>'02_Rendimientos'!D22</f>
        <v>420</v>
      </c>
      <c r="F28" s="90">
        <f t="shared" ref="F28:F33" si="151">IFERROR(G28/E28,0)</f>
        <v>10989.285714285714</v>
      </c>
      <c r="G28" s="90">
        <f>'06_Presupuesto'!D359*(1+'02_Rendimientos'!B82)</f>
        <v>4615500</v>
      </c>
      <c r="H28">
        <f>'02_Rendimientos'!K22</f>
        <v>16</v>
      </c>
      <c r="I28" s="108" t="str">
        <f t="shared" ref="I28:I33" si="152">IF(AND(I$7&gt;=FC28,I$7&lt;=FD28),1,"")</f>
        <v/>
      </c>
      <c r="J28" s="108" t="str">
        <f t="shared" ref="J28:J33" si="153">IF(AND(J$7&gt;=FC28,J$7&lt;=FD28),1,"")</f>
        <v/>
      </c>
      <c r="K28" s="108" t="str">
        <f t="shared" ref="K28:K33" si="154">IF(AND(K$7&gt;=FC28,K$7&lt;=FD28),1,"")</f>
        <v/>
      </c>
      <c r="L28" s="108" t="str">
        <f t="shared" ref="L28:L33" si="155">IF(AND(L$7&gt;=FC28,L$7&lt;=FD28),1,"")</f>
        <v/>
      </c>
      <c r="M28" s="108" t="str">
        <f t="shared" ref="M28:M33" si="156">IF(AND(M$7&gt;=FC28,M$7&lt;=FD28),1,"")</f>
        <v/>
      </c>
      <c r="N28" s="108" t="str">
        <f t="shared" ref="N28:N33" si="157">IF(AND(N$7&gt;=FC28,N$7&lt;=FD28),1,"")</f>
        <v/>
      </c>
      <c r="O28" s="108" t="str">
        <f t="shared" ref="O28:O33" si="158">IF(AND(O$7&gt;=FC28,O$7&lt;=FD28),1,"")</f>
        <v/>
      </c>
      <c r="P28" s="108" t="str">
        <f t="shared" ref="P28:P33" si="159">IF(AND(P$7&gt;=FC28,P$7&lt;=FD28),1,"")</f>
        <v/>
      </c>
      <c r="Q28" s="108" t="str">
        <f t="shared" ref="Q28:Q33" si="160">IF(AND(Q$7&gt;=FC28,Q$7&lt;=FD28),1,"")</f>
        <v/>
      </c>
      <c r="R28" s="108" t="str">
        <f t="shared" ref="R28:R33" si="161">IF(AND(R$7&gt;=FC28,R$7&lt;=FD28),1,"")</f>
        <v/>
      </c>
      <c r="S28" s="108" t="str">
        <f t="shared" ref="S28:S33" si="162">IF(AND(S$7&gt;=FC28,S$7&lt;=FD28),1,"")</f>
        <v/>
      </c>
      <c r="T28" s="108" t="str">
        <f t="shared" ref="T28:T33" si="163">IF(AND(T$7&gt;=FC28,T$7&lt;=FD28),1,"")</f>
        <v/>
      </c>
      <c r="U28" s="108" t="str">
        <f t="shared" ref="U28:U33" si="164">IF(AND(U$7&gt;=FC28,U$7&lt;=FD28),1,"")</f>
        <v/>
      </c>
      <c r="V28" s="108" t="str">
        <f t="shared" ref="V28:V33" si="165">IF(AND(V$7&gt;=FC28,V$7&lt;=FD28),1,"")</f>
        <v/>
      </c>
      <c r="W28" s="108" t="str">
        <f t="shared" ref="W28:W33" si="166">IF(AND(W$7&gt;=FC28,W$7&lt;=FD28),1,"")</f>
        <v/>
      </c>
      <c r="X28" s="108" t="str">
        <f t="shared" ref="X28:X33" si="167">IF(AND(X$7&gt;=FC28,X$7&lt;=FD28),1,"")</f>
        <v/>
      </c>
      <c r="Y28" s="108" t="str">
        <f t="shared" ref="Y28:Y33" si="168">IF(AND(Y$7&gt;=FC28,Y$7&lt;=FD28),1,"")</f>
        <v/>
      </c>
      <c r="Z28" s="108" t="str">
        <f t="shared" ref="Z28:Z33" si="169">IF(AND(Z$7&gt;=FC28,Z$7&lt;=FD28),1,"")</f>
        <v/>
      </c>
      <c r="AA28" s="108" t="str">
        <f t="shared" ref="AA28:AA33" si="170">IF(AND(AA$7&gt;=FC28,AA$7&lt;=FD28),1,"")</f>
        <v/>
      </c>
      <c r="AB28" s="108" t="str">
        <f t="shared" ref="AB28:AB33" si="171">IF(AND(AB$7&gt;=FC28,AB$7&lt;=FD28),1,"")</f>
        <v/>
      </c>
      <c r="AC28" s="108" t="str">
        <f t="shared" ref="AC28:AC33" si="172">IF(AND(AC$7&gt;=FC28,AC$7&lt;=FD28),1,"")</f>
        <v/>
      </c>
      <c r="AD28" s="108" t="str">
        <f t="shared" ref="AD28:AD33" si="173">IF(AND(AD$7&gt;=FC28,AD$7&lt;=FD28),1,"")</f>
        <v/>
      </c>
      <c r="AE28" s="108" t="str">
        <f t="shared" ref="AE28:AE33" si="174">IF(AND(AE$7&gt;=FC28,AE$7&lt;=FD28),1,"")</f>
        <v/>
      </c>
      <c r="AF28" s="108" t="str">
        <f t="shared" ref="AF28:AF33" si="175">IF(AND(AF$7&gt;=FC28,AF$7&lt;=FD28),1,"")</f>
        <v/>
      </c>
      <c r="AG28" s="108" t="str">
        <f t="shared" ref="AG28:AG33" si="176">IF(AND(AG$7&gt;=FC28,AG$7&lt;=FD28),1,"")</f>
        <v/>
      </c>
      <c r="AH28" s="108" t="str">
        <f t="shared" ref="AH28:AH33" si="177">IF(AND(AH$7&gt;=FC28,AH$7&lt;=FD28),1,"")</f>
        <v/>
      </c>
      <c r="AI28" s="108" t="str">
        <f t="shared" ref="AI28:AI33" si="178">IF(AND(AI$7&gt;=FC28,AI$7&lt;=FD28),1,"")</f>
        <v/>
      </c>
      <c r="AJ28" s="108" t="str">
        <f t="shared" ref="AJ28:AJ33" si="179">IF(AND(AJ$7&gt;=FC28,AJ$7&lt;=FD28),1,"")</f>
        <v/>
      </c>
      <c r="AK28" s="108" t="str">
        <f t="shared" ref="AK28:AK33" si="180">IF(AND(AK$7&gt;=FC28,AK$7&lt;=FD28),1,"")</f>
        <v/>
      </c>
      <c r="AL28" s="108" t="str">
        <f t="shared" ref="AL28:AL33" si="181">IF(AND(AL$7&gt;=FC28,AL$7&lt;=FD28),1,"")</f>
        <v/>
      </c>
      <c r="AM28" s="108" t="str">
        <f t="shared" ref="AM28:AM33" si="182">IF(AND(AM$7&gt;=FC28,AM$7&lt;=FD28),1,"")</f>
        <v/>
      </c>
      <c r="AN28" s="108" t="str">
        <f t="shared" ref="AN28:AN33" si="183">IF(AND(AN$7&gt;=FC28,AN$7&lt;=FD28),1,"")</f>
        <v/>
      </c>
      <c r="AO28" s="108" t="str">
        <f t="shared" ref="AO28:AO33" si="184">IF(AND(AO$7&gt;=FC28,AO$7&lt;=FD28),1,"")</f>
        <v/>
      </c>
      <c r="AP28" s="108" t="str">
        <f t="shared" ref="AP28:AP33" si="185">IF(AND(AP$7&gt;=FC28,AP$7&lt;=FD28),1,"")</f>
        <v/>
      </c>
      <c r="AQ28" s="108" t="str">
        <f t="shared" ref="AQ28:AQ33" si="186">IF(AND(AQ$7&gt;=FC28,AQ$7&lt;=FD28),1,"")</f>
        <v/>
      </c>
      <c r="AR28" s="108" t="str">
        <f t="shared" ref="AR28:AR33" si="187">IF(AND(AR$7&gt;=FC28,AR$7&lt;=FD28),1,"")</f>
        <v/>
      </c>
      <c r="AS28" s="108" t="str">
        <f t="shared" ref="AS28:AS33" si="188">IF(AND(AS$7&gt;=FC28,AS$7&lt;=FD28),1,"")</f>
        <v/>
      </c>
      <c r="AT28" s="108" t="str">
        <f t="shared" ref="AT28:AT33" si="189">IF(AND(AT$7&gt;=FC28,AT$7&lt;=FD28),1,"")</f>
        <v/>
      </c>
      <c r="AU28" s="108" t="str">
        <f t="shared" ref="AU28:AU33" si="190">IF(AND(AU$7&gt;=FC28,AU$7&lt;=FD28),1,"")</f>
        <v/>
      </c>
      <c r="AV28" s="108" t="str">
        <f t="shared" ref="AV28:AV33" si="191">IF(AND(AV$7&gt;=FC28,AV$7&lt;=FD28),1,"")</f>
        <v/>
      </c>
      <c r="AW28" s="108" t="str">
        <f t="shared" ref="AW28:AW33" si="192">IF(AND(AW$7&gt;=FC28,AW$7&lt;=FD28),1,"")</f>
        <v/>
      </c>
      <c r="AX28" s="108" t="str">
        <f t="shared" ref="AX28:AX33" si="193">IF(AND(AX$7&gt;=FC28,AX$7&lt;=FD28),1,"")</f>
        <v/>
      </c>
      <c r="AY28" s="108" t="str">
        <f t="shared" ref="AY28:AY33" si="194">IF(AND(AY$7&gt;=FC28,AY$7&lt;=FD28),1,"")</f>
        <v/>
      </c>
      <c r="AZ28" s="108" t="str">
        <f t="shared" ref="AZ28:AZ33" si="195">IF(AND(AZ$7&gt;=FC28,AZ$7&lt;=FD28),1,"")</f>
        <v/>
      </c>
      <c r="BA28" s="108" t="str">
        <f t="shared" ref="BA28:BA33" si="196">IF(AND(BA$7&gt;=FC28,BA$7&lt;=FD28),1,"")</f>
        <v/>
      </c>
      <c r="BB28" s="108" t="str">
        <f t="shared" ref="BB28:BB33" si="197">IF(AND(BB$7&gt;=FC28,BB$7&lt;=FD28),1,"")</f>
        <v/>
      </c>
      <c r="BC28" s="108" t="str">
        <f t="shared" ref="BC28:BC33" si="198">IF(AND(BC$7&gt;=FC28,BC$7&lt;=FD28),1,"")</f>
        <v/>
      </c>
      <c r="BD28" s="108" t="str">
        <f t="shared" ref="BD28:BD33" si="199">IF(AND(BD$7&gt;=FC28,BD$7&lt;=FD28),1,"")</f>
        <v/>
      </c>
      <c r="BE28" s="108" t="str">
        <f t="shared" ref="BE28:BE33" si="200">IF(AND(BE$7&gt;=FC28,BE$7&lt;=FD28),1,"")</f>
        <v/>
      </c>
      <c r="BF28" s="108" t="str">
        <f t="shared" ref="BF28:BF33" si="201">IF(AND(BF$7&gt;=FC28,BF$7&lt;=FD28),1,"")</f>
        <v/>
      </c>
      <c r="BG28" s="108" t="str">
        <f t="shared" ref="BG28:BG33" si="202">IF(AND(BG$7&gt;=FC28,BG$7&lt;=FD28),1,"")</f>
        <v/>
      </c>
      <c r="BH28" s="108" t="str">
        <f t="shared" ref="BH28:BH33" si="203">IF(AND(BH$7&gt;=FC28,BH$7&lt;=FD28),1,"")</f>
        <v/>
      </c>
      <c r="BI28" s="108" t="str">
        <f t="shared" ref="BI28:BI33" si="204">IF(AND(BI$7&gt;=FC28,BI$7&lt;=FD28),1,"")</f>
        <v/>
      </c>
      <c r="BJ28" s="108" t="str">
        <f t="shared" ref="BJ28:BJ33" si="205">IF(AND(BJ$7&gt;=FC28,BJ$7&lt;=FD28),1,"")</f>
        <v/>
      </c>
      <c r="BK28" s="108" t="str">
        <f t="shared" ref="BK28:BK33" si="206">IF(AND(BK$7&gt;=FC28,BK$7&lt;=FD28),1,"")</f>
        <v/>
      </c>
      <c r="BL28" s="108" t="str">
        <f t="shared" ref="BL28:BL33" si="207">IF(AND(BL$7&gt;=FC28,BL$7&lt;=FD28),1,"")</f>
        <v/>
      </c>
      <c r="BM28" s="108" t="str">
        <f t="shared" ref="BM28:BM33" si="208">IF(AND(BM$7&gt;=FC28,BM$7&lt;=FD28),1,"")</f>
        <v/>
      </c>
      <c r="BN28" s="108" t="str">
        <f t="shared" ref="BN28:BN33" si="209">IF(AND(BN$7&gt;=FC28,BN$7&lt;=FD28),1,"")</f>
        <v/>
      </c>
      <c r="BO28" s="108" t="str">
        <f t="shared" ref="BO28:BO33" si="210">IF(AND(BO$7&gt;=FC28,BO$7&lt;=FD28),1,"")</f>
        <v/>
      </c>
      <c r="BP28" s="108" t="str">
        <f t="shared" ref="BP28:BP33" si="211">IF(AND(BP$7&gt;=FC28,BP$7&lt;=FD28),1,"")</f>
        <v/>
      </c>
      <c r="BQ28" s="108" t="str">
        <f t="shared" ref="BQ28:BQ33" si="212">IF(AND(BQ$7&gt;=FC28,BQ$7&lt;=FD28),1,"")</f>
        <v/>
      </c>
      <c r="BR28" s="108" t="str">
        <f t="shared" ref="BR28:BR33" si="213">IF(AND(BR$7&gt;=FC28,BR$7&lt;=FD28),1,"")</f>
        <v/>
      </c>
      <c r="BS28" s="108" t="str">
        <f t="shared" ref="BS28:BS33" si="214">IF(AND(BS$7&gt;=FC28,BS$7&lt;=FD28),1,"")</f>
        <v/>
      </c>
      <c r="BT28" s="108" t="str">
        <f t="shared" ref="BT28:BT33" si="215">IF(AND(BT$7&gt;=FC28,BT$7&lt;=FD28),1,"")</f>
        <v/>
      </c>
      <c r="BU28" s="108" t="str">
        <f t="shared" ref="BU28:BU33" si="216">IF(AND(BU$7&gt;=FC28,BU$7&lt;=FD28),1,"")</f>
        <v/>
      </c>
      <c r="BV28" s="108" t="str">
        <f t="shared" ref="BV28:BV33" si="217">IF(AND(BV$7&gt;=FC28,BV$7&lt;=FD28),1,"")</f>
        <v/>
      </c>
      <c r="BW28" s="108" t="str">
        <f t="shared" ref="BW28:BW33" si="218">IF(AND(BW$7&gt;=FC28,BW$7&lt;=FD28),1,"")</f>
        <v/>
      </c>
      <c r="BX28" s="108" t="str">
        <f t="shared" ref="BX28:BX33" si="219">IF(AND(BX$7&gt;=FC28,BX$7&lt;=FD28),1,"")</f>
        <v/>
      </c>
      <c r="BY28" s="108" t="str">
        <f t="shared" ref="BY28:BY33" si="220">IF(AND(BY$7&gt;=FC28,BY$7&lt;=FD28),1,"")</f>
        <v/>
      </c>
      <c r="BZ28" s="108" t="str">
        <f t="shared" ref="BZ28:BZ33" si="221">IF(AND(BZ$7&gt;=FC28,BZ$7&lt;=FD28),1,"")</f>
        <v/>
      </c>
      <c r="CA28" s="108" t="str">
        <f t="shared" ref="CA28:CA33" si="222">IF(AND(CA$7&gt;=FC28,CA$7&lt;=FD28),1,"")</f>
        <v/>
      </c>
      <c r="CB28" s="108" t="str">
        <f t="shared" ref="CB28:CB33" si="223">IF(AND(CB$7&gt;=FC28,CB$7&lt;=FD28),1,"")</f>
        <v/>
      </c>
      <c r="CC28" s="108" t="str">
        <f t="shared" ref="CC28:CC33" si="224">IF(AND(CC$7&gt;=FC28,CC$7&lt;=FD28),1,"")</f>
        <v/>
      </c>
      <c r="CD28" s="108" t="str">
        <f t="shared" ref="CD28:CD33" si="225">IF(AND(CD$7&gt;=FC28,CD$7&lt;=FD28),1,"")</f>
        <v/>
      </c>
      <c r="CE28" s="108" t="str">
        <f t="shared" ref="CE28:CE33" si="226">IF(AND(CE$7&gt;=FC28,CE$7&lt;=FD28),1,"")</f>
        <v/>
      </c>
      <c r="CF28" s="108" t="str">
        <f t="shared" ref="CF28:CF33" si="227">IF(AND(CF$7&gt;=FC28,CF$7&lt;=FD28),1,"")</f>
        <v/>
      </c>
      <c r="CG28" s="108" t="str">
        <f t="shared" ref="CG28:CG33" si="228">IF(AND(CG$7&gt;=FC28,CG$7&lt;=FD28),1,"")</f>
        <v/>
      </c>
      <c r="CH28" s="108" t="str">
        <f t="shared" ref="CH28:CH33" si="229">IF(AND(CH$7&gt;=FC28,CH$7&lt;=FD28),1,"")</f>
        <v/>
      </c>
      <c r="CI28" s="108" t="str">
        <f t="shared" ref="CI28:CI33" si="230">IF(AND(CI$7&gt;=FC28,CI$7&lt;=FD28),1,"")</f>
        <v/>
      </c>
      <c r="CJ28" s="108" t="str">
        <f t="shared" ref="CJ28:CJ33" si="231">IF(AND(CJ$7&gt;=FC28,CJ$7&lt;=FD28),1,"")</f>
        <v/>
      </c>
      <c r="CK28" s="108" t="str">
        <f t="shared" ref="CK28:CK33" si="232">IF(AND(CK$7&gt;=FC28,CK$7&lt;=FD28),1,"")</f>
        <v/>
      </c>
      <c r="CL28" s="108" t="str">
        <f t="shared" ref="CL28:CL33" si="233">IF(AND(CL$7&gt;=FC28,CL$7&lt;=FD28),1,"")</f>
        <v/>
      </c>
      <c r="CM28" s="108" t="str">
        <f t="shared" ref="CM28:CM33" si="234">IF(AND(CM$7&gt;=FC28,CM$7&lt;=FD28),1,"")</f>
        <v/>
      </c>
      <c r="CN28" s="108" t="str">
        <f t="shared" ref="CN28:CN33" si="235">IF(AND(CN$7&gt;=FC28,CN$7&lt;=FD28),1,"")</f>
        <v/>
      </c>
      <c r="CO28" s="108" t="str">
        <f t="shared" ref="CO28:CO33" si="236">IF(AND(CO$7&gt;=FC28,CO$7&lt;=FD28),1,"")</f>
        <v/>
      </c>
      <c r="CP28" s="108" t="str">
        <f t="shared" ref="CP28:CP33" si="237">IF(AND(CP$7&gt;=FC28,CP$7&lt;=FD28),1,"")</f>
        <v/>
      </c>
      <c r="CQ28" s="108" t="str">
        <f t="shared" ref="CQ28:CQ33" si="238">IF(AND(CQ$7&gt;=FC28,CQ$7&lt;=FD28),1,"")</f>
        <v/>
      </c>
      <c r="CR28" s="108" t="str">
        <f t="shared" ref="CR28:CR33" si="239">IF(AND(CR$7&gt;=FC28,CR$7&lt;=FD28),1,"")</f>
        <v/>
      </c>
      <c r="CS28" s="108" t="str">
        <f t="shared" ref="CS28:CS33" si="240">IF(AND(CS$7&gt;=FC28,CS$7&lt;=FD28),1,"")</f>
        <v/>
      </c>
      <c r="CT28" s="108" t="str">
        <f t="shared" ref="CT28:CT33" si="241">IF(AND(CT$7&gt;=FC28,CT$7&lt;=FD28),1,"")</f>
        <v/>
      </c>
      <c r="CU28" s="108" t="str">
        <f t="shared" ref="CU28:CU33" si="242">IF(AND(CU$7&gt;=FC28,CU$7&lt;=FD28),1,"")</f>
        <v/>
      </c>
      <c r="CV28" s="108" t="str">
        <f t="shared" ref="CV28:CV33" si="243">IF(AND(CV$7&gt;=FC28,CV$7&lt;=FD28),1,"")</f>
        <v/>
      </c>
      <c r="CW28" s="108" t="str">
        <f t="shared" ref="CW28:CW33" si="244">IF(AND(CW$7&gt;=FC28,CW$7&lt;=FD28),1,"")</f>
        <v/>
      </c>
      <c r="CX28" s="108" t="str">
        <f t="shared" ref="CX28:CX33" si="245">IF(AND(CX$7&gt;=FC28,CX$7&lt;=FD28),1,"")</f>
        <v/>
      </c>
      <c r="CY28" s="108" t="str">
        <f t="shared" ref="CY28:CY33" si="246">IF(AND(CY$7&gt;=FC28,CY$7&lt;=FD28),1,"")</f>
        <v/>
      </c>
      <c r="CZ28" s="108">
        <f t="shared" ref="CZ28:CZ33" si="247">IF(AND(CZ$7&gt;=FC28,CZ$7&lt;=FD28),1,"")</f>
        <v>1</v>
      </c>
      <c r="DA28" s="108">
        <f t="shared" ref="DA28:DA33" si="248">IF(AND(DA$7&gt;=FC28,DA$7&lt;=FD28),1,"")</f>
        <v>1</v>
      </c>
      <c r="DB28" s="108">
        <f t="shared" ref="DB28:DB33" si="249">IF(AND(DB$7&gt;=FC28,DB$7&lt;=FD28),1,"")</f>
        <v>1</v>
      </c>
      <c r="DC28" s="108">
        <f t="shared" ref="DC28:DC33" si="250">IF(AND(DC$7&gt;=FC28,DC$7&lt;=FD28),1,"")</f>
        <v>1</v>
      </c>
      <c r="DD28" s="108">
        <f t="shared" ref="DD28:DD33" si="251">IF(AND(DD$7&gt;=FC28,DD$7&lt;=FD28),1,"")</f>
        <v>1</v>
      </c>
      <c r="DE28" s="108">
        <f t="shared" ref="DE28:DE33" si="252">IF(AND(DE$7&gt;=FC28,DE$7&lt;=FD28),1,"")</f>
        <v>1</v>
      </c>
      <c r="DF28" s="108">
        <f t="shared" ref="DF28:DF33" si="253">IF(AND(DF$7&gt;=FC28,DF$7&lt;=FD28),1,"")</f>
        <v>1</v>
      </c>
      <c r="DG28" s="108">
        <f t="shared" ref="DG28:DG33" si="254">IF(AND(DG$7&gt;=FC28,DG$7&lt;=FD28),1,"")</f>
        <v>1</v>
      </c>
      <c r="DH28" s="108">
        <f t="shared" ref="DH28:DH33" si="255">IF(AND(DH$7&gt;=FC28,DH$7&lt;=FD28),1,"")</f>
        <v>1</v>
      </c>
      <c r="DI28" s="108">
        <f t="shared" ref="DI28:DI33" si="256">IF(AND(DI$7&gt;=FC28,DI$7&lt;=FD28),1,"")</f>
        <v>1</v>
      </c>
      <c r="DJ28" s="108">
        <f t="shared" ref="DJ28:DJ33" si="257">IF(AND(DJ$7&gt;=FC28,DJ$7&lt;=FD28),1,"")</f>
        <v>1</v>
      </c>
      <c r="DK28" s="108">
        <f t="shared" ref="DK28:DK33" si="258">IF(AND(DK$7&gt;=FC28,DK$7&lt;=FD28),1,"")</f>
        <v>1</v>
      </c>
      <c r="DL28" s="108">
        <f t="shared" ref="DL28:DL33" si="259">IF(AND(DL$7&gt;=FC28,DL$7&lt;=FD28),1,"")</f>
        <v>1</v>
      </c>
      <c r="DM28" s="108">
        <f t="shared" ref="DM28:DM33" si="260">IF(AND(DM$7&gt;=FC28,DM$7&lt;=FD28),1,"")</f>
        <v>1</v>
      </c>
      <c r="DN28" s="108">
        <f t="shared" ref="DN28:DN33" si="261">IF(AND(DN$7&gt;=FC28,DN$7&lt;=FD28),1,"")</f>
        <v>1</v>
      </c>
      <c r="DO28" s="108">
        <f t="shared" ref="DO28:DO33" si="262">IF(AND(DO$7&gt;=FC28,DO$7&lt;=FD28),1,"")</f>
        <v>1</v>
      </c>
      <c r="DP28" s="108" t="str">
        <f t="shared" ref="DP28:DP33" si="263">IF(AND(DP$7&gt;=FC28,DP$7&lt;=FD28),1,"")</f>
        <v/>
      </c>
      <c r="DQ28" s="108" t="str">
        <f t="shared" ref="DQ28:DQ33" si="264">IF(AND(DQ$7&gt;=FC28,DQ$7&lt;=FD28),1,"")</f>
        <v/>
      </c>
      <c r="DR28" s="108" t="str">
        <f t="shared" ref="DR28:DR33" si="265">IF(AND(DR$7&gt;=FC28,DR$7&lt;=FD28),1,"")</f>
        <v/>
      </c>
      <c r="DS28" s="108" t="str">
        <f t="shared" ref="DS28:DS33" si="266">IF(AND(DS$7&gt;=FC28,DS$7&lt;=FD28),1,"")</f>
        <v/>
      </c>
      <c r="DT28" s="108" t="str">
        <f t="shared" ref="DT28:DT33" si="267">IF(AND(DT$7&gt;=FC28,DT$7&lt;=FD28),1,"")</f>
        <v/>
      </c>
      <c r="DU28" s="108" t="str">
        <f t="shared" ref="DU28:DU33" si="268">IF(AND(DU$7&gt;=FC28,DU$7&lt;=FD28),1,"")</f>
        <v/>
      </c>
      <c r="DV28" s="108" t="str">
        <f t="shared" ref="DV28:DV33" si="269">IF(AND(DV$7&gt;=FC28,DV$7&lt;=FD28),1,"")</f>
        <v/>
      </c>
      <c r="DW28" s="108" t="str">
        <f t="shared" ref="DW28:DW33" si="270">IF(AND(DW$7&gt;=FC28,DW$7&lt;=FD28),1,"")</f>
        <v/>
      </c>
      <c r="DX28" s="108" t="str">
        <f t="shared" ref="DX28:DX33" si="271">IF(AND(DX$7&gt;=FC28,DX$7&lt;=FD28),1,"")</f>
        <v/>
      </c>
      <c r="DY28" s="108" t="str">
        <f t="shared" ref="DY28:DY33" si="272">IF(AND(DY$7&gt;=FC28,DY$7&lt;=FD28),1,"")</f>
        <v/>
      </c>
      <c r="DZ28" s="108" t="str">
        <f t="shared" ref="DZ28:DZ33" si="273">IF(AND(DZ$7&gt;=FC28,DZ$7&lt;=FD28),1,"")</f>
        <v/>
      </c>
      <c r="EA28" s="108" t="str">
        <f t="shared" ref="EA28:EA33" si="274">IF(AND(EA$7&gt;=FC28,EA$7&lt;=FD28),1,"")</f>
        <v/>
      </c>
      <c r="EB28" s="108" t="str">
        <f t="shared" ref="EB28:EB33" si="275">IF(AND(EB$7&gt;=FC28,EB$7&lt;=FD28),1,"")</f>
        <v/>
      </c>
      <c r="EC28" s="108" t="str">
        <f t="shared" ref="EC28:EC33" si="276">IF(AND(EC$7&gt;=FC28,EC$7&lt;=FD28),1,"")</f>
        <v/>
      </c>
      <c r="ED28" s="108" t="str">
        <f t="shared" ref="ED28:ED33" si="277">IF(AND(ED$7&gt;=FC28,ED$7&lt;=FD28),1,"")</f>
        <v/>
      </c>
      <c r="EE28" s="108" t="str">
        <f t="shared" ref="EE28:EE33" si="278">IF(AND(EE$7&gt;=FC28,EE$7&lt;=FD28),1,"")</f>
        <v/>
      </c>
      <c r="EF28" s="108" t="str">
        <f t="shared" ref="EF28:EF33" si="279">IF(AND(EF$7&gt;=FC28,EF$7&lt;=FD28),1,"")</f>
        <v/>
      </c>
      <c r="EG28" s="108" t="str">
        <f t="shared" ref="EG28:EG33" si="280">IF(AND(EG$7&gt;=FC28,EG$7&lt;=FD28),1,"")</f>
        <v/>
      </c>
      <c r="EH28" s="108" t="str">
        <f t="shared" ref="EH28:EH33" si="281">IF(AND(EH$7&gt;=FC28,EH$7&lt;=FD28),1,"")</f>
        <v/>
      </c>
      <c r="EI28" s="108" t="str">
        <f t="shared" ref="EI28:EI33" si="282">IF(AND(EI$7&gt;=FC28,EI$7&lt;=FD28),1,"")</f>
        <v/>
      </c>
      <c r="EJ28" s="108" t="str">
        <f t="shared" ref="EJ28:EJ33" si="283">IF(AND(EJ$7&gt;=FC28,EJ$7&lt;=FD28),1,"")</f>
        <v/>
      </c>
      <c r="EK28" s="108" t="str">
        <f t="shared" ref="EK28:EK33" si="284">IF(AND(EK$7&gt;=FC28,EK$7&lt;=FD28),1,"")</f>
        <v/>
      </c>
      <c r="EL28" s="108" t="str">
        <f t="shared" ref="EL28:EL33" si="285">IF(AND(EL$7&gt;=FC28,EL$7&lt;=FD28),1,"")</f>
        <v/>
      </c>
      <c r="EM28" s="108" t="str">
        <f t="shared" ref="EM28:EM33" si="286">IF(AND(EM$7&gt;=FC28,EM$7&lt;=FD28),1,"")</f>
        <v/>
      </c>
      <c r="EN28" s="108" t="str">
        <f t="shared" ref="EN28:EN33" si="287">IF(AND(EN$7&gt;=FC28,EN$7&lt;=FD28),1,"")</f>
        <v/>
      </c>
      <c r="EO28" s="108" t="str">
        <f t="shared" ref="EO28:EO33" si="288">IF(AND(EO$7&gt;=FC28,EO$7&lt;=FD28),1,"")</f>
        <v/>
      </c>
      <c r="EP28" s="108" t="str">
        <f t="shared" ref="EP28:EP33" si="289">IF(AND(EP$7&gt;=FC28,EP$7&lt;=FD28),1,"")</f>
        <v/>
      </c>
      <c r="EQ28" s="108" t="str">
        <f t="shared" ref="EQ28:EQ33" si="290">IF(AND(EQ$7&gt;=FC28,EQ$7&lt;=FD28),1,"")</f>
        <v/>
      </c>
      <c r="ER28" s="108" t="str">
        <f t="shared" ref="ER28:ER33" si="291">IF(AND(ER$7&gt;=FC28,ER$7&lt;=FD28),1,"")</f>
        <v/>
      </c>
      <c r="ES28" s="108" t="str">
        <f t="shared" ref="ES28:ES33" si="292">IF(AND(ES$7&gt;=FC28,ES$7&lt;=FD28),1,"")</f>
        <v/>
      </c>
      <c r="ET28" s="108" t="str">
        <f t="shared" ref="ET28:ET33" si="293">IF(AND(ET$7&gt;=FC28,ET$7&lt;=FD28),1,"")</f>
        <v/>
      </c>
      <c r="EU28" s="108" t="str">
        <f t="shared" ref="EU28:EU33" si="294">IF(AND(EU$7&gt;=FC28,EU$7&lt;=FD28),1,"")</f>
        <v/>
      </c>
      <c r="EV28" s="108" t="str">
        <f t="shared" ref="EV28:EV33" si="295">IF(AND(EV$7&gt;=FC28,EV$7&lt;=FD28),1,"")</f>
        <v/>
      </c>
      <c r="EW28" s="108" t="str">
        <f t="shared" ref="EW28:EW33" si="296">IF(AND(EW$7&gt;=FC28,EW$7&lt;=FD28),1,"")</f>
        <v/>
      </c>
      <c r="EX28" s="108" t="str">
        <f t="shared" ref="EX28:EX33" si="297">IF(AND(EX$7&gt;=FC28,EX$7&lt;=FD28),1,"")</f>
        <v/>
      </c>
      <c r="EY28" s="108" t="str">
        <f t="shared" ref="EY28:EY33" si="298">IF(AND(EY$7&gt;=FC28,EY$7&lt;=FD28),1,"")</f>
        <v/>
      </c>
      <c r="EZ28" s="108" t="str">
        <f t="shared" ref="EZ28:EZ33" si="299">IF(AND(EZ$7&gt;=FC28,EZ$7&lt;=FD28),1,"")</f>
        <v/>
      </c>
      <c r="FA28" s="108" t="str">
        <f t="shared" ref="FA28:FA33" si="300">IF(AND(FA$7&gt;=FC28,FA$7&lt;=FD28),1,"")</f>
        <v/>
      </c>
      <c r="FB28" s="108" t="str">
        <f t="shared" ref="FB28:FB33" si="301">IF(AND(FB$7&gt;=FC28,FB$7&lt;=FD28),1,"")</f>
        <v/>
      </c>
      <c r="FC28">
        <f>'06_Presupuesto'!F359-'02_Rendimientos'!$B$79+1</f>
        <v>96</v>
      </c>
      <c r="FD28">
        <f>'06_Presupuesto'!G359-'02_Rendimientos'!$B$79+1</f>
        <v>111</v>
      </c>
      <c r="FE28" s="98">
        <f>'06_Presupuesto'!E359</f>
        <v>0.11658852973315943</v>
      </c>
    </row>
    <row r="29" spans="2:161" ht="22.05" customHeight="1">
      <c r="B29" s="109" t="str">
        <f>'03_CPM_Obra_Gruesa'!B162</f>
        <v>4.2</v>
      </c>
      <c r="C29" s="109" t="str">
        <f>'02_Rendimientos'!C23</f>
        <v>Cielos y elementos complementarios</v>
      </c>
      <c r="D29" s="109" t="str">
        <f>'02_Rendimientos'!E23</f>
        <v>m2</v>
      </c>
      <c r="E29" s="110">
        <f>'02_Rendimientos'!D23</f>
        <v>190</v>
      </c>
      <c r="F29" s="110">
        <f t="shared" si="151"/>
        <v>16652.49342105263</v>
      </c>
      <c r="G29" s="110">
        <f>'06_Presupuesto'!D360*(1+'02_Rendimientos'!B82)</f>
        <v>3163973.7499999995</v>
      </c>
      <c r="H29" s="109">
        <f>'02_Rendimientos'!K23</f>
        <v>12</v>
      </c>
      <c r="I29" s="111" t="str">
        <f t="shared" si="152"/>
        <v/>
      </c>
      <c r="J29" s="111" t="str">
        <f t="shared" si="153"/>
        <v/>
      </c>
      <c r="K29" s="111" t="str">
        <f t="shared" si="154"/>
        <v/>
      </c>
      <c r="L29" s="111" t="str">
        <f t="shared" si="155"/>
        <v/>
      </c>
      <c r="M29" s="111" t="str">
        <f t="shared" si="156"/>
        <v/>
      </c>
      <c r="N29" s="111" t="str">
        <f t="shared" si="157"/>
        <v/>
      </c>
      <c r="O29" s="111" t="str">
        <f t="shared" si="158"/>
        <v/>
      </c>
      <c r="P29" s="111" t="str">
        <f t="shared" si="159"/>
        <v/>
      </c>
      <c r="Q29" s="111" t="str">
        <f t="shared" si="160"/>
        <v/>
      </c>
      <c r="R29" s="111" t="str">
        <f t="shared" si="161"/>
        <v/>
      </c>
      <c r="S29" s="111" t="str">
        <f t="shared" si="162"/>
        <v/>
      </c>
      <c r="T29" s="111" t="str">
        <f t="shared" si="163"/>
        <v/>
      </c>
      <c r="U29" s="111" t="str">
        <f t="shared" si="164"/>
        <v/>
      </c>
      <c r="V29" s="111" t="str">
        <f t="shared" si="165"/>
        <v/>
      </c>
      <c r="W29" s="111" t="str">
        <f t="shared" si="166"/>
        <v/>
      </c>
      <c r="X29" s="111" t="str">
        <f t="shared" si="167"/>
        <v/>
      </c>
      <c r="Y29" s="111" t="str">
        <f t="shared" si="168"/>
        <v/>
      </c>
      <c r="Z29" s="111" t="str">
        <f t="shared" si="169"/>
        <v/>
      </c>
      <c r="AA29" s="111" t="str">
        <f t="shared" si="170"/>
        <v/>
      </c>
      <c r="AB29" s="111" t="str">
        <f t="shared" si="171"/>
        <v/>
      </c>
      <c r="AC29" s="111" t="str">
        <f t="shared" si="172"/>
        <v/>
      </c>
      <c r="AD29" s="111" t="str">
        <f t="shared" si="173"/>
        <v/>
      </c>
      <c r="AE29" s="111" t="str">
        <f t="shared" si="174"/>
        <v/>
      </c>
      <c r="AF29" s="111" t="str">
        <f t="shared" si="175"/>
        <v/>
      </c>
      <c r="AG29" s="111" t="str">
        <f t="shared" si="176"/>
        <v/>
      </c>
      <c r="AH29" s="111" t="str">
        <f t="shared" si="177"/>
        <v/>
      </c>
      <c r="AI29" s="111" t="str">
        <f t="shared" si="178"/>
        <v/>
      </c>
      <c r="AJ29" s="111" t="str">
        <f t="shared" si="179"/>
        <v/>
      </c>
      <c r="AK29" s="111" t="str">
        <f t="shared" si="180"/>
        <v/>
      </c>
      <c r="AL29" s="111" t="str">
        <f t="shared" si="181"/>
        <v/>
      </c>
      <c r="AM29" s="111" t="str">
        <f t="shared" si="182"/>
        <v/>
      </c>
      <c r="AN29" s="111" t="str">
        <f t="shared" si="183"/>
        <v/>
      </c>
      <c r="AO29" s="111" t="str">
        <f t="shared" si="184"/>
        <v/>
      </c>
      <c r="AP29" s="111" t="str">
        <f t="shared" si="185"/>
        <v/>
      </c>
      <c r="AQ29" s="111" t="str">
        <f t="shared" si="186"/>
        <v/>
      </c>
      <c r="AR29" s="111" t="str">
        <f t="shared" si="187"/>
        <v/>
      </c>
      <c r="AS29" s="111" t="str">
        <f t="shared" si="188"/>
        <v/>
      </c>
      <c r="AT29" s="111" t="str">
        <f t="shared" si="189"/>
        <v/>
      </c>
      <c r="AU29" s="111" t="str">
        <f t="shared" si="190"/>
        <v/>
      </c>
      <c r="AV29" s="111" t="str">
        <f t="shared" si="191"/>
        <v/>
      </c>
      <c r="AW29" s="111" t="str">
        <f t="shared" si="192"/>
        <v/>
      </c>
      <c r="AX29" s="111" t="str">
        <f t="shared" si="193"/>
        <v/>
      </c>
      <c r="AY29" s="111" t="str">
        <f t="shared" si="194"/>
        <v/>
      </c>
      <c r="AZ29" s="111" t="str">
        <f t="shared" si="195"/>
        <v/>
      </c>
      <c r="BA29" s="111" t="str">
        <f t="shared" si="196"/>
        <v/>
      </c>
      <c r="BB29" s="111" t="str">
        <f t="shared" si="197"/>
        <v/>
      </c>
      <c r="BC29" s="111" t="str">
        <f t="shared" si="198"/>
        <v/>
      </c>
      <c r="BD29" s="111" t="str">
        <f t="shared" si="199"/>
        <v/>
      </c>
      <c r="BE29" s="111" t="str">
        <f t="shared" si="200"/>
        <v/>
      </c>
      <c r="BF29" s="111" t="str">
        <f t="shared" si="201"/>
        <v/>
      </c>
      <c r="BG29" s="111" t="str">
        <f t="shared" si="202"/>
        <v/>
      </c>
      <c r="BH29" s="111" t="str">
        <f t="shared" si="203"/>
        <v/>
      </c>
      <c r="BI29" s="111" t="str">
        <f t="shared" si="204"/>
        <v/>
      </c>
      <c r="BJ29" s="111" t="str">
        <f t="shared" si="205"/>
        <v/>
      </c>
      <c r="BK29" s="111" t="str">
        <f t="shared" si="206"/>
        <v/>
      </c>
      <c r="BL29" s="111" t="str">
        <f t="shared" si="207"/>
        <v/>
      </c>
      <c r="BM29" s="111" t="str">
        <f t="shared" si="208"/>
        <v/>
      </c>
      <c r="BN29" s="111" t="str">
        <f t="shared" si="209"/>
        <v/>
      </c>
      <c r="BO29" s="111" t="str">
        <f t="shared" si="210"/>
        <v/>
      </c>
      <c r="BP29" s="111" t="str">
        <f t="shared" si="211"/>
        <v/>
      </c>
      <c r="BQ29" s="111" t="str">
        <f t="shared" si="212"/>
        <v/>
      </c>
      <c r="BR29" s="111" t="str">
        <f t="shared" si="213"/>
        <v/>
      </c>
      <c r="BS29" s="111" t="str">
        <f t="shared" si="214"/>
        <v/>
      </c>
      <c r="BT29" s="111" t="str">
        <f t="shared" si="215"/>
        <v/>
      </c>
      <c r="BU29" s="111" t="str">
        <f t="shared" si="216"/>
        <v/>
      </c>
      <c r="BV29" s="111" t="str">
        <f t="shared" si="217"/>
        <v/>
      </c>
      <c r="BW29" s="111" t="str">
        <f t="shared" si="218"/>
        <v/>
      </c>
      <c r="BX29" s="111" t="str">
        <f t="shared" si="219"/>
        <v/>
      </c>
      <c r="BY29" s="111" t="str">
        <f t="shared" si="220"/>
        <v/>
      </c>
      <c r="BZ29" s="111" t="str">
        <f t="shared" si="221"/>
        <v/>
      </c>
      <c r="CA29" s="111" t="str">
        <f t="shared" si="222"/>
        <v/>
      </c>
      <c r="CB29" s="111" t="str">
        <f t="shared" si="223"/>
        <v/>
      </c>
      <c r="CC29" s="111" t="str">
        <f t="shared" si="224"/>
        <v/>
      </c>
      <c r="CD29" s="111" t="str">
        <f t="shared" si="225"/>
        <v/>
      </c>
      <c r="CE29" s="111" t="str">
        <f t="shared" si="226"/>
        <v/>
      </c>
      <c r="CF29" s="111" t="str">
        <f t="shared" si="227"/>
        <v/>
      </c>
      <c r="CG29" s="111" t="str">
        <f t="shared" si="228"/>
        <v/>
      </c>
      <c r="CH29" s="111" t="str">
        <f t="shared" si="229"/>
        <v/>
      </c>
      <c r="CI29" s="111" t="str">
        <f t="shared" si="230"/>
        <v/>
      </c>
      <c r="CJ29" s="111" t="str">
        <f t="shared" si="231"/>
        <v/>
      </c>
      <c r="CK29" s="111" t="str">
        <f t="shared" si="232"/>
        <v/>
      </c>
      <c r="CL29" s="111" t="str">
        <f t="shared" si="233"/>
        <v/>
      </c>
      <c r="CM29" s="111" t="str">
        <f t="shared" si="234"/>
        <v/>
      </c>
      <c r="CN29" s="111" t="str">
        <f t="shared" si="235"/>
        <v/>
      </c>
      <c r="CO29" s="111" t="str">
        <f t="shared" si="236"/>
        <v/>
      </c>
      <c r="CP29" s="111" t="str">
        <f t="shared" si="237"/>
        <v/>
      </c>
      <c r="CQ29" s="111" t="str">
        <f t="shared" si="238"/>
        <v/>
      </c>
      <c r="CR29" s="111" t="str">
        <f t="shared" si="239"/>
        <v/>
      </c>
      <c r="CS29" s="111" t="str">
        <f t="shared" si="240"/>
        <v/>
      </c>
      <c r="CT29" s="111" t="str">
        <f t="shared" si="241"/>
        <v/>
      </c>
      <c r="CU29" s="111" t="str">
        <f t="shared" si="242"/>
        <v/>
      </c>
      <c r="CV29" s="111" t="str">
        <f t="shared" si="243"/>
        <v/>
      </c>
      <c r="CW29" s="111" t="str">
        <f t="shared" si="244"/>
        <v/>
      </c>
      <c r="CX29" s="111" t="str">
        <f t="shared" si="245"/>
        <v/>
      </c>
      <c r="CY29" s="111" t="str">
        <f t="shared" si="246"/>
        <v/>
      </c>
      <c r="CZ29" s="111" t="str">
        <f t="shared" si="247"/>
        <v/>
      </c>
      <c r="DA29" s="111" t="str">
        <f t="shared" si="248"/>
        <v/>
      </c>
      <c r="DB29" s="111" t="str">
        <f t="shared" si="249"/>
        <v/>
      </c>
      <c r="DC29" s="111" t="str">
        <f t="shared" si="250"/>
        <v/>
      </c>
      <c r="DD29" s="111" t="str">
        <f t="shared" si="251"/>
        <v/>
      </c>
      <c r="DE29" s="111" t="str">
        <f t="shared" si="252"/>
        <v/>
      </c>
      <c r="DF29" s="111" t="str">
        <f t="shared" si="253"/>
        <v/>
      </c>
      <c r="DG29" s="111" t="str">
        <f t="shared" si="254"/>
        <v/>
      </c>
      <c r="DH29" s="111" t="str">
        <f t="shared" si="255"/>
        <v/>
      </c>
      <c r="DI29" s="111" t="str">
        <f t="shared" si="256"/>
        <v/>
      </c>
      <c r="DJ29" s="111" t="str">
        <f t="shared" si="257"/>
        <v/>
      </c>
      <c r="DK29" s="111" t="str">
        <f t="shared" si="258"/>
        <v/>
      </c>
      <c r="DL29" s="111" t="str">
        <f t="shared" si="259"/>
        <v/>
      </c>
      <c r="DM29" s="111" t="str">
        <f t="shared" si="260"/>
        <v/>
      </c>
      <c r="DN29" s="111" t="str">
        <f t="shared" si="261"/>
        <v/>
      </c>
      <c r="DO29" s="111" t="str">
        <f t="shared" si="262"/>
        <v/>
      </c>
      <c r="DP29" s="111">
        <f t="shared" si="263"/>
        <v>1</v>
      </c>
      <c r="DQ29" s="111">
        <f t="shared" si="264"/>
        <v>1</v>
      </c>
      <c r="DR29" s="111">
        <f t="shared" si="265"/>
        <v>1</v>
      </c>
      <c r="DS29" s="111">
        <f t="shared" si="266"/>
        <v>1</v>
      </c>
      <c r="DT29" s="111">
        <f t="shared" si="267"/>
        <v>1</v>
      </c>
      <c r="DU29" s="111">
        <f t="shared" si="268"/>
        <v>1</v>
      </c>
      <c r="DV29" s="111">
        <f t="shared" si="269"/>
        <v>1</v>
      </c>
      <c r="DW29" s="111">
        <f t="shared" si="270"/>
        <v>1</v>
      </c>
      <c r="DX29" s="111">
        <f t="shared" si="271"/>
        <v>1</v>
      </c>
      <c r="DY29" s="111">
        <f t="shared" si="272"/>
        <v>1</v>
      </c>
      <c r="DZ29" s="111">
        <f t="shared" si="273"/>
        <v>1</v>
      </c>
      <c r="EA29" s="111">
        <f t="shared" si="274"/>
        <v>1</v>
      </c>
      <c r="EB29" s="111" t="str">
        <f t="shared" si="275"/>
        <v/>
      </c>
      <c r="EC29" s="111" t="str">
        <f t="shared" si="276"/>
        <v/>
      </c>
      <c r="ED29" s="111" t="str">
        <f t="shared" si="277"/>
        <v/>
      </c>
      <c r="EE29" s="111" t="str">
        <f t="shared" si="278"/>
        <v/>
      </c>
      <c r="EF29" s="111" t="str">
        <f t="shared" si="279"/>
        <v/>
      </c>
      <c r="EG29" s="111" t="str">
        <f t="shared" si="280"/>
        <v/>
      </c>
      <c r="EH29" s="111" t="str">
        <f t="shared" si="281"/>
        <v/>
      </c>
      <c r="EI29" s="111" t="str">
        <f t="shared" si="282"/>
        <v/>
      </c>
      <c r="EJ29" s="111" t="str">
        <f t="shared" si="283"/>
        <v/>
      </c>
      <c r="EK29" s="111" t="str">
        <f t="shared" si="284"/>
        <v/>
      </c>
      <c r="EL29" s="111" t="str">
        <f t="shared" si="285"/>
        <v/>
      </c>
      <c r="EM29" s="111" t="str">
        <f t="shared" si="286"/>
        <v/>
      </c>
      <c r="EN29" s="111" t="str">
        <f t="shared" si="287"/>
        <v/>
      </c>
      <c r="EO29" s="111" t="str">
        <f t="shared" si="288"/>
        <v/>
      </c>
      <c r="EP29" s="111" t="str">
        <f t="shared" si="289"/>
        <v/>
      </c>
      <c r="EQ29" s="111" t="str">
        <f t="shared" si="290"/>
        <v/>
      </c>
      <c r="ER29" s="111" t="str">
        <f t="shared" si="291"/>
        <v/>
      </c>
      <c r="ES29" s="111" t="str">
        <f t="shared" si="292"/>
        <v/>
      </c>
      <c r="ET29" s="111" t="str">
        <f t="shared" si="293"/>
        <v/>
      </c>
      <c r="EU29" s="111" t="str">
        <f t="shared" si="294"/>
        <v/>
      </c>
      <c r="EV29" s="111" t="str">
        <f t="shared" si="295"/>
        <v/>
      </c>
      <c r="EW29" s="111" t="str">
        <f t="shared" si="296"/>
        <v/>
      </c>
      <c r="EX29" s="111" t="str">
        <f t="shared" si="297"/>
        <v/>
      </c>
      <c r="EY29" s="111" t="str">
        <f t="shared" si="298"/>
        <v/>
      </c>
      <c r="EZ29" s="111" t="str">
        <f t="shared" si="299"/>
        <v/>
      </c>
      <c r="FA29" s="111" t="str">
        <f t="shared" si="300"/>
        <v/>
      </c>
      <c r="FB29" s="111" t="str">
        <f t="shared" si="301"/>
        <v/>
      </c>
      <c r="FC29">
        <f>'06_Presupuesto'!F360-'02_Rendimientos'!$B$79+1</f>
        <v>112</v>
      </c>
      <c r="FD29">
        <f>'06_Presupuesto'!G360-'02_Rendimientos'!$B$79+1</f>
        <v>123</v>
      </c>
      <c r="FE29" s="98">
        <f>'06_Presupuesto'!E360</f>
        <v>6.0277062991293311E-2</v>
      </c>
    </row>
    <row r="30" spans="2:161" ht="22.05" customHeight="1">
      <c r="B30" t="str">
        <f>'03_CPM_Obra_Gruesa'!B163</f>
        <v>4.3</v>
      </c>
      <c r="C30" t="str">
        <f>'02_Rendimientos'!C24</f>
        <v>Pavimentos</v>
      </c>
      <c r="D30" t="str">
        <f>'02_Rendimientos'!E24</f>
        <v>m2</v>
      </c>
      <c r="E30" s="90">
        <f>'02_Rendimientos'!D24</f>
        <v>210</v>
      </c>
      <c r="F30" s="90">
        <f t="shared" si="151"/>
        <v>27011.904761904767</v>
      </c>
      <c r="G30" s="90">
        <f>'06_Presupuesto'!D361*(1+'02_Rendimientos'!B82)</f>
        <v>5672500.0000000009</v>
      </c>
      <c r="H30">
        <f>'02_Rendimientos'!K24</f>
        <v>10</v>
      </c>
      <c r="I30" s="108" t="str">
        <f t="shared" si="152"/>
        <v/>
      </c>
      <c r="J30" s="108" t="str">
        <f t="shared" si="153"/>
        <v/>
      </c>
      <c r="K30" s="108" t="str">
        <f t="shared" si="154"/>
        <v/>
      </c>
      <c r="L30" s="108" t="str">
        <f t="shared" si="155"/>
        <v/>
      </c>
      <c r="M30" s="108" t="str">
        <f t="shared" si="156"/>
        <v/>
      </c>
      <c r="N30" s="108" t="str">
        <f t="shared" si="157"/>
        <v/>
      </c>
      <c r="O30" s="108" t="str">
        <f t="shared" si="158"/>
        <v/>
      </c>
      <c r="P30" s="108" t="str">
        <f t="shared" si="159"/>
        <v/>
      </c>
      <c r="Q30" s="108" t="str">
        <f t="shared" si="160"/>
        <v/>
      </c>
      <c r="R30" s="108" t="str">
        <f t="shared" si="161"/>
        <v/>
      </c>
      <c r="S30" s="108" t="str">
        <f t="shared" si="162"/>
        <v/>
      </c>
      <c r="T30" s="108" t="str">
        <f t="shared" si="163"/>
        <v/>
      </c>
      <c r="U30" s="108" t="str">
        <f t="shared" si="164"/>
        <v/>
      </c>
      <c r="V30" s="108" t="str">
        <f t="shared" si="165"/>
        <v/>
      </c>
      <c r="W30" s="108" t="str">
        <f t="shared" si="166"/>
        <v/>
      </c>
      <c r="X30" s="108" t="str">
        <f t="shared" si="167"/>
        <v/>
      </c>
      <c r="Y30" s="108" t="str">
        <f t="shared" si="168"/>
        <v/>
      </c>
      <c r="Z30" s="108" t="str">
        <f t="shared" si="169"/>
        <v/>
      </c>
      <c r="AA30" s="108" t="str">
        <f t="shared" si="170"/>
        <v/>
      </c>
      <c r="AB30" s="108" t="str">
        <f t="shared" si="171"/>
        <v/>
      </c>
      <c r="AC30" s="108" t="str">
        <f t="shared" si="172"/>
        <v/>
      </c>
      <c r="AD30" s="108" t="str">
        <f t="shared" si="173"/>
        <v/>
      </c>
      <c r="AE30" s="108" t="str">
        <f t="shared" si="174"/>
        <v/>
      </c>
      <c r="AF30" s="108" t="str">
        <f t="shared" si="175"/>
        <v/>
      </c>
      <c r="AG30" s="108" t="str">
        <f t="shared" si="176"/>
        <v/>
      </c>
      <c r="AH30" s="108" t="str">
        <f t="shared" si="177"/>
        <v/>
      </c>
      <c r="AI30" s="108" t="str">
        <f t="shared" si="178"/>
        <v/>
      </c>
      <c r="AJ30" s="108" t="str">
        <f t="shared" si="179"/>
        <v/>
      </c>
      <c r="AK30" s="108" t="str">
        <f t="shared" si="180"/>
        <v/>
      </c>
      <c r="AL30" s="108" t="str">
        <f t="shared" si="181"/>
        <v/>
      </c>
      <c r="AM30" s="108" t="str">
        <f t="shared" si="182"/>
        <v/>
      </c>
      <c r="AN30" s="108" t="str">
        <f t="shared" si="183"/>
        <v/>
      </c>
      <c r="AO30" s="108" t="str">
        <f t="shared" si="184"/>
        <v/>
      </c>
      <c r="AP30" s="108" t="str">
        <f t="shared" si="185"/>
        <v/>
      </c>
      <c r="AQ30" s="108" t="str">
        <f t="shared" si="186"/>
        <v/>
      </c>
      <c r="AR30" s="108" t="str">
        <f t="shared" si="187"/>
        <v/>
      </c>
      <c r="AS30" s="108" t="str">
        <f t="shared" si="188"/>
        <v/>
      </c>
      <c r="AT30" s="108" t="str">
        <f t="shared" si="189"/>
        <v/>
      </c>
      <c r="AU30" s="108" t="str">
        <f t="shared" si="190"/>
        <v/>
      </c>
      <c r="AV30" s="108" t="str">
        <f t="shared" si="191"/>
        <v/>
      </c>
      <c r="AW30" s="108" t="str">
        <f t="shared" si="192"/>
        <v/>
      </c>
      <c r="AX30" s="108" t="str">
        <f t="shared" si="193"/>
        <v/>
      </c>
      <c r="AY30" s="108" t="str">
        <f t="shared" si="194"/>
        <v/>
      </c>
      <c r="AZ30" s="108" t="str">
        <f t="shared" si="195"/>
        <v/>
      </c>
      <c r="BA30" s="108" t="str">
        <f t="shared" si="196"/>
        <v/>
      </c>
      <c r="BB30" s="108" t="str">
        <f t="shared" si="197"/>
        <v/>
      </c>
      <c r="BC30" s="108" t="str">
        <f t="shared" si="198"/>
        <v/>
      </c>
      <c r="BD30" s="108" t="str">
        <f t="shared" si="199"/>
        <v/>
      </c>
      <c r="BE30" s="108" t="str">
        <f t="shared" si="200"/>
        <v/>
      </c>
      <c r="BF30" s="108" t="str">
        <f t="shared" si="201"/>
        <v/>
      </c>
      <c r="BG30" s="108" t="str">
        <f t="shared" si="202"/>
        <v/>
      </c>
      <c r="BH30" s="108" t="str">
        <f t="shared" si="203"/>
        <v/>
      </c>
      <c r="BI30" s="108" t="str">
        <f t="shared" si="204"/>
        <v/>
      </c>
      <c r="BJ30" s="108" t="str">
        <f t="shared" si="205"/>
        <v/>
      </c>
      <c r="BK30" s="108" t="str">
        <f t="shared" si="206"/>
        <v/>
      </c>
      <c r="BL30" s="108" t="str">
        <f t="shared" si="207"/>
        <v/>
      </c>
      <c r="BM30" s="108" t="str">
        <f t="shared" si="208"/>
        <v/>
      </c>
      <c r="BN30" s="108" t="str">
        <f t="shared" si="209"/>
        <v/>
      </c>
      <c r="BO30" s="108" t="str">
        <f t="shared" si="210"/>
        <v/>
      </c>
      <c r="BP30" s="108" t="str">
        <f t="shared" si="211"/>
        <v/>
      </c>
      <c r="BQ30" s="108" t="str">
        <f t="shared" si="212"/>
        <v/>
      </c>
      <c r="BR30" s="108" t="str">
        <f t="shared" si="213"/>
        <v/>
      </c>
      <c r="BS30" s="108" t="str">
        <f t="shared" si="214"/>
        <v/>
      </c>
      <c r="BT30" s="108" t="str">
        <f t="shared" si="215"/>
        <v/>
      </c>
      <c r="BU30" s="108" t="str">
        <f t="shared" si="216"/>
        <v/>
      </c>
      <c r="BV30" s="108" t="str">
        <f t="shared" si="217"/>
        <v/>
      </c>
      <c r="BW30" s="108" t="str">
        <f t="shared" si="218"/>
        <v/>
      </c>
      <c r="BX30" s="108" t="str">
        <f t="shared" si="219"/>
        <v/>
      </c>
      <c r="BY30" s="108" t="str">
        <f t="shared" si="220"/>
        <v/>
      </c>
      <c r="BZ30" s="108" t="str">
        <f t="shared" si="221"/>
        <v/>
      </c>
      <c r="CA30" s="108" t="str">
        <f t="shared" si="222"/>
        <v/>
      </c>
      <c r="CB30" s="108" t="str">
        <f t="shared" si="223"/>
        <v/>
      </c>
      <c r="CC30" s="108" t="str">
        <f t="shared" si="224"/>
        <v/>
      </c>
      <c r="CD30" s="108" t="str">
        <f t="shared" si="225"/>
        <v/>
      </c>
      <c r="CE30" s="108" t="str">
        <f t="shared" si="226"/>
        <v/>
      </c>
      <c r="CF30" s="108" t="str">
        <f t="shared" si="227"/>
        <v/>
      </c>
      <c r="CG30" s="108" t="str">
        <f t="shared" si="228"/>
        <v/>
      </c>
      <c r="CH30" s="108" t="str">
        <f t="shared" si="229"/>
        <v/>
      </c>
      <c r="CI30" s="108" t="str">
        <f t="shared" si="230"/>
        <v/>
      </c>
      <c r="CJ30" s="108" t="str">
        <f t="shared" si="231"/>
        <v/>
      </c>
      <c r="CK30" s="108" t="str">
        <f t="shared" si="232"/>
        <v/>
      </c>
      <c r="CL30" s="108" t="str">
        <f t="shared" si="233"/>
        <v/>
      </c>
      <c r="CM30" s="108" t="str">
        <f t="shared" si="234"/>
        <v/>
      </c>
      <c r="CN30" s="108" t="str">
        <f t="shared" si="235"/>
        <v/>
      </c>
      <c r="CO30" s="108" t="str">
        <f t="shared" si="236"/>
        <v/>
      </c>
      <c r="CP30" s="108" t="str">
        <f t="shared" si="237"/>
        <v/>
      </c>
      <c r="CQ30" s="108" t="str">
        <f t="shared" si="238"/>
        <v/>
      </c>
      <c r="CR30" s="108" t="str">
        <f t="shared" si="239"/>
        <v/>
      </c>
      <c r="CS30" s="108" t="str">
        <f t="shared" si="240"/>
        <v/>
      </c>
      <c r="CT30" s="108" t="str">
        <f t="shared" si="241"/>
        <v/>
      </c>
      <c r="CU30" s="108" t="str">
        <f t="shared" si="242"/>
        <v/>
      </c>
      <c r="CV30" s="108" t="str">
        <f t="shared" si="243"/>
        <v/>
      </c>
      <c r="CW30" s="108" t="str">
        <f t="shared" si="244"/>
        <v/>
      </c>
      <c r="CX30" s="108" t="str">
        <f t="shared" si="245"/>
        <v/>
      </c>
      <c r="CY30" s="108" t="str">
        <f t="shared" si="246"/>
        <v/>
      </c>
      <c r="CZ30" s="108" t="str">
        <f t="shared" si="247"/>
        <v/>
      </c>
      <c r="DA30" s="108" t="str">
        <f t="shared" si="248"/>
        <v/>
      </c>
      <c r="DB30" s="108" t="str">
        <f t="shared" si="249"/>
        <v/>
      </c>
      <c r="DC30" s="108" t="str">
        <f t="shared" si="250"/>
        <v/>
      </c>
      <c r="DD30" s="108" t="str">
        <f t="shared" si="251"/>
        <v/>
      </c>
      <c r="DE30" s="108" t="str">
        <f t="shared" si="252"/>
        <v/>
      </c>
      <c r="DF30" s="108" t="str">
        <f t="shared" si="253"/>
        <v/>
      </c>
      <c r="DG30" s="108" t="str">
        <f t="shared" si="254"/>
        <v/>
      </c>
      <c r="DH30" s="108" t="str">
        <f t="shared" si="255"/>
        <v/>
      </c>
      <c r="DI30" s="108" t="str">
        <f t="shared" si="256"/>
        <v/>
      </c>
      <c r="DJ30" s="108" t="str">
        <f t="shared" si="257"/>
        <v/>
      </c>
      <c r="DK30" s="108" t="str">
        <f t="shared" si="258"/>
        <v/>
      </c>
      <c r="DL30" s="108" t="str">
        <f t="shared" si="259"/>
        <v/>
      </c>
      <c r="DM30" s="108" t="str">
        <f t="shared" si="260"/>
        <v/>
      </c>
      <c r="DN30" s="108" t="str">
        <f t="shared" si="261"/>
        <v/>
      </c>
      <c r="DO30" s="108" t="str">
        <f t="shared" si="262"/>
        <v/>
      </c>
      <c r="DP30" s="108">
        <f t="shared" si="263"/>
        <v>1</v>
      </c>
      <c r="DQ30" s="108">
        <f t="shared" si="264"/>
        <v>1</v>
      </c>
      <c r="DR30" s="108">
        <f t="shared" si="265"/>
        <v>1</v>
      </c>
      <c r="DS30" s="108">
        <f t="shared" si="266"/>
        <v>1</v>
      </c>
      <c r="DT30" s="108">
        <f t="shared" si="267"/>
        <v>1</v>
      </c>
      <c r="DU30" s="108">
        <f t="shared" si="268"/>
        <v>1</v>
      </c>
      <c r="DV30" s="108">
        <f t="shared" si="269"/>
        <v>1</v>
      </c>
      <c r="DW30" s="108">
        <f t="shared" si="270"/>
        <v>1</v>
      </c>
      <c r="DX30" s="108">
        <f t="shared" si="271"/>
        <v>1</v>
      </c>
      <c r="DY30" s="108">
        <f t="shared" si="272"/>
        <v>1</v>
      </c>
      <c r="DZ30" s="108" t="str">
        <f t="shared" si="273"/>
        <v/>
      </c>
      <c r="EA30" s="108" t="str">
        <f t="shared" si="274"/>
        <v/>
      </c>
      <c r="EB30" s="108" t="str">
        <f t="shared" si="275"/>
        <v/>
      </c>
      <c r="EC30" s="108" t="str">
        <f t="shared" si="276"/>
        <v/>
      </c>
      <c r="ED30" s="108" t="str">
        <f t="shared" si="277"/>
        <v/>
      </c>
      <c r="EE30" s="108" t="str">
        <f t="shared" si="278"/>
        <v/>
      </c>
      <c r="EF30" s="108" t="str">
        <f t="shared" si="279"/>
        <v/>
      </c>
      <c r="EG30" s="108" t="str">
        <f t="shared" si="280"/>
        <v/>
      </c>
      <c r="EH30" s="108" t="str">
        <f t="shared" si="281"/>
        <v/>
      </c>
      <c r="EI30" s="108" t="str">
        <f t="shared" si="282"/>
        <v/>
      </c>
      <c r="EJ30" s="108" t="str">
        <f t="shared" si="283"/>
        <v/>
      </c>
      <c r="EK30" s="108" t="str">
        <f t="shared" si="284"/>
        <v/>
      </c>
      <c r="EL30" s="108" t="str">
        <f t="shared" si="285"/>
        <v/>
      </c>
      <c r="EM30" s="108" t="str">
        <f t="shared" si="286"/>
        <v/>
      </c>
      <c r="EN30" s="108" t="str">
        <f t="shared" si="287"/>
        <v/>
      </c>
      <c r="EO30" s="108" t="str">
        <f t="shared" si="288"/>
        <v/>
      </c>
      <c r="EP30" s="108" t="str">
        <f t="shared" si="289"/>
        <v/>
      </c>
      <c r="EQ30" s="108" t="str">
        <f t="shared" si="290"/>
        <v/>
      </c>
      <c r="ER30" s="108" t="str">
        <f t="shared" si="291"/>
        <v/>
      </c>
      <c r="ES30" s="108" t="str">
        <f t="shared" si="292"/>
        <v/>
      </c>
      <c r="ET30" s="108" t="str">
        <f t="shared" si="293"/>
        <v/>
      </c>
      <c r="EU30" s="108" t="str">
        <f t="shared" si="294"/>
        <v/>
      </c>
      <c r="EV30" s="108" t="str">
        <f t="shared" si="295"/>
        <v/>
      </c>
      <c r="EW30" s="108" t="str">
        <f t="shared" si="296"/>
        <v/>
      </c>
      <c r="EX30" s="108" t="str">
        <f t="shared" si="297"/>
        <v/>
      </c>
      <c r="EY30" s="108" t="str">
        <f t="shared" si="298"/>
        <v/>
      </c>
      <c r="EZ30" s="108" t="str">
        <f t="shared" si="299"/>
        <v/>
      </c>
      <c r="FA30" s="108" t="str">
        <f t="shared" si="300"/>
        <v/>
      </c>
      <c r="FB30" s="108" t="str">
        <f t="shared" si="301"/>
        <v/>
      </c>
      <c r="FC30">
        <f>'06_Presupuesto'!F361-'02_Rendimientos'!$B$79+1</f>
        <v>112</v>
      </c>
      <c r="FD30">
        <f>'06_Presupuesto'!G361-'02_Rendimientos'!$B$79+1</f>
        <v>121</v>
      </c>
      <c r="FE30" s="98">
        <f>'06_Presupuesto'!E361</f>
        <v>6.6622016990376814E-2</v>
      </c>
    </row>
    <row r="31" spans="2:161" ht="22.05" customHeight="1">
      <c r="B31" s="109" t="str">
        <f>'03_CPM_Obra_Gruesa'!B164</f>
        <v>4.4</v>
      </c>
      <c r="C31" s="109" t="str">
        <f>'02_Rendimientos'!C25</f>
        <v>Pinturas interiores y exteriores</v>
      </c>
      <c r="D31" s="109" t="str">
        <f>'02_Rendimientos'!E25</f>
        <v>m2</v>
      </c>
      <c r="E31" s="110">
        <f>'02_Rendimientos'!D25</f>
        <v>720</v>
      </c>
      <c r="F31" s="110">
        <f t="shared" si="151"/>
        <v>4084.2013888888896</v>
      </c>
      <c r="G31" s="110">
        <f>'06_Presupuesto'!D362*(1+'02_Rendimientos'!B82)</f>
        <v>2940625.0000000005</v>
      </c>
      <c r="H31" s="109">
        <f>'02_Rendimientos'!K25</f>
        <v>20</v>
      </c>
      <c r="I31" s="111" t="str">
        <f t="shared" si="152"/>
        <v/>
      </c>
      <c r="J31" s="111" t="str">
        <f t="shared" si="153"/>
        <v/>
      </c>
      <c r="K31" s="111" t="str">
        <f t="shared" si="154"/>
        <v/>
      </c>
      <c r="L31" s="111" t="str">
        <f t="shared" si="155"/>
        <v/>
      </c>
      <c r="M31" s="111" t="str">
        <f t="shared" si="156"/>
        <v/>
      </c>
      <c r="N31" s="111" t="str">
        <f t="shared" si="157"/>
        <v/>
      </c>
      <c r="O31" s="111" t="str">
        <f t="shared" si="158"/>
        <v/>
      </c>
      <c r="P31" s="111" t="str">
        <f t="shared" si="159"/>
        <v/>
      </c>
      <c r="Q31" s="111" t="str">
        <f t="shared" si="160"/>
        <v/>
      </c>
      <c r="R31" s="111" t="str">
        <f t="shared" si="161"/>
        <v/>
      </c>
      <c r="S31" s="111" t="str">
        <f t="shared" si="162"/>
        <v/>
      </c>
      <c r="T31" s="111" t="str">
        <f t="shared" si="163"/>
        <v/>
      </c>
      <c r="U31" s="111" t="str">
        <f t="shared" si="164"/>
        <v/>
      </c>
      <c r="V31" s="111" t="str">
        <f t="shared" si="165"/>
        <v/>
      </c>
      <c r="W31" s="111" t="str">
        <f t="shared" si="166"/>
        <v/>
      </c>
      <c r="X31" s="111" t="str">
        <f t="shared" si="167"/>
        <v/>
      </c>
      <c r="Y31" s="111" t="str">
        <f t="shared" si="168"/>
        <v/>
      </c>
      <c r="Z31" s="111" t="str">
        <f t="shared" si="169"/>
        <v/>
      </c>
      <c r="AA31" s="111" t="str">
        <f t="shared" si="170"/>
        <v/>
      </c>
      <c r="AB31" s="111" t="str">
        <f t="shared" si="171"/>
        <v/>
      </c>
      <c r="AC31" s="111" t="str">
        <f t="shared" si="172"/>
        <v/>
      </c>
      <c r="AD31" s="111" t="str">
        <f t="shared" si="173"/>
        <v/>
      </c>
      <c r="AE31" s="111" t="str">
        <f t="shared" si="174"/>
        <v/>
      </c>
      <c r="AF31" s="111" t="str">
        <f t="shared" si="175"/>
        <v/>
      </c>
      <c r="AG31" s="111" t="str">
        <f t="shared" si="176"/>
        <v/>
      </c>
      <c r="AH31" s="111" t="str">
        <f t="shared" si="177"/>
        <v/>
      </c>
      <c r="AI31" s="111" t="str">
        <f t="shared" si="178"/>
        <v/>
      </c>
      <c r="AJ31" s="111" t="str">
        <f t="shared" si="179"/>
        <v/>
      </c>
      <c r="AK31" s="111" t="str">
        <f t="shared" si="180"/>
        <v/>
      </c>
      <c r="AL31" s="111" t="str">
        <f t="shared" si="181"/>
        <v/>
      </c>
      <c r="AM31" s="111" t="str">
        <f t="shared" si="182"/>
        <v/>
      </c>
      <c r="AN31" s="111" t="str">
        <f t="shared" si="183"/>
        <v/>
      </c>
      <c r="AO31" s="111" t="str">
        <f t="shared" si="184"/>
        <v/>
      </c>
      <c r="AP31" s="111" t="str">
        <f t="shared" si="185"/>
        <v/>
      </c>
      <c r="AQ31" s="111" t="str">
        <f t="shared" si="186"/>
        <v/>
      </c>
      <c r="AR31" s="111" t="str">
        <f t="shared" si="187"/>
        <v/>
      </c>
      <c r="AS31" s="111" t="str">
        <f t="shared" si="188"/>
        <v/>
      </c>
      <c r="AT31" s="111" t="str">
        <f t="shared" si="189"/>
        <v/>
      </c>
      <c r="AU31" s="111" t="str">
        <f t="shared" si="190"/>
        <v/>
      </c>
      <c r="AV31" s="111" t="str">
        <f t="shared" si="191"/>
        <v/>
      </c>
      <c r="AW31" s="111" t="str">
        <f t="shared" si="192"/>
        <v/>
      </c>
      <c r="AX31" s="111" t="str">
        <f t="shared" si="193"/>
        <v/>
      </c>
      <c r="AY31" s="111" t="str">
        <f t="shared" si="194"/>
        <v/>
      </c>
      <c r="AZ31" s="111" t="str">
        <f t="shared" si="195"/>
        <v/>
      </c>
      <c r="BA31" s="111" t="str">
        <f t="shared" si="196"/>
        <v/>
      </c>
      <c r="BB31" s="111" t="str">
        <f t="shared" si="197"/>
        <v/>
      </c>
      <c r="BC31" s="111" t="str">
        <f t="shared" si="198"/>
        <v/>
      </c>
      <c r="BD31" s="111" t="str">
        <f t="shared" si="199"/>
        <v/>
      </c>
      <c r="BE31" s="111" t="str">
        <f t="shared" si="200"/>
        <v/>
      </c>
      <c r="BF31" s="111" t="str">
        <f t="shared" si="201"/>
        <v/>
      </c>
      <c r="BG31" s="111" t="str">
        <f t="shared" si="202"/>
        <v/>
      </c>
      <c r="BH31" s="111" t="str">
        <f t="shared" si="203"/>
        <v/>
      </c>
      <c r="BI31" s="111" t="str">
        <f t="shared" si="204"/>
        <v/>
      </c>
      <c r="BJ31" s="111" t="str">
        <f t="shared" si="205"/>
        <v/>
      </c>
      <c r="BK31" s="111" t="str">
        <f t="shared" si="206"/>
        <v/>
      </c>
      <c r="BL31" s="111" t="str">
        <f t="shared" si="207"/>
        <v/>
      </c>
      <c r="BM31" s="111" t="str">
        <f t="shared" si="208"/>
        <v/>
      </c>
      <c r="BN31" s="111" t="str">
        <f t="shared" si="209"/>
        <v/>
      </c>
      <c r="BO31" s="111" t="str">
        <f t="shared" si="210"/>
        <v/>
      </c>
      <c r="BP31" s="111" t="str">
        <f t="shared" si="211"/>
        <v/>
      </c>
      <c r="BQ31" s="111" t="str">
        <f t="shared" si="212"/>
        <v/>
      </c>
      <c r="BR31" s="111" t="str">
        <f t="shared" si="213"/>
        <v/>
      </c>
      <c r="BS31" s="111" t="str">
        <f t="shared" si="214"/>
        <v/>
      </c>
      <c r="BT31" s="111" t="str">
        <f t="shared" si="215"/>
        <v/>
      </c>
      <c r="BU31" s="111" t="str">
        <f t="shared" si="216"/>
        <v/>
      </c>
      <c r="BV31" s="111" t="str">
        <f t="shared" si="217"/>
        <v/>
      </c>
      <c r="BW31" s="111" t="str">
        <f t="shared" si="218"/>
        <v/>
      </c>
      <c r="BX31" s="111" t="str">
        <f t="shared" si="219"/>
        <v/>
      </c>
      <c r="BY31" s="111" t="str">
        <f t="shared" si="220"/>
        <v/>
      </c>
      <c r="BZ31" s="111" t="str">
        <f t="shared" si="221"/>
        <v/>
      </c>
      <c r="CA31" s="111" t="str">
        <f t="shared" si="222"/>
        <v/>
      </c>
      <c r="CB31" s="111" t="str">
        <f t="shared" si="223"/>
        <v/>
      </c>
      <c r="CC31" s="111" t="str">
        <f t="shared" si="224"/>
        <v/>
      </c>
      <c r="CD31" s="111" t="str">
        <f t="shared" si="225"/>
        <v/>
      </c>
      <c r="CE31" s="111" t="str">
        <f t="shared" si="226"/>
        <v/>
      </c>
      <c r="CF31" s="111" t="str">
        <f t="shared" si="227"/>
        <v/>
      </c>
      <c r="CG31" s="111" t="str">
        <f t="shared" si="228"/>
        <v/>
      </c>
      <c r="CH31" s="111" t="str">
        <f t="shared" si="229"/>
        <v/>
      </c>
      <c r="CI31" s="111" t="str">
        <f t="shared" si="230"/>
        <v/>
      </c>
      <c r="CJ31" s="111" t="str">
        <f t="shared" si="231"/>
        <v/>
      </c>
      <c r="CK31" s="111" t="str">
        <f t="shared" si="232"/>
        <v/>
      </c>
      <c r="CL31" s="111" t="str">
        <f t="shared" si="233"/>
        <v/>
      </c>
      <c r="CM31" s="111" t="str">
        <f t="shared" si="234"/>
        <v/>
      </c>
      <c r="CN31" s="111" t="str">
        <f t="shared" si="235"/>
        <v/>
      </c>
      <c r="CO31" s="111" t="str">
        <f t="shared" si="236"/>
        <v/>
      </c>
      <c r="CP31" s="111" t="str">
        <f t="shared" si="237"/>
        <v/>
      </c>
      <c r="CQ31" s="111" t="str">
        <f t="shared" si="238"/>
        <v/>
      </c>
      <c r="CR31" s="111" t="str">
        <f t="shared" si="239"/>
        <v/>
      </c>
      <c r="CS31" s="111" t="str">
        <f t="shared" si="240"/>
        <v/>
      </c>
      <c r="CT31" s="111" t="str">
        <f t="shared" si="241"/>
        <v/>
      </c>
      <c r="CU31" s="111" t="str">
        <f t="shared" si="242"/>
        <v/>
      </c>
      <c r="CV31" s="111" t="str">
        <f t="shared" si="243"/>
        <v/>
      </c>
      <c r="CW31" s="111" t="str">
        <f t="shared" si="244"/>
        <v/>
      </c>
      <c r="CX31" s="111" t="str">
        <f t="shared" si="245"/>
        <v/>
      </c>
      <c r="CY31" s="111" t="str">
        <f t="shared" si="246"/>
        <v/>
      </c>
      <c r="CZ31" s="111" t="str">
        <f t="shared" si="247"/>
        <v/>
      </c>
      <c r="DA31" s="111" t="str">
        <f t="shared" si="248"/>
        <v/>
      </c>
      <c r="DB31" s="111" t="str">
        <f t="shared" si="249"/>
        <v/>
      </c>
      <c r="DC31" s="111" t="str">
        <f t="shared" si="250"/>
        <v/>
      </c>
      <c r="DD31" s="111" t="str">
        <f t="shared" si="251"/>
        <v/>
      </c>
      <c r="DE31" s="111" t="str">
        <f t="shared" si="252"/>
        <v/>
      </c>
      <c r="DF31" s="111" t="str">
        <f t="shared" si="253"/>
        <v/>
      </c>
      <c r="DG31" s="111" t="str">
        <f t="shared" si="254"/>
        <v/>
      </c>
      <c r="DH31" s="111" t="str">
        <f t="shared" si="255"/>
        <v/>
      </c>
      <c r="DI31" s="111" t="str">
        <f t="shared" si="256"/>
        <v/>
      </c>
      <c r="DJ31" s="111" t="str">
        <f t="shared" si="257"/>
        <v/>
      </c>
      <c r="DK31" s="111" t="str">
        <f t="shared" si="258"/>
        <v/>
      </c>
      <c r="DL31" s="111" t="str">
        <f t="shared" si="259"/>
        <v/>
      </c>
      <c r="DM31" s="111" t="str">
        <f t="shared" si="260"/>
        <v/>
      </c>
      <c r="DN31" s="111" t="str">
        <f t="shared" si="261"/>
        <v/>
      </c>
      <c r="DO31" s="111" t="str">
        <f t="shared" si="262"/>
        <v/>
      </c>
      <c r="DP31" s="111" t="str">
        <f t="shared" si="263"/>
        <v/>
      </c>
      <c r="DQ31" s="111" t="str">
        <f t="shared" si="264"/>
        <v/>
      </c>
      <c r="DR31" s="111" t="str">
        <f t="shared" si="265"/>
        <v/>
      </c>
      <c r="DS31" s="111" t="str">
        <f t="shared" si="266"/>
        <v/>
      </c>
      <c r="DT31" s="111" t="str">
        <f t="shared" si="267"/>
        <v/>
      </c>
      <c r="DU31" s="111" t="str">
        <f t="shared" si="268"/>
        <v/>
      </c>
      <c r="DV31" s="111" t="str">
        <f t="shared" si="269"/>
        <v/>
      </c>
      <c r="DW31" s="111" t="str">
        <f t="shared" si="270"/>
        <v/>
      </c>
      <c r="DX31" s="111" t="str">
        <f t="shared" si="271"/>
        <v/>
      </c>
      <c r="DY31" s="111" t="str">
        <f t="shared" si="272"/>
        <v/>
      </c>
      <c r="DZ31" s="111" t="str">
        <f t="shared" si="273"/>
        <v/>
      </c>
      <c r="EA31" s="111" t="str">
        <f t="shared" si="274"/>
        <v/>
      </c>
      <c r="EB31" s="111">
        <f t="shared" si="275"/>
        <v>1</v>
      </c>
      <c r="EC31" s="111">
        <f t="shared" si="276"/>
        <v>1</v>
      </c>
      <c r="ED31" s="111">
        <f t="shared" si="277"/>
        <v>1</v>
      </c>
      <c r="EE31" s="111">
        <f t="shared" si="278"/>
        <v>1</v>
      </c>
      <c r="EF31" s="111">
        <f t="shared" si="279"/>
        <v>1</v>
      </c>
      <c r="EG31" s="111">
        <f t="shared" si="280"/>
        <v>1</v>
      </c>
      <c r="EH31" s="111">
        <f t="shared" si="281"/>
        <v>1</v>
      </c>
      <c r="EI31" s="111">
        <f t="shared" si="282"/>
        <v>1</v>
      </c>
      <c r="EJ31" s="111">
        <f t="shared" si="283"/>
        <v>1</v>
      </c>
      <c r="EK31" s="111">
        <f t="shared" si="284"/>
        <v>1</v>
      </c>
      <c r="EL31" s="111">
        <f t="shared" si="285"/>
        <v>1</v>
      </c>
      <c r="EM31" s="111">
        <f t="shared" si="286"/>
        <v>1</v>
      </c>
      <c r="EN31" s="111">
        <f t="shared" si="287"/>
        <v>1</v>
      </c>
      <c r="EO31" s="111">
        <f t="shared" si="288"/>
        <v>1</v>
      </c>
      <c r="EP31" s="111">
        <f t="shared" si="289"/>
        <v>1</v>
      </c>
      <c r="EQ31" s="111">
        <f t="shared" si="290"/>
        <v>1</v>
      </c>
      <c r="ER31" s="111">
        <f t="shared" si="291"/>
        <v>1</v>
      </c>
      <c r="ES31" s="111">
        <f t="shared" si="292"/>
        <v>1</v>
      </c>
      <c r="ET31" s="111">
        <f t="shared" si="293"/>
        <v>1</v>
      </c>
      <c r="EU31" s="111">
        <f t="shared" si="294"/>
        <v>1</v>
      </c>
      <c r="EV31" s="111" t="str">
        <f t="shared" si="295"/>
        <v/>
      </c>
      <c r="EW31" s="111" t="str">
        <f t="shared" si="296"/>
        <v/>
      </c>
      <c r="EX31" s="111" t="str">
        <f t="shared" si="297"/>
        <v/>
      </c>
      <c r="EY31" s="111" t="str">
        <f t="shared" si="298"/>
        <v/>
      </c>
      <c r="EZ31" s="111" t="str">
        <f t="shared" si="299"/>
        <v/>
      </c>
      <c r="FA31" s="111" t="str">
        <f t="shared" si="300"/>
        <v/>
      </c>
      <c r="FB31" s="111" t="str">
        <f t="shared" si="301"/>
        <v/>
      </c>
      <c r="FC31">
        <f>'06_Presupuesto'!F362-'02_Rendimientos'!$B$79+1</f>
        <v>124</v>
      </c>
      <c r="FD31">
        <f>'06_Presupuesto'!G362-'02_Rendimientos'!$B$79+1</f>
        <v>143</v>
      </c>
      <c r="FE31" s="98">
        <f>'06_Presupuesto'!E362</f>
        <v>8.8829355987169095E-2</v>
      </c>
    </row>
    <row r="32" spans="2:161" ht="22.05" customHeight="1">
      <c r="B32" t="str">
        <f>'03_CPM_Obra_Gruesa'!B165</f>
        <v>4.5</v>
      </c>
      <c r="C32" t="str">
        <f>'02_Rendimientos'!C26</f>
        <v>Puertas, ventanas y quincallería</v>
      </c>
      <c r="D32" t="str">
        <f>'02_Rendimientos'!E26</f>
        <v>un</v>
      </c>
      <c r="E32" s="90">
        <f>'02_Rendimientos'!D26</f>
        <v>18</v>
      </c>
      <c r="F32" s="90">
        <f t="shared" si="151"/>
        <v>1095645.8333333333</v>
      </c>
      <c r="G32" s="90">
        <f>'06_Presupuesto'!D363*(1+'02_Rendimientos'!B82)</f>
        <v>19721625</v>
      </c>
      <c r="H32">
        <f>'02_Rendimientos'!K26</f>
        <v>16</v>
      </c>
      <c r="I32" s="108" t="str">
        <f t="shared" si="152"/>
        <v/>
      </c>
      <c r="J32" s="108" t="str">
        <f t="shared" si="153"/>
        <v/>
      </c>
      <c r="K32" s="108" t="str">
        <f t="shared" si="154"/>
        <v/>
      </c>
      <c r="L32" s="108" t="str">
        <f t="shared" si="155"/>
        <v/>
      </c>
      <c r="M32" s="108" t="str">
        <f t="shared" si="156"/>
        <v/>
      </c>
      <c r="N32" s="108" t="str">
        <f t="shared" si="157"/>
        <v/>
      </c>
      <c r="O32" s="108" t="str">
        <f t="shared" si="158"/>
        <v/>
      </c>
      <c r="P32" s="108" t="str">
        <f t="shared" si="159"/>
        <v/>
      </c>
      <c r="Q32" s="108" t="str">
        <f t="shared" si="160"/>
        <v/>
      </c>
      <c r="R32" s="108" t="str">
        <f t="shared" si="161"/>
        <v/>
      </c>
      <c r="S32" s="108" t="str">
        <f t="shared" si="162"/>
        <v/>
      </c>
      <c r="T32" s="108" t="str">
        <f t="shared" si="163"/>
        <v/>
      </c>
      <c r="U32" s="108" t="str">
        <f t="shared" si="164"/>
        <v/>
      </c>
      <c r="V32" s="108" t="str">
        <f t="shared" si="165"/>
        <v/>
      </c>
      <c r="W32" s="108" t="str">
        <f t="shared" si="166"/>
        <v/>
      </c>
      <c r="X32" s="108" t="str">
        <f t="shared" si="167"/>
        <v/>
      </c>
      <c r="Y32" s="108" t="str">
        <f t="shared" si="168"/>
        <v/>
      </c>
      <c r="Z32" s="108" t="str">
        <f t="shared" si="169"/>
        <v/>
      </c>
      <c r="AA32" s="108" t="str">
        <f t="shared" si="170"/>
        <v/>
      </c>
      <c r="AB32" s="108" t="str">
        <f t="shared" si="171"/>
        <v/>
      </c>
      <c r="AC32" s="108" t="str">
        <f t="shared" si="172"/>
        <v/>
      </c>
      <c r="AD32" s="108" t="str">
        <f t="shared" si="173"/>
        <v/>
      </c>
      <c r="AE32" s="108" t="str">
        <f t="shared" si="174"/>
        <v/>
      </c>
      <c r="AF32" s="108" t="str">
        <f t="shared" si="175"/>
        <v/>
      </c>
      <c r="AG32" s="108" t="str">
        <f t="shared" si="176"/>
        <v/>
      </c>
      <c r="AH32" s="108" t="str">
        <f t="shared" si="177"/>
        <v/>
      </c>
      <c r="AI32" s="108" t="str">
        <f t="shared" si="178"/>
        <v/>
      </c>
      <c r="AJ32" s="108" t="str">
        <f t="shared" si="179"/>
        <v/>
      </c>
      <c r="AK32" s="108" t="str">
        <f t="shared" si="180"/>
        <v/>
      </c>
      <c r="AL32" s="108" t="str">
        <f t="shared" si="181"/>
        <v/>
      </c>
      <c r="AM32" s="108" t="str">
        <f t="shared" si="182"/>
        <v/>
      </c>
      <c r="AN32" s="108" t="str">
        <f t="shared" si="183"/>
        <v/>
      </c>
      <c r="AO32" s="108" t="str">
        <f t="shared" si="184"/>
        <v/>
      </c>
      <c r="AP32" s="108" t="str">
        <f t="shared" si="185"/>
        <v/>
      </c>
      <c r="AQ32" s="108" t="str">
        <f t="shared" si="186"/>
        <v/>
      </c>
      <c r="AR32" s="108" t="str">
        <f t="shared" si="187"/>
        <v/>
      </c>
      <c r="AS32" s="108" t="str">
        <f t="shared" si="188"/>
        <v/>
      </c>
      <c r="AT32" s="108" t="str">
        <f t="shared" si="189"/>
        <v/>
      </c>
      <c r="AU32" s="108" t="str">
        <f t="shared" si="190"/>
        <v/>
      </c>
      <c r="AV32" s="108" t="str">
        <f t="shared" si="191"/>
        <v/>
      </c>
      <c r="AW32" s="108" t="str">
        <f t="shared" si="192"/>
        <v/>
      </c>
      <c r="AX32" s="108" t="str">
        <f t="shared" si="193"/>
        <v/>
      </c>
      <c r="AY32" s="108" t="str">
        <f t="shared" si="194"/>
        <v/>
      </c>
      <c r="AZ32" s="108" t="str">
        <f t="shared" si="195"/>
        <v/>
      </c>
      <c r="BA32" s="108" t="str">
        <f t="shared" si="196"/>
        <v/>
      </c>
      <c r="BB32" s="108" t="str">
        <f t="shared" si="197"/>
        <v/>
      </c>
      <c r="BC32" s="108" t="str">
        <f t="shared" si="198"/>
        <v/>
      </c>
      <c r="BD32" s="108" t="str">
        <f t="shared" si="199"/>
        <v/>
      </c>
      <c r="BE32" s="108" t="str">
        <f t="shared" si="200"/>
        <v/>
      </c>
      <c r="BF32" s="108" t="str">
        <f t="shared" si="201"/>
        <v/>
      </c>
      <c r="BG32" s="108" t="str">
        <f t="shared" si="202"/>
        <v/>
      </c>
      <c r="BH32" s="108" t="str">
        <f t="shared" si="203"/>
        <v/>
      </c>
      <c r="BI32" s="108" t="str">
        <f t="shared" si="204"/>
        <v/>
      </c>
      <c r="BJ32" s="108" t="str">
        <f t="shared" si="205"/>
        <v/>
      </c>
      <c r="BK32" s="108" t="str">
        <f t="shared" si="206"/>
        <v/>
      </c>
      <c r="BL32" s="108" t="str">
        <f t="shared" si="207"/>
        <v/>
      </c>
      <c r="BM32" s="108" t="str">
        <f t="shared" si="208"/>
        <v/>
      </c>
      <c r="BN32" s="108" t="str">
        <f t="shared" si="209"/>
        <v/>
      </c>
      <c r="BO32" s="108" t="str">
        <f t="shared" si="210"/>
        <v/>
      </c>
      <c r="BP32" s="108" t="str">
        <f t="shared" si="211"/>
        <v/>
      </c>
      <c r="BQ32" s="108" t="str">
        <f t="shared" si="212"/>
        <v/>
      </c>
      <c r="BR32" s="108" t="str">
        <f t="shared" si="213"/>
        <v/>
      </c>
      <c r="BS32" s="108" t="str">
        <f t="shared" si="214"/>
        <v/>
      </c>
      <c r="BT32" s="108" t="str">
        <f t="shared" si="215"/>
        <v/>
      </c>
      <c r="BU32" s="108" t="str">
        <f t="shared" si="216"/>
        <v/>
      </c>
      <c r="BV32" s="108" t="str">
        <f t="shared" si="217"/>
        <v/>
      </c>
      <c r="BW32" s="108" t="str">
        <f t="shared" si="218"/>
        <v/>
      </c>
      <c r="BX32" s="108" t="str">
        <f t="shared" si="219"/>
        <v/>
      </c>
      <c r="BY32" s="108" t="str">
        <f t="shared" si="220"/>
        <v/>
      </c>
      <c r="BZ32" s="108" t="str">
        <f t="shared" si="221"/>
        <v/>
      </c>
      <c r="CA32" s="108" t="str">
        <f t="shared" si="222"/>
        <v/>
      </c>
      <c r="CB32" s="108" t="str">
        <f t="shared" si="223"/>
        <v/>
      </c>
      <c r="CC32" s="108" t="str">
        <f t="shared" si="224"/>
        <v/>
      </c>
      <c r="CD32" s="108" t="str">
        <f t="shared" si="225"/>
        <v/>
      </c>
      <c r="CE32" s="108" t="str">
        <f t="shared" si="226"/>
        <v/>
      </c>
      <c r="CF32" s="108" t="str">
        <f t="shared" si="227"/>
        <v/>
      </c>
      <c r="CG32" s="108" t="str">
        <f t="shared" si="228"/>
        <v/>
      </c>
      <c r="CH32" s="108" t="str">
        <f t="shared" si="229"/>
        <v/>
      </c>
      <c r="CI32" s="108" t="str">
        <f t="shared" si="230"/>
        <v/>
      </c>
      <c r="CJ32" s="108" t="str">
        <f t="shared" si="231"/>
        <v/>
      </c>
      <c r="CK32" s="108" t="str">
        <f t="shared" si="232"/>
        <v/>
      </c>
      <c r="CL32" s="108">
        <f t="shared" si="233"/>
        <v>1</v>
      </c>
      <c r="CM32" s="108">
        <f t="shared" si="234"/>
        <v>1</v>
      </c>
      <c r="CN32" s="108">
        <f t="shared" si="235"/>
        <v>1</v>
      </c>
      <c r="CO32" s="108">
        <f t="shared" si="236"/>
        <v>1</v>
      </c>
      <c r="CP32" s="108">
        <f t="shared" si="237"/>
        <v>1</v>
      </c>
      <c r="CQ32" s="108">
        <f t="shared" si="238"/>
        <v>1</v>
      </c>
      <c r="CR32" s="108">
        <f t="shared" si="239"/>
        <v>1</v>
      </c>
      <c r="CS32" s="108">
        <f t="shared" si="240"/>
        <v>1</v>
      </c>
      <c r="CT32" s="108">
        <f t="shared" si="241"/>
        <v>1</v>
      </c>
      <c r="CU32" s="108">
        <f t="shared" si="242"/>
        <v>1</v>
      </c>
      <c r="CV32" s="108">
        <f t="shared" si="243"/>
        <v>1</v>
      </c>
      <c r="CW32" s="108">
        <f t="shared" si="244"/>
        <v>1</v>
      </c>
      <c r="CX32" s="108">
        <f t="shared" si="245"/>
        <v>1</v>
      </c>
      <c r="CY32" s="108">
        <f t="shared" si="246"/>
        <v>1</v>
      </c>
      <c r="CZ32" s="108">
        <f t="shared" si="247"/>
        <v>1</v>
      </c>
      <c r="DA32" s="108">
        <f t="shared" si="248"/>
        <v>1</v>
      </c>
      <c r="DB32" s="108" t="str">
        <f t="shared" si="249"/>
        <v/>
      </c>
      <c r="DC32" s="108" t="str">
        <f t="shared" si="250"/>
        <v/>
      </c>
      <c r="DD32" s="108" t="str">
        <f t="shared" si="251"/>
        <v/>
      </c>
      <c r="DE32" s="108" t="str">
        <f t="shared" si="252"/>
        <v/>
      </c>
      <c r="DF32" s="108" t="str">
        <f t="shared" si="253"/>
        <v/>
      </c>
      <c r="DG32" s="108" t="str">
        <f t="shared" si="254"/>
        <v/>
      </c>
      <c r="DH32" s="108" t="str">
        <f t="shared" si="255"/>
        <v/>
      </c>
      <c r="DI32" s="108" t="str">
        <f t="shared" si="256"/>
        <v/>
      </c>
      <c r="DJ32" s="108" t="str">
        <f t="shared" si="257"/>
        <v/>
      </c>
      <c r="DK32" s="108" t="str">
        <f t="shared" si="258"/>
        <v/>
      </c>
      <c r="DL32" s="108" t="str">
        <f t="shared" si="259"/>
        <v/>
      </c>
      <c r="DM32" s="108" t="str">
        <f t="shared" si="260"/>
        <v/>
      </c>
      <c r="DN32" s="108" t="str">
        <f t="shared" si="261"/>
        <v/>
      </c>
      <c r="DO32" s="108" t="str">
        <f t="shared" si="262"/>
        <v/>
      </c>
      <c r="DP32" s="108" t="str">
        <f t="shared" si="263"/>
        <v/>
      </c>
      <c r="DQ32" s="108" t="str">
        <f t="shared" si="264"/>
        <v/>
      </c>
      <c r="DR32" s="108" t="str">
        <f t="shared" si="265"/>
        <v/>
      </c>
      <c r="DS32" s="108" t="str">
        <f t="shared" si="266"/>
        <v/>
      </c>
      <c r="DT32" s="108" t="str">
        <f t="shared" si="267"/>
        <v/>
      </c>
      <c r="DU32" s="108" t="str">
        <f t="shared" si="268"/>
        <v/>
      </c>
      <c r="DV32" s="108" t="str">
        <f t="shared" si="269"/>
        <v/>
      </c>
      <c r="DW32" s="108" t="str">
        <f t="shared" si="270"/>
        <v/>
      </c>
      <c r="DX32" s="108" t="str">
        <f t="shared" si="271"/>
        <v/>
      </c>
      <c r="DY32" s="108" t="str">
        <f t="shared" si="272"/>
        <v/>
      </c>
      <c r="DZ32" s="108" t="str">
        <f t="shared" si="273"/>
        <v/>
      </c>
      <c r="EA32" s="108" t="str">
        <f t="shared" si="274"/>
        <v/>
      </c>
      <c r="EB32" s="108" t="str">
        <f t="shared" si="275"/>
        <v/>
      </c>
      <c r="EC32" s="108" t="str">
        <f t="shared" si="276"/>
        <v/>
      </c>
      <c r="ED32" s="108" t="str">
        <f t="shared" si="277"/>
        <v/>
      </c>
      <c r="EE32" s="108" t="str">
        <f t="shared" si="278"/>
        <v/>
      </c>
      <c r="EF32" s="108" t="str">
        <f t="shared" si="279"/>
        <v/>
      </c>
      <c r="EG32" s="108" t="str">
        <f t="shared" si="280"/>
        <v/>
      </c>
      <c r="EH32" s="108" t="str">
        <f t="shared" si="281"/>
        <v/>
      </c>
      <c r="EI32" s="108" t="str">
        <f t="shared" si="282"/>
        <v/>
      </c>
      <c r="EJ32" s="108" t="str">
        <f t="shared" si="283"/>
        <v/>
      </c>
      <c r="EK32" s="108" t="str">
        <f t="shared" si="284"/>
        <v/>
      </c>
      <c r="EL32" s="108" t="str">
        <f t="shared" si="285"/>
        <v/>
      </c>
      <c r="EM32" s="108" t="str">
        <f t="shared" si="286"/>
        <v/>
      </c>
      <c r="EN32" s="108" t="str">
        <f t="shared" si="287"/>
        <v/>
      </c>
      <c r="EO32" s="108" t="str">
        <f t="shared" si="288"/>
        <v/>
      </c>
      <c r="EP32" s="108" t="str">
        <f t="shared" si="289"/>
        <v/>
      </c>
      <c r="EQ32" s="108" t="str">
        <f t="shared" si="290"/>
        <v/>
      </c>
      <c r="ER32" s="108" t="str">
        <f t="shared" si="291"/>
        <v/>
      </c>
      <c r="ES32" s="108" t="str">
        <f t="shared" si="292"/>
        <v/>
      </c>
      <c r="ET32" s="108" t="str">
        <f t="shared" si="293"/>
        <v/>
      </c>
      <c r="EU32" s="108" t="str">
        <f t="shared" si="294"/>
        <v/>
      </c>
      <c r="EV32" s="108" t="str">
        <f t="shared" si="295"/>
        <v/>
      </c>
      <c r="EW32" s="108" t="str">
        <f t="shared" si="296"/>
        <v/>
      </c>
      <c r="EX32" s="108" t="str">
        <f t="shared" si="297"/>
        <v/>
      </c>
      <c r="EY32" s="108" t="str">
        <f t="shared" si="298"/>
        <v/>
      </c>
      <c r="EZ32" s="108" t="str">
        <f t="shared" si="299"/>
        <v/>
      </c>
      <c r="FA32" s="108" t="str">
        <f t="shared" si="300"/>
        <v/>
      </c>
      <c r="FB32" s="108" t="str">
        <f t="shared" si="301"/>
        <v/>
      </c>
      <c r="FC32">
        <f>'06_Presupuesto'!F363-'02_Rendimientos'!$B$79+1</f>
        <v>82</v>
      </c>
      <c r="FD32">
        <f>'06_Presupuesto'!G363-'02_Rendimientos'!$B$79+1</f>
        <v>97</v>
      </c>
      <c r="FE32" s="98">
        <f>'06_Presupuesto'!E363</f>
        <v>6.6622016990376814E-2</v>
      </c>
    </row>
    <row r="33" spans="2:161" ht="22.05" customHeight="1">
      <c r="B33" s="109" t="str">
        <f>'03_CPM_Obra_Gruesa'!B166</f>
        <v>4.6</v>
      </c>
      <c r="C33" s="109" t="str">
        <f>'02_Rendimientos'!C27</f>
        <v>Limpieza, remates y entrega</v>
      </c>
      <c r="D33" s="109" t="str">
        <f>'02_Rendimientos'!E27</f>
        <v>lote</v>
      </c>
      <c r="E33" s="110">
        <f>'02_Rendimientos'!D27</f>
        <v>1</v>
      </c>
      <c r="F33" s="110">
        <f t="shared" si="151"/>
        <v>2079647.5</v>
      </c>
      <c r="G33" s="110">
        <f>'06_Presupuesto'!D364*(1+'02_Rendimientos'!B82)</f>
        <v>2079647.5</v>
      </c>
      <c r="H33" s="109">
        <f>'02_Rendimientos'!K27</f>
        <v>7</v>
      </c>
      <c r="I33" s="111" t="str">
        <f t="shared" si="152"/>
        <v/>
      </c>
      <c r="J33" s="111" t="str">
        <f t="shared" si="153"/>
        <v/>
      </c>
      <c r="K33" s="111" t="str">
        <f t="shared" si="154"/>
        <v/>
      </c>
      <c r="L33" s="111" t="str">
        <f t="shared" si="155"/>
        <v/>
      </c>
      <c r="M33" s="111" t="str">
        <f t="shared" si="156"/>
        <v/>
      </c>
      <c r="N33" s="111" t="str">
        <f t="shared" si="157"/>
        <v/>
      </c>
      <c r="O33" s="111" t="str">
        <f t="shared" si="158"/>
        <v/>
      </c>
      <c r="P33" s="111" t="str">
        <f t="shared" si="159"/>
        <v/>
      </c>
      <c r="Q33" s="111" t="str">
        <f t="shared" si="160"/>
        <v/>
      </c>
      <c r="R33" s="111" t="str">
        <f t="shared" si="161"/>
        <v/>
      </c>
      <c r="S33" s="111" t="str">
        <f t="shared" si="162"/>
        <v/>
      </c>
      <c r="T33" s="111" t="str">
        <f t="shared" si="163"/>
        <v/>
      </c>
      <c r="U33" s="111" t="str">
        <f t="shared" si="164"/>
        <v/>
      </c>
      <c r="V33" s="111" t="str">
        <f t="shared" si="165"/>
        <v/>
      </c>
      <c r="W33" s="111" t="str">
        <f t="shared" si="166"/>
        <v/>
      </c>
      <c r="X33" s="111" t="str">
        <f t="shared" si="167"/>
        <v/>
      </c>
      <c r="Y33" s="111" t="str">
        <f t="shared" si="168"/>
        <v/>
      </c>
      <c r="Z33" s="111" t="str">
        <f t="shared" si="169"/>
        <v/>
      </c>
      <c r="AA33" s="111" t="str">
        <f t="shared" si="170"/>
        <v/>
      </c>
      <c r="AB33" s="111" t="str">
        <f t="shared" si="171"/>
        <v/>
      </c>
      <c r="AC33" s="111" t="str">
        <f t="shared" si="172"/>
        <v/>
      </c>
      <c r="AD33" s="111" t="str">
        <f t="shared" si="173"/>
        <v/>
      </c>
      <c r="AE33" s="111" t="str">
        <f t="shared" si="174"/>
        <v/>
      </c>
      <c r="AF33" s="111" t="str">
        <f t="shared" si="175"/>
        <v/>
      </c>
      <c r="AG33" s="111" t="str">
        <f t="shared" si="176"/>
        <v/>
      </c>
      <c r="AH33" s="111" t="str">
        <f t="shared" si="177"/>
        <v/>
      </c>
      <c r="AI33" s="111" t="str">
        <f t="shared" si="178"/>
        <v/>
      </c>
      <c r="AJ33" s="111" t="str">
        <f t="shared" si="179"/>
        <v/>
      </c>
      <c r="AK33" s="111" t="str">
        <f t="shared" si="180"/>
        <v/>
      </c>
      <c r="AL33" s="111" t="str">
        <f t="shared" si="181"/>
        <v/>
      </c>
      <c r="AM33" s="111" t="str">
        <f t="shared" si="182"/>
        <v/>
      </c>
      <c r="AN33" s="111" t="str">
        <f t="shared" si="183"/>
        <v/>
      </c>
      <c r="AO33" s="111" t="str">
        <f t="shared" si="184"/>
        <v/>
      </c>
      <c r="AP33" s="111" t="str">
        <f t="shared" si="185"/>
        <v/>
      </c>
      <c r="AQ33" s="111" t="str">
        <f t="shared" si="186"/>
        <v/>
      </c>
      <c r="AR33" s="111" t="str">
        <f t="shared" si="187"/>
        <v/>
      </c>
      <c r="AS33" s="111" t="str">
        <f t="shared" si="188"/>
        <v/>
      </c>
      <c r="AT33" s="111" t="str">
        <f t="shared" si="189"/>
        <v/>
      </c>
      <c r="AU33" s="111" t="str">
        <f t="shared" si="190"/>
        <v/>
      </c>
      <c r="AV33" s="111" t="str">
        <f t="shared" si="191"/>
        <v/>
      </c>
      <c r="AW33" s="111" t="str">
        <f t="shared" si="192"/>
        <v/>
      </c>
      <c r="AX33" s="111" t="str">
        <f t="shared" si="193"/>
        <v/>
      </c>
      <c r="AY33" s="111" t="str">
        <f t="shared" si="194"/>
        <v/>
      </c>
      <c r="AZ33" s="111" t="str">
        <f t="shared" si="195"/>
        <v/>
      </c>
      <c r="BA33" s="111" t="str">
        <f t="shared" si="196"/>
        <v/>
      </c>
      <c r="BB33" s="111" t="str">
        <f t="shared" si="197"/>
        <v/>
      </c>
      <c r="BC33" s="111" t="str">
        <f t="shared" si="198"/>
        <v/>
      </c>
      <c r="BD33" s="111" t="str">
        <f t="shared" si="199"/>
        <v/>
      </c>
      <c r="BE33" s="111" t="str">
        <f t="shared" si="200"/>
        <v/>
      </c>
      <c r="BF33" s="111" t="str">
        <f t="shared" si="201"/>
        <v/>
      </c>
      <c r="BG33" s="111" t="str">
        <f t="shared" si="202"/>
        <v/>
      </c>
      <c r="BH33" s="111" t="str">
        <f t="shared" si="203"/>
        <v/>
      </c>
      <c r="BI33" s="111" t="str">
        <f t="shared" si="204"/>
        <v/>
      </c>
      <c r="BJ33" s="111" t="str">
        <f t="shared" si="205"/>
        <v/>
      </c>
      <c r="BK33" s="111" t="str">
        <f t="shared" si="206"/>
        <v/>
      </c>
      <c r="BL33" s="111" t="str">
        <f t="shared" si="207"/>
        <v/>
      </c>
      <c r="BM33" s="111" t="str">
        <f t="shared" si="208"/>
        <v/>
      </c>
      <c r="BN33" s="111" t="str">
        <f t="shared" si="209"/>
        <v/>
      </c>
      <c r="BO33" s="111" t="str">
        <f t="shared" si="210"/>
        <v/>
      </c>
      <c r="BP33" s="111" t="str">
        <f t="shared" si="211"/>
        <v/>
      </c>
      <c r="BQ33" s="111" t="str">
        <f t="shared" si="212"/>
        <v/>
      </c>
      <c r="BR33" s="111" t="str">
        <f t="shared" si="213"/>
        <v/>
      </c>
      <c r="BS33" s="111" t="str">
        <f t="shared" si="214"/>
        <v/>
      </c>
      <c r="BT33" s="111" t="str">
        <f t="shared" si="215"/>
        <v/>
      </c>
      <c r="BU33" s="111" t="str">
        <f t="shared" si="216"/>
        <v/>
      </c>
      <c r="BV33" s="111" t="str">
        <f t="shared" si="217"/>
        <v/>
      </c>
      <c r="BW33" s="111" t="str">
        <f t="shared" si="218"/>
        <v/>
      </c>
      <c r="BX33" s="111" t="str">
        <f t="shared" si="219"/>
        <v/>
      </c>
      <c r="BY33" s="111" t="str">
        <f t="shared" si="220"/>
        <v/>
      </c>
      <c r="BZ33" s="111" t="str">
        <f t="shared" si="221"/>
        <v/>
      </c>
      <c r="CA33" s="111" t="str">
        <f t="shared" si="222"/>
        <v/>
      </c>
      <c r="CB33" s="111" t="str">
        <f t="shared" si="223"/>
        <v/>
      </c>
      <c r="CC33" s="111" t="str">
        <f t="shared" si="224"/>
        <v/>
      </c>
      <c r="CD33" s="111" t="str">
        <f t="shared" si="225"/>
        <v/>
      </c>
      <c r="CE33" s="111" t="str">
        <f t="shared" si="226"/>
        <v/>
      </c>
      <c r="CF33" s="111" t="str">
        <f t="shared" si="227"/>
        <v/>
      </c>
      <c r="CG33" s="111" t="str">
        <f t="shared" si="228"/>
        <v/>
      </c>
      <c r="CH33" s="111" t="str">
        <f t="shared" si="229"/>
        <v/>
      </c>
      <c r="CI33" s="111" t="str">
        <f t="shared" si="230"/>
        <v/>
      </c>
      <c r="CJ33" s="111" t="str">
        <f t="shared" si="231"/>
        <v/>
      </c>
      <c r="CK33" s="111" t="str">
        <f t="shared" si="232"/>
        <v/>
      </c>
      <c r="CL33" s="111" t="str">
        <f t="shared" si="233"/>
        <v/>
      </c>
      <c r="CM33" s="111" t="str">
        <f t="shared" si="234"/>
        <v/>
      </c>
      <c r="CN33" s="111" t="str">
        <f t="shared" si="235"/>
        <v/>
      </c>
      <c r="CO33" s="111" t="str">
        <f t="shared" si="236"/>
        <v/>
      </c>
      <c r="CP33" s="111" t="str">
        <f t="shared" si="237"/>
        <v/>
      </c>
      <c r="CQ33" s="111" t="str">
        <f t="shared" si="238"/>
        <v/>
      </c>
      <c r="CR33" s="111" t="str">
        <f t="shared" si="239"/>
        <v/>
      </c>
      <c r="CS33" s="111" t="str">
        <f t="shared" si="240"/>
        <v/>
      </c>
      <c r="CT33" s="111" t="str">
        <f t="shared" si="241"/>
        <v/>
      </c>
      <c r="CU33" s="111" t="str">
        <f t="shared" si="242"/>
        <v/>
      </c>
      <c r="CV33" s="111" t="str">
        <f t="shared" si="243"/>
        <v/>
      </c>
      <c r="CW33" s="111" t="str">
        <f t="shared" si="244"/>
        <v/>
      </c>
      <c r="CX33" s="111" t="str">
        <f t="shared" si="245"/>
        <v/>
      </c>
      <c r="CY33" s="111" t="str">
        <f t="shared" si="246"/>
        <v/>
      </c>
      <c r="CZ33" s="111" t="str">
        <f t="shared" si="247"/>
        <v/>
      </c>
      <c r="DA33" s="111" t="str">
        <f t="shared" si="248"/>
        <v/>
      </c>
      <c r="DB33" s="111" t="str">
        <f t="shared" si="249"/>
        <v/>
      </c>
      <c r="DC33" s="111" t="str">
        <f t="shared" si="250"/>
        <v/>
      </c>
      <c r="DD33" s="111" t="str">
        <f t="shared" si="251"/>
        <v/>
      </c>
      <c r="DE33" s="111" t="str">
        <f t="shared" si="252"/>
        <v/>
      </c>
      <c r="DF33" s="111" t="str">
        <f t="shared" si="253"/>
        <v/>
      </c>
      <c r="DG33" s="111" t="str">
        <f t="shared" si="254"/>
        <v/>
      </c>
      <c r="DH33" s="111" t="str">
        <f t="shared" si="255"/>
        <v/>
      </c>
      <c r="DI33" s="111" t="str">
        <f t="shared" si="256"/>
        <v/>
      </c>
      <c r="DJ33" s="111" t="str">
        <f t="shared" si="257"/>
        <v/>
      </c>
      <c r="DK33" s="111" t="str">
        <f t="shared" si="258"/>
        <v/>
      </c>
      <c r="DL33" s="111" t="str">
        <f t="shared" si="259"/>
        <v/>
      </c>
      <c r="DM33" s="111" t="str">
        <f t="shared" si="260"/>
        <v/>
      </c>
      <c r="DN33" s="111" t="str">
        <f t="shared" si="261"/>
        <v/>
      </c>
      <c r="DO33" s="111" t="str">
        <f t="shared" si="262"/>
        <v/>
      </c>
      <c r="DP33" s="111" t="str">
        <f t="shared" si="263"/>
        <v/>
      </c>
      <c r="DQ33" s="111" t="str">
        <f t="shared" si="264"/>
        <v/>
      </c>
      <c r="DR33" s="111" t="str">
        <f t="shared" si="265"/>
        <v/>
      </c>
      <c r="DS33" s="111" t="str">
        <f t="shared" si="266"/>
        <v/>
      </c>
      <c r="DT33" s="111" t="str">
        <f t="shared" si="267"/>
        <v/>
      </c>
      <c r="DU33" s="111" t="str">
        <f t="shared" si="268"/>
        <v/>
      </c>
      <c r="DV33" s="111" t="str">
        <f t="shared" si="269"/>
        <v/>
      </c>
      <c r="DW33" s="111" t="str">
        <f t="shared" si="270"/>
        <v/>
      </c>
      <c r="DX33" s="111" t="str">
        <f t="shared" si="271"/>
        <v/>
      </c>
      <c r="DY33" s="111" t="str">
        <f t="shared" si="272"/>
        <v/>
      </c>
      <c r="DZ33" s="111" t="str">
        <f t="shared" si="273"/>
        <v/>
      </c>
      <c r="EA33" s="111" t="str">
        <f t="shared" si="274"/>
        <v/>
      </c>
      <c r="EB33" s="111" t="str">
        <f t="shared" si="275"/>
        <v/>
      </c>
      <c r="EC33" s="111" t="str">
        <f t="shared" si="276"/>
        <v/>
      </c>
      <c r="ED33" s="111" t="str">
        <f t="shared" si="277"/>
        <v/>
      </c>
      <c r="EE33" s="111" t="str">
        <f t="shared" si="278"/>
        <v/>
      </c>
      <c r="EF33" s="111" t="str">
        <f t="shared" si="279"/>
        <v/>
      </c>
      <c r="EG33" s="111" t="str">
        <f t="shared" si="280"/>
        <v/>
      </c>
      <c r="EH33" s="111" t="str">
        <f t="shared" si="281"/>
        <v/>
      </c>
      <c r="EI33" s="111" t="str">
        <f t="shared" si="282"/>
        <v/>
      </c>
      <c r="EJ33" s="111" t="str">
        <f t="shared" si="283"/>
        <v/>
      </c>
      <c r="EK33" s="111" t="str">
        <f t="shared" si="284"/>
        <v/>
      </c>
      <c r="EL33" s="111" t="str">
        <f t="shared" si="285"/>
        <v/>
      </c>
      <c r="EM33" s="111" t="str">
        <f t="shared" si="286"/>
        <v/>
      </c>
      <c r="EN33" s="111" t="str">
        <f t="shared" si="287"/>
        <v/>
      </c>
      <c r="EO33" s="111" t="str">
        <f t="shared" si="288"/>
        <v/>
      </c>
      <c r="EP33" s="111" t="str">
        <f t="shared" si="289"/>
        <v/>
      </c>
      <c r="EQ33" s="111" t="str">
        <f t="shared" si="290"/>
        <v/>
      </c>
      <c r="ER33" s="111" t="str">
        <f t="shared" si="291"/>
        <v/>
      </c>
      <c r="ES33" s="111" t="str">
        <f t="shared" si="292"/>
        <v/>
      </c>
      <c r="ET33" s="111" t="str">
        <f t="shared" si="293"/>
        <v/>
      </c>
      <c r="EU33" s="111" t="str">
        <f t="shared" si="294"/>
        <v/>
      </c>
      <c r="EV33" s="111">
        <f t="shared" si="295"/>
        <v>1</v>
      </c>
      <c r="EW33" s="111">
        <f t="shared" si="296"/>
        <v>1</v>
      </c>
      <c r="EX33" s="111">
        <f t="shared" si="297"/>
        <v>1</v>
      </c>
      <c r="EY33" s="111">
        <f t="shared" si="298"/>
        <v>1</v>
      </c>
      <c r="EZ33" s="111">
        <f t="shared" si="299"/>
        <v>1</v>
      </c>
      <c r="FA33" s="111">
        <f t="shared" si="300"/>
        <v>1</v>
      </c>
      <c r="FB33" s="111">
        <f t="shared" si="301"/>
        <v>1</v>
      </c>
      <c r="FC33">
        <f>'06_Presupuesto'!F364-'02_Rendimientos'!$B$79+1</f>
        <v>144</v>
      </c>
      <c r="FD33">
        <f>'06_Presupuesto'!G364-'02_Rendimientos'!$B$79+1</f>
        <v>150</v>
      </c>
      <c r="FE33" s="98">
        <f>'06_Presupuesto'!E364</f>
        <v>2.2207338996792274E-2</v>
      </c>
    </row>
    <row r="34" spans="2:161">
      <c r="FE34" s="98"/>
    </row>
    <row r="35" spans="2:161">
      <c r="B35" s="107" t="s">
        <v>364</v>
      </c>
      <c r="C35" s="107" t="s">
        <v>365</v>
      </c>
      <c r="D35" s="107"/>
      <c r="E35" s="107"/>
      <c r="F35" s="107"/>
      <c r="G35" s="113">
        <f>SUM(G9:G33)</f>
        <v>108230640</v>
      </c>
      <c r="H35" s="107"/>
      <c r="I35" s="112">
        <f t="shared" ref="I35:AN35" si="302">SUM(I9:I33)</f>
        <v>1</v>
      </c>
      <c r="J35" s="112">
        <f t="shared" si="302"/>
        <v>1</v>
      </c>
      <c r="K35" s="112">
        <f t="shared" si="302"/>
        <v>1</v>
      </c>
      <c r="L35" s="112">
        <f t="shared" si="302"/>
        <v>1</v>
      </c>
      <c r="M35" s="112">
        <f t="shared" si="302"/>
        <v>1</v>
      </c>
      <c r="N35" s="112">
        <f t="shared" si="302"/>
        <v>1</v>
      </c>
      <c r="O35" s="112">
        <f t="shared" si="302"/>
        <v>2</v>
      </c>
      <c r="P35" s="112">
        <f t="shared" si="302"/>
        <v>2</v>
      </c>
      <c r="Q35" s="112">
        <f t="shared" si="302"/>
        <v>2</v>
      </c>
      <c r="R35" s="112">
        <f t="shared" si="302"/>
        <v>2</v>
      </c>
      <c r="S35" s="112">
        <f t="shared" si="302"/>
        <v>2</v>
      </c>
      <c r="T35" s="112">
        <f t="shared" si="302"/>
        <v>2</v>
      </c>
      <c r="U35" s="112">
        <f t="shared" si="302"/>
        <v>2</v>
      </c>
      <c r="V35" s="112">
        <f t="shared" si="302"/>
        <v>2</v>
      </c>
      <c r="W35" s="112">
        <f t="shared" si="302"/>
        <v>2</v>
      </c>
      <c r="X35" s="112">
        <f t="shared" si="302"/>
        <v>2</v>
      </c>
      <c r="Y35" s="112">
        <f t="shared" si="302"/>
        <v>1</v>
      </c>
      <c r="Z35" s="112">
        <f t="shared" si="302"/>
        <v>1</v>
      </c>
      <c r="AA35" s="112">
        <f t="shared" si="302"/>
        <v>1</v>
      </c>
      <c r="AB35" s="112">
        <f t="shared" si="302"/>
        <v>1</v>
      </c>
      <c r="AC35" s="112">
        <f t="shared" si="302"/>
        <v>1</v>
      </c>
      <c r="AD35" s="112">
        <f t="shared" si="302"/>
        <v>1</v>
      </c>
      <c r="AE35" s="112">
        <f t="shared" si="302"/>
        <v>1</v>
      </c>
      <c r="AF35" s="112">
        <f t="shared" si="302"/>
        <v>1</v>
      </c>
      <c r="AG35" s="112">
        <f t="shared" si="302"/>
        <v>1</v>
      </c>
      <c r="AH35" s="112">
        <f t="shared" si="302"/>
        <v>1</v>
      </c>
      <c r="AI35" s="112">
        <f t="shared" si="302"/>
        <v>1</v>
      </c>
      <c r="AJ35" s="112">
        <f t="shared" si="302"/>
        <v>1</v>
      </c>
      <c r="AK35" s="112">
        <f t="shared" si="302"/>
        <v>1</v>
      </c>
      <c r="AL35" s="112">
        <f t="shared" si="302"/>
        <v>1</v>
      </c>
      <c r="AM35" s="112">
        <f t="shared" si="302"/>
        <v>1</v>
      </c>
      <c r="AN35" s="112">
        <f t="shared" si="302"/>
        <v>2</v>
      </c>
      <c r="AO35" s="112">
        <f t="shared" ref="AO35:BT35" si="303">SUM(AO9:AO33)</f>
        <v>2</v>
      </c>
      <c r="AP35" s="112">
        <f t="shared" si="303"/>
        <v>2</v>
      </c>
      <c r="AQ35" s="112">
        <f t="shared" si="303"/>
        <v>2</v>
      </c>
      <c r="AR35" s="112">
        <f t="shared" si="303"/>
        <v>2</v>
      </c>
      <c r="AS35" s="112">
        <f t="shared" si="303"/>
        <v>2</v>
      </c>
      <c r="AT35" s="112">
        <f t="shared" si="303"/>
        <v>2</v>
      </c>
      <c r="AU35" s="112">
        <f t="shared" si="303"/>
        <v>2</v>
      </c>
      <c r="AV35" s="112">
        <f t="shared" si="303"/>
        <v>2</v>
      </c>
      <c r="AW35" s="112">
        <f t="shared" si="303"/>
        <v>2</v>
      </c>
      <c r="AX35" s="112">
        <f t="shared" si="303"/>
        <v>2</v>
      </c>
      <c r="AY35" s="112">
        <f t="shared" si="303"/>
        <v>2</v>
      </c>
      <c r="AZ35" s="112">
        <f t="shared" si="303"/>
        <v>2</v>
      </c>
      <c r="BA35" s="112">
        <f t="shared" si="303"/>
        <v>2</v>
      </c>
      <c r="BB35" s="112">
        <f t="shared" si="303"/>
        <v>1</v>
      </c>
      <c r="BC35" s="112">
        <f t="shared" si="303"/>
        <v>1</v>
      </c>
      <c r="BD35" s="112">
        <f t="shared" si="303"/>
        <v>1</v>
      </c>
      <c r="BE35" s="112">
        <f t="shared" si="303"/>
        <v>1</v>
      </c>
      <c r="BF35" s="112">
        <f t="shared" si="303"/>
        <v>3</v>
      </c>
      <c r="BG35" s="112">
        <f t="shared" si="303"/>
        <v>3</v>
      </c>
      <c r="BH35" s="112">
        <f t="shared" si="303"/>
        <v>3</v>
      </c>
      <c r="BI35" s="112">
        <f t="shared" si="303"/>
        <v>3</v>
      </c>
      <c r="BJ35" s="112">
        <f t="shared" si="303"/>
        <v>3</v>
      </c>
      <c r="BK35" s="112">
        <f t="shared" si="303"/>
        <v>3</v>
      </c>
      <c r="BL35" s="112">
        <f t="shared" si="303"/>
        <v>3</v>
      </c>
      <c r="BM35" s="112">
        <f t="shared" si="303"/>
        <v>3</v>
      </c>
      <c r="BN35" s="112">
        <f t="shared" si="303"/>
        <v>3</v>
      </c>
      <c r="BO35" s="112">
        <f t="shared" si="303"/>
        <v>3</v>
      </c>
      <c r="BP35" s="112">
        <f t="shared" si="303"/>
        <v>3</v>
      </c>
      <c r="BQ35" s="112">
        <f t="shared" si="303"/>
        <v>3</v>
      </c>
      <c r="BR35" s="112">
        <f t="shared" si="303"/>
        <v>2</v>
      </c>
      <c r="BS35" s="112">
        <f t="shared" si="303"/>
        <v>2</v>
      </c>
      <c r="BT35" s="112">
        <f t="shared" si="303"/>
        <v>2</v>
      </c>
      <c r="BU35" s="112">
        <f t="shared" ref="BU35:CZ35" si="304">SUM(BU9:BU33)</f>
        <v>2</v>
      </c>
      <c r="BV35" s="112">
        <f t="shared" si="304"/>
        <v>2</v>
      </c>
      <c r="BW35" s="112">
        <f t="shared" si="304"/>
        <v>2</v>
      </c>
      <c r="BX35" s="112">
        <f t="shared" si="304"/>
        <v>2</v>
      </c>
      <c r="BY35" s="112">
        <f t="shared" si="304"/>
        <v>2</v>
      </c>
      <c r="BZ35" s="112">
        <f t="shared" si="304"/>
        <v>2</v>
      </c>
      <c r="CA35" s="112">
        <f t="shared" si="304"/>
        <v>2</v>
      </c>
      <c r="CB35" s="112">
        <f t="shared" si="304"/>
        <v>2</v>
      </c>
      <c r="CC35" s="112">
        <f t="shared" si="304"/>
        <v>2</v>
      </c>
      <c r="CD35" s="112">
        <f t="shared" si="304"/>
        <v>2</v>
      </c>
      <c r="CE35" s="112">
        <f t="shared" si="304"/>
        <v>2</v>
      </c>
      <c r="CF35" s="112">
        <f t="shared" si="304"/>
        <v>2</v>
      </c>
      <c r="CG35" s="112">
        <f t="shared" si="304"/>
        <v>2</v>
      </c>
      <c r="CH35" s="112">
        <f t="shared" si="304"/>
        <v>2</v>
      </c>
      <c r="CI35" s="112">
        <f t="shared" si="304"/>
        <v>2</v>
      </c>
      <c r="CJ35" s="112">
        <f t="shared" si="304"/>
        <v>2</v>
      </c>
      <c r="CK35" s="112">
        <f t="shared" si="304"/>
        <v>2</v>
      </c>
      <c r="CL35" s="112">
        <f t="shared" si="304"/>
        <v>3</v>
      </c>
      <c r="CM35" s="112">
        <f t="shared" si="304"/>
        <v>3</v>
      </c>
      <c r="CN35" s="112">
        <f t="shared" si="304"/>
        <v>3</v>
      </c>
      <c r="CO35" s="112">
        <f t="shared" si="304"/>
        <v>3</v>
      </c>
      <c r="CP35" s="112">
        <f t="shared" si="304"/>
        <v>3</v>
      </c>
      <c r="CQ35" s="112">
        <f t="shared" si="304"/>
        <v>3</v>
      </c>
      <c r="CR35" s="112">
        <f t="shared" si="304"/>
        <v>2</v>
      </c>
      <c r="CS35" s="112">
        <f t="shared" si="304"/>
        <v>2</v>
      </c>
      <c r="CT35" s="112">
        <f t="shared" si="304"/>
        <v>2</v>
      </c>
      <c r="CU35" s="112">
        <f t="shared" si="304"/>
        <v>2</v>
      </c>
      <c r="CV35" s="112">
        <f t="shared" si="304"/>
        <v>2</v>
      </c>
      <c r="CW35" s="112">
        <f t="shared" si="304"/>
        <v>2</v>
      </c>
      <c r="CX35" s="112">
        <f t="shared" si="304"/>
        <v>2</v>
      </c>
      <c r="CY35" s="112">
        <f t="shared" si="304"/>
        <v>2</v>
      </c>
      <c r="CZ35" s="112">
        <f t="shared" si="304"/>
        <v>3</v>
      </c>
      <c r="DA35" s="112">
        <f t="shared" ref="DA35:EF35" si="305">SUM(DA9:DA33)</f>
        <v>3</v>
      </c>
      <c r="DB35" s="112">
        <f t="shared" si="305"/>
        <v>2</v>
      </c>
      <c r="DC35" s="112">
        <f t="shared" si="305"/>
        <v>2</v>
      </c>
      <c r="DD35" s="112">
        <f t="shared" si="305"/>
        <v>2</v>
      </c>
      <c r="DE35" s="112">
        <f t="shared" si="305"/>
        <v>2</v>
      </c>
      <c r="DF35" s="112">
        <f t="shared" si="305"/>
        <v>2</v>
      </c>
      <c r="DG35" s="112">
        <f t="shared" si="305"/>
        <v>2</v>
      </c>
      <c r="DH35" s="112">
        <f t="shared" si="305"/>
        <v>1</v>
      </c>
      <c r="DI35" s="112">
        <f t="shared" si="305"/>
        <v>1</v>
      </c>
      <c r="DJ35" s="112">
        <f t="shared" si="305"/>
        <v>1</v>
      </c>
      <c r="DK35" s="112">
        <f t="shared" si="305"/>
        <v>1</v>
      </c>
      <c r="DL35" s="112">
        <f t="shared" si="305"/>
        <v>1</v>
      </c>
      <c r="DM35" s="112">
        <f t="shared" si="305"/>
        <v>1</v>
      </c>
      <c r="DN35" s="112">
        <f t="shared" si="305"/>
        <v>1</v>
      </c>
      <c r="DO35" s="112">
        <f t="shared" si="305"/>
        <v>1</v>
      </c>
      <c r="DP35" s="112">
        <f t="shared" si="305"/>
        <v>2</v>
      </c>
      <c r="DQ35" s="112">
        <f t="shared" si="305"/>
        <v>2</v>
      </c>
      <c r="DR35" s="112">
        <f t="shared" si="305"/>
        <v>2</v>
      </c>
      <c r="DS35" s="112">
        <f t="shared" si="305"/>
        <v>2</v>
      </c>
      <c r="DT35" s="112">
        <f t="shared" si="305"/>
        <v>2</v>
      </c>
      <c r="DU35" s="112">
        <f t="shared" si="305"/>
        <v>2</v>
      </c>
      <c r="DV35" s="112">
        <f t="shared" si="305"/>
        <v>2</v>
      </c>
      <c r="DW35" s="112">
        <f t="shared" si="305"/>
        <v>2</v>
      </c>
      <c r="DX35" s="112">
        <f t="shared" si="305"/>
        <v>2</v>
      </c>
      <c r="DY35" s="112">
        <f t="shared" si="305"/>
        <v>2</v>
      </c>
      <c r="DZ35" s="112">
        <f t="shared" si="305"/>
        <v>1</v>
      </c>
      <c r="EA35" s="112">
        <f t="shared" si="305"/>
        <v>1</v>
      </c>
      <c r="EB35" s="112">
        <f t="shared" si="305"/>
        <v>1</v>
      </c>
      <c r="EC35" s="112">
        <f t="shared" si="305"/>
        <v>1</v>
      </c>
      <c r="ED35" s="112">
        <f t="shared" si="305"/>
        <v>1</v>
      </c>
      <c r="EE35" s="112">
        <f t="shared" si="305"/>
        <v>1</v>
      </c>
      <c r="EF35" s="112">
        <f t="shared" si="305"/>
        <v>1</v>
      </c>
      <c r="EG35" s="112">
        <f t="shared" ref="EG35:FB35" si="306">SUM(EG9:EG33)</f>
        <v>1</v>
      </c>
      <c r="EH35" s="112">
        <f t="shared" si="306"/>
        <v>1</v>
      </c>
      <c r="EI35" s="112">
        <f t="shared" si="306"/>
        <v>1</v>
      </c>
      <c r="EJ35" s="112">
        <f t="shared" si="306"/>
        <v>1</v>
      </c>
      <c r="EK35" s="112">
        <f t="shared" si="306"/>
        <v>1</v>
      </c>
      <c r="EL35" s="112">
        <f t="shared" si="306"/>
        <v>1</v>
      </c>
      <c r="EM35" s="112">
        <f t="shared" si="306"/>
        <v>1</v>
      </c>
      <c r="EN35" s="112">
        <f t="shared" si="306"/>
        <v>1</v>
      </c>
      <c r="EO35" s="112">
        <f t="shared" si="306"/>
        <v>1</v>
      </c>
      <c r="EP35" s="112">
        <f t="shared" si="306"/>
        <v>1</v>
      </c>
      <c r="EQ35" s="112">
        <f t="shared" si="306"/>
        <v>1</v>
      </c>
      <c r="ER35" s="112">
        <f t="shared" si="306"/>
        <v>1</v>
      </c>
      <c r="ES35" s="112">
        <f t="shared" si="306"/>
        <v>1</v>
      </c>
      <c r="ET35" s="112">
        <f t="shared" si="306"/>
        <v>1</v>
      </c>
      <c r="EU35" s="112">
        <f t="shared" si="306"/>
        <v>1</v>
      </c>
      <c r="EV35" s="112">
        <f t="shared" si="306"/>
        <v>1</v>
      </c>
      <c r="EW35" s="112">
        <f t="shared" si="306"/>
        <v>1</v>
      </c>
      <c r="EX35" s="112">
        <f t="shared" si="306"/>
        <v>1</v>
      </c>
      <c r="EY35" s="112">
        <f t="shared" si="306"/>
        <v>1</v>
      </c>
      <c r="EZ35" s="112">
        <f t="shared" si="306"/>
        <v>1</v>
      </c>
      <c r="FA35" s="112">
        <f t="shared" si="306"/>
        <v>1</v>
      </c>
      <c r="FB35" s="112">
        <f t="shared" si="306"/>
        <v>1</v>
      </c>
      <c r="FE35" s="98"/>
    </row>
    <row r="36" spans="2:161">
      <c r="B36" s="107"/>
      <c r="C36" s="107" t="s">
        <v>366</v>
      </c>
      <c r="D36" s="107"/>
      <c r="E36" s="107"/>
      <c r="F36" s="107"/>
      <c r="G36" s="107"/>
      <c r="H36" s="107"/>
      <c r="I36" s="112">
        <f>I35</f>
        <v>1</v>
      </c>
      <c r="J36" s="112">
        <f t="shared" ref="J36:AO36" si="307">I36+J35</f>
        <v>2</v>
      </c>
      <c r="K36" s="112">
        <f t="shared" si="307"/>
        <v>3</v>
      </c>
      <c r="L36" s="112">
        <f t="shared" si="307"/>
        <v>4</v>
      </c>
      <c r="M36" s="112">
        <f t="shared" si="307"/>
        <v>5</v>
      </c>
      <c r="N36" s="112">
        <f t="shared" si="307"/>
        <v>6</v>
      </c>
      <c r="O36" s="112">
        <f t="shared" si="307"/>
        <v>8</v>
      </c>
      <c r="P36" s="112">
        <f t="shared" si="307"/>
        <v>10</v>
      </c>
      <c r="Q36" s="112">
        <f t="shared" si="307"/>
        <v>12</v>
      </c>
      <c r="R36" s="112">
        <f t="shared" si="307"/>
        <v>14</v>
      </c>
      <c r="S36" s="112">
        <f t="shared" si="307"/>
        <v>16</v>
      </c>
      <c r="T36" s="112">
        <f t="shared" si="307"/>
        <v>18</v>
      </c>
      <c r="U36" s="112">
        <f t="shared" si="307"/>
        <v>20</v>
      </c>
      <c r="V36" s="112">
        <f t="shared" si="307"/>
        <v>22</v>
      </c>
      <c r="W36" s="112">
        <f t="shared" si="307"/>
        <v>24</v>
      </c>
      <c r="X36" s="112">
        <f t="shared" si="307"/>
        <v>26</v>
      </c>
      <c r="Y36" s="112">
        <f t="shared" si="307"/>
        <v>27</v>
      </c>
      <c r="Z36" s="112">
        <f t="shared" si="307"/>
        <v>28</v>
      </c>
      <c r="AA36" s="112">
        <f t="shared" si="307"/>
        <v>29</v>
      </c>
      <c r="AB36" s="112">
        <f t="shared" si="307"/>
        <v>30</v>
      </c>
      <c r="AC36" s="112">
        <f t="shared" si="307"/>
        <v>31</v>
      </c>
      <c r="AD36" s="112">
        <f t="shared" si="307"/>
        <v>32</v>
      </c>
      <c r="AE36" s="112">
        <f t="shared" si="307"/>
        <v>33</v>
      </c>
      <c r="AF36" s="112">
        <f t="shared" si="307"/>
        <v>34</v>
      </c>
      <c r="AG36" s="112">
        <f t="shared" si="307"/>
        <v>35</v>
      </c>
      <c r="AH36" s="112">
        <f t="shared" si="307"/>
        <v>36</v>
      </c>
      <c r="AI36" s="112">
        <f t="shared" si="307"/>
        <v>37</v>
      </c>
      <c r="AJ36" s="112">
        <f t="shared" si="307"/>
        <v>38</v>
      </c>
      <c r="AK36" s="112">
        <f t="shared" si="307"/>
        <v>39</v>
      </c>
      <c r="AL36" s="112">
        <f t="shared" si="307"/>
        <v>40</v>
      </c>
      <c r="AM36" s="112">
        <f t="shared" si="307"/>
        <v>41</v>
      </c>
      <c r="AN36" s="112">
        <f t="shared" si="307"/>
        <v>43</v>
      </c>
      <c r="AO36" s="112">
        <f t="shared" si="307"/>
        <v>45</v>
      </c>
      <c r="AP36" s="112">
        <f t="shared" ref="AP36:BU36" si="308">AO36+AP35</f>
        <v>47</v>
      </c>
      <c r="AQ36" s="112">
        <f t="shared" si="308"/>
        <v>49</v>
      </c>
      <c r="AR36" s="112">
        <f t="shared" si="308"/>
        <v>51</v>
      </c>
      <c r="AS36" s="112">
        <f t="shared" si="308"/>
        <v>53</v>
      </c>
      <c r="AT36" s="112">
        <f t="shared" si="308"/>
        <v>55</v>
      </c>
      <c r="AU36" s="112">
        <f t="shared" si="308"/>
        <v>57</v>
      </c>
      <c r="AV36" s="112">
        <f t="shared" si="308"/>
        <v>59</v>
      </c>
      <c r="AW36" s="112">
        <f t="shared" si="308"/>
        <v>61</v>
      </c>
      <c r="AX36" s="112">
        <f t="shared" si="308"/>
        <v>63</v>
      </c>
      <c r="AY36" s="112">
        <f t="shared" si="308"/>
        <v>65</v>
      </c>
      <c r="AZ36" s="112">
        <f t="shared" si="308"/>
        <v>67</v>
      </c>
      <c r="BA36" s="112">
        <f t="shared" si="308"/>
        <v>69</v>
      </c>
      <c r="BB36" s="112">
        <f t="shared" si="308"/>
        <v>70</v>
      </c>
      <c r="BC36" s="112">
        <f t="shared" si="308"/>
        <v>71</v>
      </c>
      <c r="BD36" s="112">
        <f t="shared" si="308"/>
        <v>72</v>
      </c>
      <c r="BE36" s="112">
        <f t="shared" si="308"/>
        <v>73</v>
      </c>
      <c r="BF36" s="112">
        <f t="shared" si="308"/>
        <v>76</v>
      </c>
      <c r="BG36" s="112">
        <f t="shared" si="308"/>
        <v>79</v>
      </c>
      <c r="BH36" s="112">
        <f t="shared" si="308"/>
        <v>82</v>
      </c>
      <c r="BI36" s="112">
        <f t="shared" si="308"/>
        <v>85</v>
      </c>
      <c r="BJ36" s="112">
        <f t="shared" si="308"/>
        <v>88</v>
      </c>
      <c r="BK36" s="112">
        <f t="shared" si="308"/>
        <v>91</v>
      </c>
      <c r="BL36" s="112">
        <f t="shared" si="308"/>
        <v>94</v>
      </c>
      <c r="BM36" s="112">
        <f t="shared" si="308"/>
        <v>97</v>
      </c>
      <c r="BN36" s="112">
        <f t="shared" si="308"/>
        <v>100</v>
      </c>
      <c r="BO36" s="112">
        <f t="shared" si="308"/>
        <v>103</v>
      </c>
      <c r="BP36" s="112">
        <f t="shared" si="308"/>
        <v>106</v>
      </c>
      <c r="BQ36" s="112">
        <f t="shared" si="308"/>
        <v>109</v>
      </c>
      <c r="BR36" s="112">
        <f t="shared" si="308"/>
        <v>111</v>
      </c>
      <c r="BS36" s="112">
        <f t="shared" si="308"/>
        <v>113</v>
      </c>
      <c r="BT36" s="112">
        <f t="shared" si="308"/>
        <v>115</v>
      </c>
      <c r="BU36" s="112">
        <f t="shared" si="308"/>
        <v>117</v>
      </c>
      <c r="BV36" s="112">
        <f t="shared" ref="BV36:DA36" si="309">BU36+BV35</f>
        <v>119</v>
      </c>
      <c r="BW36" s="112">
        <f t="shared" si="309"/>
        <v>121</v>
      </c>
      <c r="BX36" s="112">
        <f t="shared" si="309"/>
        <v>123</v>
      </c>
      <c r="BY36" s="112">
        <f t="shared" si="309"/>
        <v>125</v>
      </c>
      <c r="BZ36" s="112">
        <f t="shared" si="309"/>
        <v>127</v>
      </c>
      <c r="CA36" s="112">
        <f t="shared" si="309"/>
        <v>129</v>
      </c>
      <c r="CB36" s="112">
        <f t="shared" si="309"/>
        <v>131</v>
      </c>
      <c r="CC36" s="112">
        <f t="shared" si="309"/>
        <v>133</v>
      </c>
      <c r="CD36" s="112">
        <f t="shared" si="309"/>
        <v>135</v>
      </c>
      <c r="CE36" s="112">
        <f t="shared" si="309"/>
        <v>137</v>
      </c>
      <c r="CF36" s="112">
        <f t="shared" si="309"/>
        <v>139</v>
      </c>
      <c r="CG36" s="112">
        <f t="shared" si="309"/>
        <v>141</v>
      </c>
      <c r="CH36" s="112">
        <f t="shared" si="309"/>
        <v>143</v>
      </c>
      <c r="CI36" s="112">
        <f t="shared" si="309"/>
        <v>145</v>
      </c>
      <c r="CJ36" s="112">
        <f t="shared" si="309"/>
        <v>147</v>
      </c>
      <c r="CK36" s="112">
        <f t="shared" si="309"/>
        <v>149</v>
      </c>
      <c r="CL36" s="112">
        <f t="shared" si="309"/>
        <v>152</v>
      </c>
      <c r="CM36" s="112">
        <f t="shared" si="309"/>
        <v>155</v>
      </c>
      <c r="CN36" s="112">
        <f t="shared" si="309"/>
        <v>158</v>
      </c>
      <c r="CO36" s="112">
        <f t="shared" si="309"/>
        <v>161</v>
      </c>
      <c r="CP36" s="112">
        <f t="shared" si="309"/>
        <v>164</v>
      </c>
      <c r="CQ36" s="112">
        <f t="shared" si="309"/>
        <v>167</v>
      </c>
      <c r="CR36" s="112">
        <f t="shared" si="309"/>
        <v>169</v>
      </c>
      <c r="CS36" s="112">
        <f t="shared" si="309"/>
        <v>171</v>
      </c>
      <c r="CT36" s="112">
        <f t="shared" si="309"/>
        <v>173</v>
      </c>
      <c r="CU36" s="112">
        <f t="shared" si="309"/>
        <v>175</v>
      </c>
      <c r="CV36" s="112">
        <f t="shared" si="309"/>
        <v>177</v>
      </c>
      <c r="CW36" s="112">
        <f t="shared" si="309"/>
        <v>179</v>
      </c>
      <c r="CX36" s="112">
        <f t="shared" si="309"/>
        <v>181</v>
      </c>
      <c r="CY36" s="112">
        <f t="shared" si="309"/>
        <v>183</v>
      </c>
      <c r="CZ36" s="112">
        <f t="shared" si="309"/>
        <v>186</v>
      </c>
      <c r="DA36" s="112">
        <f t="shared" si="309"/>
        <v>189</v>
      </c>
      <c r="DB36" s="112">
        <f t="shared" ref="DB36:EG36" si="310">DA36+DB35</f>
        <v>191</v>
      </c>
      <c r="DC36" s="112">
        <f t="shared" si="310"/>
        <v>193</v>
      </c>
      <c r="DD36" s="112">
        <f t="shared" si="310"/>
        <v>195</v>
      </c>
      <c r="DE36" s="112">
        <f t="shared" si="310"/>
        <v>197</v>
      </c>
      <c r="DF36" s="112">
        <f t="shared" si="310"/>
        <v>199</v>
      </c>
      <c r="DG36" s="112">
        <f t="shared" si="310"/>
        <v>201</v>
      </c>
      <c r="DH36" s="112">
        <f t="shared" si="310"/>
        <v>202</v>
      </c>
      <c r="DI36" s="112">
        <f t="shared" si="310"/>
        <v>203</v>
      </c>
      <c r="DJ36" s="112">
        <f t="shared" si="310"/>
        <v>204</v>
      </c>
      <c r="DK36" s="112">
        <f t="shared" si="310"/>
        <v>205</v>
      </c>
      <c r="DL36" s="112">
        <f t="shared" si="310"/>
        <v>206</v>
      </c>
      <c r="DM36" s="112">
        <f t="shared" si="310"/>
        <v>207</v>
      </c>
      <c r="DN36" s="112">
        <f t="shared" si="310"/>
        <v>208</v>
      </c>
      <c r="DO36" s="112">
        <f t="shared" si="310"/>
        <v>209</v>
      </c>
      <c r="DP36" s="112">
        <f t="shared" si="310"/>
        <v>211</v>
      </c>
      <c r="DQ36" s="112">
        <f t="shared" si="310"/>
        <v>213</v>
      </c>
      <c r="DR36" s="112">
        <f t="shared" si="310"/>
        <v>215</v>
      </c>
      <c r="DS36" s="112">
        <f t="shared" si="310"/>
        <v>217</v>
      </c>
      <c r="DT36" s="112">
        <f t="shared" si="310"/>
        <v>219</v>
      </c>
      <c r="DU36" s="112">
        <f t="shared" si="310"/>
        <v>221</v>
      </c>
      <c r="DV36" s="112">
        <f t="shared" si="310"/>
        <v>223</v>
      </c>
      <c r="DW36" s="112">
        <f t="shared" si="310"/>
        <v>225</v>
      </c>
      <c r="DX36" s="112">
        <f t="shared" si="310"/>
        <v>227</v>
      </c>
      <c r="DY36" s="112">
        <f t="shared" si="310"/>
        <v>229</v>
      </c>
      <c r="DZ36" s="112">
        <f t="shared" si="310"/>
        <v>230</v>
      </c>
      <c r="EA36" s="112">
        <f t="shared" si="310"/>
        <v>231</v>
      </c>
      <c r="EB36" s="112">
        <f t="shared" si="310"/>
        <v>232</v>
      </c>
      <c r="EC36" s="112">
        <f t="shared" si="310"/>
        <v>233</v>
      </c>
      <c r="ED36" s="112">
        <f t="shared" si="310"/>
        <v>234</v>
      </c>
      <c r="EE36" s="112">
        <f t="shared" si="310"/>
        <v>235</v>
      </c>
      <c r="EF36" s="112">
        <f t="shared" si="310"/>
        <v>236</v>
      </c>
      <c r="EG36" s="112">
        <f t="shared" si="310"/>
        <v>237</v>
      </c>
      <c r="EH36" s="112">
        <f t="shared" ref="EH36:FB36" si="311">EG36+EH35</f>
        <v>238</v>
      </c>
      <c r="EI36" s="112">
        <f t="shared" si="311"/>
        <v>239</v>
      </c>
      <c r="EJ36" s="112">
        <f t="shared" si="311"/>
        <v>240</v>
      </c>
      <c r="EK36" s="112">
        <f t="shared" si="311"/>
        <v>241</v>
      </c>
      <c r="EL36" s="112">
        <f t="shared" si="311"/>
        <v>242</v>
      </c>
      <c r="EM36" s="112">
        <f t="shared" si="311"/>
        <v>243</v>
      </c>
      <c r="EN36" s="112">
        <f t="shared" si="311"/>
        <v>244</v>
      </c>
      <c r="EO36" s="112">
        <f t="shared" si="311"/>
        <v>245</v>
      </c>
      <c r="EP36" s="112">
        <f t="shared" si="311"/>
        <v>246</v>
      </c>
      <c r="EQ36" s="112">
        <f t="shared" si="311"/>
        <v>247</v>
      </c>
      <c r="ER36" s="112">
        <f t="shared" si="311"/>
        <v>248</v>
      </c>
      <c r="ES36" s="112">
        <f t="shared" si="311"/>
        <v>249</v>
      </c>
      <c r="ET36" s="112">
        <f t="shared" si="311"/>
        <v>250</v>
      </c>
      <c r="EU36" s="112">
        <f t="shared" si="311"/>
        <v>251</v>
      </c>
      <c r="EV36" s="112">
        <f t="shared" si="311"/>
        <v>252</v>
      </c>
      <c r="EW36" s="112">
        <f t="shared" si="311"/>
        <v>253</v>
      </c>
      <c r="EX36" s="112">
        <f t="shared" si="311"/>
        <v>254</v>
      </c>
      <c r="EY36" s="112">
        <f t="shared" si="311"/>
        <v>255</v>
      </c>
      <c r="EZ36" s="112">
        <f t="shared" si="311"/>
        <v>256</v>
      </c>
      <c r="FA36" s="112">
        <f t="shared" si="311"/>
        <v>257</v>
      </c>
      <c r="FB36" s="112">
        <f t="shared" si="311"/>
        <v>258</v>
      </c>
    </row>
    <row r="37" spans="2:161" ht="31.95" customHeight="1">
      <c r="B37" s="107"/>
      <c r="C37" s="107" t="s">
        <v>367</v>
      </c>
      <c r="D37" s="107"/>
      <c r="E37" s="107"/>
      <c r="F37" s="107"/>
      <c r="G37" s="107"/>
      <c r="H37" s="107"/>
      <c r="I37" s="114">
        <f>SUM(IFERROR(I9*FE9/$H9,0),IFERROR(I10*FE10/$H10,0),IFERROR(I11*FE11/$H11,0),IFERROR(I13*FE13/$H13,0),IFERROR(I14*FE14/$H14,0),IFERROR(I15*FE15/$H15,0),IFERROR(I16*FE16/$H16,0),IFERROR(I17*FE17/$H17,0),IFERROR(I18*FE18/$H18,0),IFERROR(I19*FE19/$H19,0),IFERROR(I20*FE20/$H20,0),IFERROR(I22*FE22/$H22,0),IFERROR(I23*FE23/$H23,0),IFERROR(I24*FE24/$H24,0),IFERROR(I25*FE25/$H25,0),IFERROR(I26*FE26/$H26,0),IFERROR(I28*FE28/$H28,0),IFERROR(I29*FE29/$H29,0),IFERROR(I30*FE30/$H30,0),IFERROR(I31*FE31/$H31,0),IFERROR(I32*FE32/$H32,0),IFERROR(I33*FE33/$H33,0))</f>
        <v>1.8506115830660228E-3</v>
      </c>
      <c r="J37" s="114">
        <f>SUM(IFERROR(J9*FE9/$H9,0),IFERROR(J10*FE10/$H10,0),IFERROR(J11*FE11/$H11,0),IFERROR(J13*FE13/$H13,0),IFERROR(J14*FE14/$H14,0),IFERROR(J15*FE15/$H15,0),IFERROR(J16*FE16/$H16,0),IFERROR(J17*FE17/$H17,0),IFERROR(J18*FE18/$H18,0),IFERROR(J19*FE19/$H19,0),IFERROR(J20*FE20/$H20,0),IFERROR(J22*FE22/$H22,0),IFERROR(J23*FE23/$H23,0),IFERROR(J24*FE24/$H24,0),IFERROR(J25*FE25/$H25,0),IFERROR(J26*FE26/$H26,0),IFERROR(J28*FE28/$H28,0),IFERROR(J29*FE29/$H29,0),IFERROR(J30*FE30/$H30,0),IFERROR(J31*FE31/$H31,0),IFERROR(J32*FE32/$H32,0),IFERROR(J33*FE33/$H33,0))</f>
        <v>1.8506115830660228E-3</v>
      </c>
      <c r="K37" s="114">
        <f>SUM(IFERROR(K9*FE9/$H9,0),IFERROR(K10*FE10/$H10,0),IFERROR(K11*FE11/$H11,0),IFERROR(K13*FE13/$H13,0),IFERROR(K14*FE14/$H14,0),IFERROR(K15*FE15/$H15,0),IFERROR(K16*FE16/$H16,0),IFERROR(K17*FE17/$H17,0),IFERROR(K18*FE18/$H18,0),IFERROR(K19*FE19/$H19,0),IFERROR(K20*FE20/$H20,0),IFERROR(K22*FE22/$H22,0),IFERROR(K23*FE23/$H23,0),IFERROR(K24*FE24/$H24,0),IFERROR(K25*FE25/$H25,0),IFERROR(K26*FE26/$H26,0),IFERROR(K28*FE28/$H28,0),IFERROR(K29*FE29/$H29,0),IFERROR(K30*FE30/$H30,0),IFERROR(K31*FE31/$H31,0),IFERROR(K32*FE32/$H32,0),IFERROR(K33*FE33/$H33,0))</f>
        <v>1.8506115830660228E-3</v>
      </c>
      <c r="L37" s="114">
        <f>SUM(IFERROR(L9*FE9/$H9,0),IFERROR(L10*FE10/$H10,0),IFERROR(L11*FE11/$H11,0),IFERROR(L13*FE13/$H13,0),IFERROR(L14*FE14/$H14,0),IFERROR(L15*FE15/$H15,0),IFERROR(L16*FE16/$H16,0),IFERROR(L17*FE17/$H17,0),IFERROR(L18*FE18/$H18,0),IFERROR(L19*FE19/$H19,0),IFERROR(L20*FE20/$H20,0),IFERROR(L22*FE22/$H22,0),IFERROR(L23*FE23/$H23,0),IFERROR(L24*FE24/$H24,0),IFERROR(L25*FE25/$H25,0),IFERROR(L26*FE26/$H26,0),IFERROR(L28*FE28/$H28,0),IFERROR(L29*FE29/$H29,0),IFERROR(L30*FE30/$H30,0),IFERROR(L31*FE31/$H31,0),IFERROR(L32*FE32/$H32,0),IFERROR(L33*FE33/$H33,0))</f>
        <v>1.8506115830660228E-3</v>
      </c>
      <c r="M37" s="114">
        <f>SUM(IFERROR(M9*FE9/$H9,0),IFERROR(M10*FE10/$H10,0),IFERROR(M11*FE11/$H11,0),IFERROR(M13*FE13/$H13,0),IFERROR(M14*FE14/$H14,0),IFERROR(M15*FE15/$H15,0),IFERROR(M16*FE16/$H16,0),IFERROR(M17*FE17/$H17,0),IFERROR(M18*FE18/$H18,0),IFERROR(M19*FE19/$H19,0),IFERROR(M20*FE20/$H20,0),IFERROR(M22*FE22/$H22,0),IFERROR(M23*FE23/$H23,0),IFERROR(M24*FE24/$H24,0),IFERROR(M25*FE25/$H25,0),IFERROR(M26*FE26/$H26,0),IFERROR(M28*FE28/$H28,0),IFERROR(M29*FE29/$H29,0),IFERROR(M30*FE30/$H30,0),IFERROR(M31*FE31/$H31,0),IFERROR(M32*FE32/$H32,0),IFERROR(M33*FE33/$H33,0))</f>
        <v>1.8506115830660228E-3</v>
      </c>
      <c r="N37" s="114">
        <f>SUM(IFERROR(N9*FE9/$H9,0),IFERROR(N10*FE10/$H10,0),IFERROR(N11*FE11/$H11,0),IFERROR(N13*FE13/$H13,0),IFERROR(N14*FE14/$H14,0),IFERROR(N15*FE15/$H15,0),IFERROR(N16*FE16/$H16,0),IFERROR(N17*FE17/$H17,0),IFERROR(N18*FE18/$H18,0),IFERROR(N19*FE19/$H19,0),IFERROR(N20*FE20/$H20,0),IFERROR(N22*FE22/$H22,0),IFERROR(N23*FE23/$H23,0),IFERROR(N24*FE24/$H24,0),IFERROR(N25*FE25/$H25,0),IFERROR(N26*FE26/$H26,0),IFERROR(N28*FE28/$H28,0),IFERROR(N29*FE29/$H29,0),IFERROR(N30*FE30/$H30,0),IFERROR(N31*FE31/$H31,0),IFERROR(N32*FE32/$H32,0),IFERROR(N33*FE33/$H33,0))</f>
        <v>1.8506115830660228E-3</v>
      </c>
      <c r="O37" s="114">
        <f>SUM(IFERROR(O9*FE9/$H9,0),IFERROR(O10*FE10/$H10,0),IFERROR(O11*FE11/$H11,0),IFERROR(O13*FE13/$H13,0),IFERROR(O14*FE14/$H14,0),IFERROR(O15*FE15/$H15,0),IFERROR(O16*FE16/$H16,0),IFERROR(O17*FE17/$H17,0),IFERROR(O18*FE18/$H18,0),IFERROR(O19*FE19/$H19,0),IFERROR(O20*FE20/$H20,0),IFERROR(O22*FE22/$H22,0),IFERROR(O23*FE23/$H23,0),IFERROR(O24*FE24/$H24,0),IFERROR(O25*FE25/$H25,0),IFERROR(O26*FE26/$H26,0),IFERROR(O28*FE28/$H28,0),IFERROR(O29*FE29/$H29,0),IFERROR(O30*FE30/$H30,0),IFERROR(O31*FE31/$H31,0),IFERROR(O32*FE32/$H32,0),IFERROR(O33*FE33/$H33,0))</f>
        <v>4.4414677993584546E-3</v>
      </c>
      <c r="P37" s="114">
        <f>SUM(IFERROR(P9*FE9/$H9,0),IFERROR(P10*FE10/$H10,0),IFERROR(P11*FE11/$H11,0),IFERROR(P13*FE13/$H13,0),IFERROR(P14*FE14/$H14,0),IFERROR(P15*FE15/$H15,0),IFERROR(P16*FE16/$H16,0),IFERROR(P17*FE17/$H17,0),IFERROR(P18*FE18/$H18,0),IFERROR(P19*FE19/$H19,0),IFERROR(P20*FE20/$H20,0),IFERROR(P22*FE22/$H22,0),IFERROR(P23*FE23/$H23,0),IFERROR(P24*FE24/$H24,0),IFERROR(P25*FE25/$H25,0),IFERROR(P26*FE26/$H26,0),IFERROR(P28*FE28/$H28,0),IFERROR(P29*FE29/$H29,0),IFERROR(P30*FE30/$H30,0),IFERROR(P31*FE31/$H31,0),IFERROR(P32*FE32/$H32,0),IFERROR(P33*FE33/$H33,0))</f>
        <v>4.4414677993584546E-3</v>
      </c>
      <c r="Q37" s="114">
        <f>SUM(IFERROR(Q9*FE9/$H9,0),IFERROR(Q10*FE10/$H10,0),IFERROR(Q11*FE11/$H11,0),IFERROR(Q13*FE13/$H13,0),IFERROR(Q14*FE14/$H14,0),IFERROR(Q15*FE15/$H15,0),IFERROR(Q16*FE16/$H16,0),IFERROR(Q17*FE17/$H17,0),IFERROR(Q18*FE18/$H18,0),IFERROR(Q19*FE19/$H19,0),IFERROR(Q20*FE20/$H20,0),IFERROR(Q22*FE22/$H22,0),IFERROR(Q23*FE23/$H23,0),IFERROR(Q24*FE24/$H24,0),IFERROR(Q25*FE25/$H25,0),IFERROR(Q26*FE26/$H26,0),IFERROR(Q28*FE28/$H28,0),IFERROR(Q29*FE29/$H29,0),IFERROR(Q30*FE30/$H30,0),IFERROR(Q31*FE31/$H31,0),IFERROR(Q32*FE32/$H32,0),IFERROR(Q33*FE33/$H33,0))</f>
        <v>4.4414677993584546E-3</v>
      </c>
      <c r="R37" s="114">
        <f>SUM(IFERROR(R9*FE9/$H9,0),IFERROR(R10*FE10/$H10,0),IFERROR(R11*FE11/$H11,0),IFERROR(R13*FE13/$H13,0),IFERROR(R14*FE14/$H14,0),IFERROR(R15*FE15/$H15,0),IFERROR(R16*FE16/$H16,0),IFERROR(R17*FE17/$H17,0),IFERROR(R18*FE18/$H18,0),IFERROR(R19*FE19/$H19,0),IFERROR(R20*FE20/$H20,0),IFERROR(R22*FE22/$H22,0),IFERROR(R23*FE23/$H23,0),IFERROR(R24*FE24/$H24,0),IFERROR(R25*FE25/$H25,0),IFERROR(R26*FE26/$H26,0),IFERROR(R28*FE28/$H28,0),IFERROR(R29*FE29/$H29,0),IFERROR(R30*FE30/$H30,0),IFERROR(R31*FE31/$H31,0),IFERROR(R32*FE32/$H32,0),IFERROR(R33*FE33/$H33,0))</f>
        <v>4.4414677993584546E-3</v>
      </c>
      <c r="S37" s="114">
        <f>SUM(IFERROR(S9*FE9/$H9,0),IFERROR(S10*FE10/$H10,0),IFERROR(S11*FE11/$H11,0),IFERROR(S13*FE13/$H13,0),IFERROR(S14*FE14/$H14,0),IFERROR(S15*FE15/$H15,0),IFERROR(S16*FE16/$H16,0),IFERROR(S17*FE17/$H17,0),IFERROR(S18*FE18/$H18,0),IFERROR(S19*FE19/$H19,0),IFERROR(S20*FE20/$H20,0),IFERROR(S22*FE22/$H22,0),IFERROR(S23*FE23/$H23,0),IFERROR(S24*FE24/$H24,0),IFERROR(S25*FE25/$H25,0),IFERROR(S26*FE26/$H26,0),IFERROR(S28*FE28/$H28,0),IFERROR(S29*FE29/$H29,0),IFERROR(S30*FE30/$H30,0),IFERROR(S31*FE31/$H31,0),IFERROR(S32*FE32/$H32,0),IFERROR(S33*FE33/$H33,0))</f>
        <v>4.4414677993584546E-3</v>
      </c>
      <c r="T37" s="114">
        <f>SUM(IFERROR(T9*FE9/$H9,0),IFERROR(T10*FE10/$H10,0),IFERROR(T11*FE11/$H11,0),IFERROR(T13*FE13/$H13,0),IFERROR(T14*FE14/$H14,0),IFERROR(T15*FE15/$H15,0),IFERROR(T16*FE16/$H16,0),IFERROR(T17*FE17/$H17,0),IFERROR(T18*FE18/$H18,0),IFERROR(T19*FE19/$H19,0),IFERROR(T20*FE20/$H20,0),IFERROR(T22*FE22/$H22,0),IFERROR(T23*FE23/$H23,0),IFERROR(T24*FE24/$H24,0),IFERROR(T25*FE25/$H25,0),IFERROR(T26*FE26/$H26,0),IFERROR(T28*FE28/$H28,0),IFERROR(T29*FE29/$H29,0),IFERROR(T30*FE30/$H30,0),IFERROR(T31*FE31/$H31,0),IFERROR(T32*FE32/$H32,0),IFERROR(T33*FE33/$H33,0))</f>
        <v>5.2490073992418097E-3</v>
      </c>
      <c r="U37" s="114">
        <f>SUM(IFERROR(U9*FE9/$H9,0),IFERROR(U10*FE10/$H10,0),IFERROR(U11*FE11/$H11,0),IFERROR(U13*FE13/$H13,0),IFERROR(U14*FE14/$H14,0),IFERROR(U15*FE15/$H15,0),IFERROR(U16*FE16/$H16,0),IFERROR(U17*FE17/$H17,0),IFERROR(U18*FE18/$H18,0),IFERROR(U19*FE19/$H19,0),IFERROR(U20*FE20/$H20,0),IFERROR(U22*FE22/$H22,0),IFERROR(U23*FE23/$H23,0),IFERROR(U24*FE24/$H24,0),IFERROR(U25*FE25/$H25,0),IFERROR(U26*FE26/$H26,0),IFERROR(U28*FE28/$H28,0),IFERROR(U29*FE29/$H29,0),IFERROR(U30*FE30/$H30,0),IFERROR(U31*FE31/$H31,0),IFERROR(U32*FE32/$H32,0),IFERROR(U33*FE33/$H33,0))</f>
        <v>5.2490073992418097E-3</v>
      </c>
      <c r="V37" s="114">
        <f>SUM(IFERROR(V9*FE9/$H9,0),IFERROR(V10*FE10/$H10,0),IFERROR(V11*FE11/$H11,0),IFERROR(V13*FE13/$H13,0),IFERROR(V14*FE14/$H14,0),IFERROR(V15*FE15/$H15,0),IFERROR(V16*FE16/$H16,0),IFERROR(V17*FE17/$H17,0),IFERROR(V18*FE18/$H18,0),IFERROR(V19*FE19/$H19,0),IFERROR(V20*FE20/$H20,0),IFERROR(V22*FE22/$H22,0),IFERROR(V23*FE23/$H23,0),IFERROR(V24*FE24/$H24,0),IFERROR(V25*FE25/$H25,0),IFERROR(V26*FE26/$H26,0),IFERROR(V28*FE28/$H28,0),IFERROR(V29*FE29/$H29,0),IFERROR(V30*FE30/$H30,0),IFERROR(V31*FE31/$H31,0),IFERROR(V32*FE32/$H32,0),IFERROR(V33*FE33/$H33,0))</f>
        <v>5.2490073992418097E-3</v>
      </c>
      <c r="W37" s="114">
        <f>SUM(IFERROR(W9*FE9/$H9,0),IFERROR(W10*FE10/$H10,0),IFERROR(W11*FE11/$H11,0),IFERROR(W13*FE13/$H13,0),IFERROR(W14*FE14/$H14,0),IFERROR(W15*FE15/$H15,0),IFERROR(W16*FE16/$H16,0),IFERROR(W17*FE17/$H17,0),IFERROR(W18*FE18/$H18,0),IFERROR(W19*FE19/$H19,0),IFERROR(W20*FE20/$H20,0),IFERROR(W22*FE22/$H22,0),IFERROR(W23*FE23/$H23,0),IFERROR(W24*FE24/$H24,0),IFERROR(W25*FE25/$H25,0),IFERROR(W26*FE26/$H26,0),IFERROR(W28*FE28/$H28,0),IFERROR(W29*FE29/$H29,0),IFERROR(W30*FE30/$H30,0),IFERROR(W31*FE31/$H31,0),IFERROR(W32*FE32/$H32,0),IFERROR(W33*FE33/$H33,0))</f>
        <v>5.2490073992418097E-3</v>
      </c>
      <c r="X37" s="114">
        <f>SUM(IFERROR(X9*FE9/$H9,0),IFERROR(X10*FE10/$H10,0),IFERROR(X11*FE11/$H11,0),IFERROR(X13*FE13/$H13,0),IFERROR(X14*FE14/$H14,0),IFERROR(X15*FE15/$H15,0),IFERROR(X16*FE16/$H16,0),IFERROR(X17*FE17/$H17,0),IFERROR(X18*FE18/$H18,0),IFERROR(X19*FE19/$H19,0),IFERROR(X20*FE20/$H20,0),IFERROR(X22*FE22/$H22,0),IFERROR(X23*FE23/$H23,0),IFERROR(X24*FE24/$H24,0),IFERROR(X25*FE25/$H25,0),IFERROR(X26*FE26/$H26,0),IFERROR(X28*FE28/$H28,0),IFERROR(X29*FE29/$H29,0),IFERROR(X30*FE30/$H30,0),IFERROR(X31*FE31/$H31,0),IFERROR(X32*FE32/$H32,0),IFERROR(X33*FE33/$H33,0))</f>
        <v>5.2490073992418097E-3</v>
      </c>
      <c r="Y37" s="114">
        <f>SUM(IFERROR(Y9*FE9/$H9,0),IFERROR(Y10*FE10/$H10,0),IFERROR(Y11*FE11/$H11,0),IFERROR(Y13*FE13/$H13,0),IFERROR(Y14*FE14/$H14,0),IFERROR(Y15*FE15/$H15,0),IFERROR(Y16*FE16/$H16,0),IFERROR(Y17*FE17/$H17,0),IFERROR(Y18*FE18/$H18,0),IFERROR(Y19*FE19/$H19,0),IFERROR(Y20*FE20/$H20,0),IFERROR(Y22*FE22/$H22,0),IFERROR(Y23*FE23/$H23,0),IFERROR(Y24*FE24/$H24,0),IFERROR(Y25*FE25/$H25,0),IFERROR(Y26*FE26/$H26,0),IFERROR(Y28*FE28/$H28,0),IFERROR(Y29*FE29/$H29,0),IFERROR(Y30*FE30/$H30,0),IFERROR(Y31*FE31/$H31,0),IFERROR(Y32*FE32/$H32,0),IFERROR(Y33*FE33/$H33,0))</f>
        <v>3.0282734995625824E-3</v>
      </c>
      <c r="Z37" s="114">
        <f>SUM(IFERROR(Z9*FE9/$H9,0),IFERROR(Z10*FE10/$H10,0),IFERROR(Z11*FE11/$H11,0),IFERROR(Z13*FE13/$H13,0),IFERROR(Z14*FE14/$H14,0),IFERROR(Z15*FE15/$H15,0),IFERROR(Z16*FE16/$H16,0),IFERROR(Z17*FE17/$H17,0),IFERROR(Z18*FE18/$H18,0),IFERROR(Z19*FE19/$H19,0),IFERROR(Z20*FE20/$H20,0),IFERROR(Z22*FE22/$H22,0),IFERROR(Z23*FE23/$H23,0),IFERROR(Z24*FE24/$H24,0),IFERROR(Z25*FE25/$H25,0),IFERROR(Z26*FE26/$H26,0),IFERROR(Z28*FE28/$H28,0),IFERROR(Z29*FE29/$H29,0),IFERROR(Z30*FE30/$H30,0),IFERROR(Z31*FE31/$H31,0),IFERROR(Z32*FE32/$H32,0),IFERROR(Z33*FE33/$H33,0))</f>
        <v>3.0282734995625824E-3</v>
      </c>
      <c r="AA37" s="114">
        <f>SUM(IFERROR(AA9*FE9/$H9,0),IFERROR(AA10*FE10/$H10,0),IFERROR(AA11*FE11/$H11,0),IFERROR(AA13*FE13/$H13,0),IFERROR(AA14*FE14/$H14,0),IFERROR(AA15*FE15/$H15,0),IFERROR(AA16*FE16/$H16,0),IFERROR(AA17*FE17/$H17,0),IFERROR(AA18*FE18/$H18,0),IFERROR(AA19*FE19/$H19,0),IFERROR(AA20*FE20/$H20,0),IFERROR(AA22*FE22/$H22,0),IFERROR(AA23*FE23/$H23,0),IFERROR(AA24*FE24/$H24,0),IFERROR(AA25*FE25/$H25,0),IFERROR(AA26*FE26/$H26,0),IFERROR(AA28*FE28/$H28,0),IFERROR(AA29*FE29/$H29,0),IFERROR(AA30*FE30/$H30,0),IFERROR(AA31*FE31/$H31,0),IFERROR(AA32*FE32/$H32,0),IFERROR(AA33*FE33/$H33,0))</f>
        <v>3.0282734995625824E-3</v>
      </c>
      <c r="AB37" s="114">
        <f>SUM(IFERROR(AB9*FE9/$H9,0),IFERROR(AB10*FE10/$H10,0),IFERROR(AB11*FE11/$H11,0),IFERROR(AB13*FE13/$H13,0),IFERROR(AB14*FE14/$H14,0),IFERROR(AB15*FE15/$H15,0),IFERROR(AB16*FE16/$H16,0),IFERROR(AB17*FE17/$H17,0),IFERROR(AB18*FE18/$H18,0),IFERROR(AB19*FE19/$H19,0),IFERROR(AB20*FE20/$H20,0),IFERROR(AB22*FE22/$H22,0),IFERROR(AB23*FE23/$H23,0),IFERROR(AB24*FE24/$H24,0),IFERROR(AB25*FE25/$H25,0),IFERROR(AB26*FE26/$H26,0),IFERROR(AB28*FE28/$H28,0),IFERROR(AB29*FE29/$H29,0),IFERROR(AB30*FE30/$H30,0),IFERROR(AB31*FE31/$H31,0),IFERROR(AB32*FE32/$H32,0),IFERROR(AB33*FE33/$H33,0))</f>
        <v>3.0282734995625824E-3</v>
      </c>
      <c r="AC37" s="114">
        <f>SUM(IFERROR(AC9*FE9/$H9,0),IFERROR(AC10*FE10/$H10,0),IFERROR(AC11*FE11/$H11,0),IFERROR(AC13*FE13/$H13,0),IFERROR(AC14*FE14/$H14,0),IFERROR(AC15*FE15/$H15,0),IFERROR(AC16*FE16/$H16,0),IFERROR(AC17*FE17/$H17,0),IFERROR(AC18*FE18/$H18,0),IFERROR(AC19*FE19/$H19,0),IFERROR(AC20*FE20/$H20,0),IFERROR(AC22*FE22/$H22,0),IFERROR(AC23*FE23/$H23,0),IFERROR(AC24*FE24/$H24,0),IFERROR(AC25*FE25/$H25,0),IFERROR(AC26*FE26/$H26,0),IFERROR(AC28*FE28/$H28,0),IFERROR(AC29*FE29/$H29,0),IFERROR(AC30*FE30/$H30,0),IFERROR(AC31*FE31/$H31,0),IFERROR(AC32*FE32/$H32,0),IFERROR(AC33*FE33/$H33,0))</f>
        <v>3.0282734995625824E-3</v>
      </c>
      <c r="AD37" s="114">
        <f>SUM(IFERROR(AD9*FE9/$H9,0),IFERROR(AD10*FE10/$H10,0),IFERROR(AD11*FE11/$H11,0),IFERROR(AD13*FE13/$H13,0),IFERROR(AD14*FE14/$H14,0),IFERROR(AD15*FE15/$H15,0),IFERROR(AD16*FE16/$H16,0),IFERROR(AD17*FE17/$H17,0),IFERROR(AD18*FE18/$H18,0),IFERROR(AD19*FE19/$H19,0),IFERROR(AD20*FE20/$H20,0),IFERROR(AD22*FE22/$H22,0),IFERROR(AD23*FE23/$H23,0),IFERROR(AD24*FE24/$H24,0),IFERROR(AD25*FE25/$H25,0),IFERROR(AD26*FE26/$H26,0),IFERROR(AD28*FE28/$H28,0),IFERROR(AD29*FE29/$H29,0),IFERROR(AD30*FE30/$H30,0),IFERROR(AD31*FE31/$H31,0),IFERROR(AD32*FE32/$H32,0),IFERROR(AD33*FE33/$H33,0))</f>
        <v>3.0282734995625824E-3</v>
      </c>
      <c r="AE37" s="114">
        <f>SUM(IFERROR(AE9*FE9/$H9,0),IFERROR(AE10*FE10/$H10,0),IFERROR(AE11*FE11/$H11,0),IFERROR(AE13*FE13/$H13,0),IFERROR(AE14*FE14/$H14,0),IFERROR(AE15*FE15/$H15,0),IFERROR(AE16*FE16/$H16,0),IFERROR(AE17*FE17/$H17,0),IFERROR(AE18*FE18/$H18,0),IFERROR(AE19*FE19/$H19,0),IFERROR(AE20*FE20/$H20,0),IFERROR(AE22*FE22/$H22,0),IFERROR(AE23*FE23/$H23,0),IFERROR(AE24*FE24/$H24,0),IFERROR(AE25*FE25/$H25,0),IFERROR(AE26*FE26/$H26,0),IFERROR(AE28*FE28/$H28,0),IFERROR(AE29*FE29/$H29,0),IFERROR(AE30*FE30/$H30,0),IFERROR(AE31*FE31/$H31,0),IFERROR(AE32*FE32/$H32,0),IFERROR(AE33*FE33/$H33,0))</f>
        <v>3.5984114115172657E-3</v>
      </c>
      <c r="AF37" s="114">
        <f>SUM(IFERROR(AF9*FE9/$H9,0),IFERROR(AF10*FE10/$H10,0),IFERROR(AF11*FE11/$H11,0),IFERROR(AF13*FE13/$H13,0),IFERROR(AF14*FE14/$H14,0),IFERROR(AF15*FE15/$H15,0),IFERROR(AF16*FE16/$H16,0),IFERROR(AF17*FE17/$H17,0),IFERROR(AF18*FE18/$H18,0),IFERROR(AF19*FE19/$H19,0),IFERROR(AF20*FE20/$H20,0),IFERROR(AF22*FE22/$H22,0),IFERROR(AF23*FE23/$H23,0),IFERROR(AF24*FE24/$H24,0),IFERROR(AF25*FE25/$H25,0),IFERROR(AF26*FE26/$H26,0),IFERROR(AF28*FE28/$H28,0),IFERROR(AF29*FE29/$H29,0),IFERROR(AF30*FE30/$H30,0),IFERROR(AF31*FE31/$H31,0),IFERROR(AF32*FE32/$H32,0),IFERROR(AF33*FE33/$H33,0))</f>
        <v>3.5984114115172657E-3</v>
      </c>
      <c r="AG37" s="114">
        <f>SUM(IFERROR(AG9*FE9/$H9,0),IFERROR(AG10*FE10/$H10,0),IFERROR(AG11*FE11/$H11,0),IFERROR(AG13*FE13/$H13,0),IFERROR(AG14*FE14/$H14,0),IFERROR(AG15*FE15/$H15,0),IFERROR(AG16*FE16/$H16,0),IFERROR(AG17*FE17/$H17,0),IFERROR(AG18*FE18/$H18,0),IFERROR(AG19*FE19/$H19,0),IFERROR(AG20*FE20/$H20,0),IFERROR(AG22*FE22/$H22,0),IFERROR(AG23*FE23/$H23,0),IFERROR(AG24*FE24/$H24,0),IFERROR(AG25*FE25/$H25,0),IFERROR(AG26*FE26/$H26,0),IFERROR(AG28*FE28/$H28,0),IFERROR(AG29*FE29/$H29,0),IFERROR(AG30*FE30/$H30,0),IFERROR(AG31*FE31/$H31,0),IFERROR(AG32*FE32/$H32,0),IFERROR(AG33*FE33/$H33,0))</f>
        <v>3.5984114115172657E-3</v>
      </c>
      <c r="AH37" s="114">
        <f>SUM(IFERROR(AH9*FE9/$H9,0),IFERROR(AH10*FE10/$H10,0),IFERROR(AH11*FE11/$H11,0),IFERROR(AH13*FE13/$H13,0),IFERROR(AH14*FE14/$H14,0),IFERROR(AH15*FE15/$H15,0),IFERROR(AH16*FE16/$H16,0),IFERROR(AH17*FE17/$H17,0),IFERROR(AH18*FE18/$H18,0),IFERROR(AH19*FE19/$H19,0),IFERROR(AH20*FE20/$H20,0),IFERROR(AH22*FE22/$H22,0),IFERROR(AH23*FE23/$H23,0),IFERROR(AH24*FE24/$H24,0),IFERROR(AH25*FE25/$H25,0),IFERROR(AH26*FE26/$H26,0),IFERROR(AH28*FE28/$H28,0),IFERROR(AH29*FE29/$H29,0),IFERROR(AH30*FE30/$H30,0),IFERROR(AH31*FE31/$H31,0),IFERROR(AH32*FE32/$H32,0),IFERROR(AH33*FE33/$H33,0))</f>
        <v>3.5984114115172657E-3</v>
      </c>
      <c r="AI37" s="114">
        <f>SUM(IFERROR(AI9*FE9/$H9,0),IFERROR(AI10*FE10/$H10,0),IFERROR(AI11*FE11/$H11,0),IFERROR(AI13*FE13/$H13,0),IFERROR(AI14*FE14/$H14,0),IFERROR(AI15*FE15/$H15,0),IFERROR(AI16*FE16/$H16,0),IFERROR(AI17*FE17/$H17,0),IFERROR(AI18*FE18/$H18,0),IFERROR(AI19*FE19/$H19,0),IFERROR(AI20*FE20/$H20,0),IFERROR(AI22*FE22/$H22,0),IFERROR(AI23*FE23/$H23,0),IFERROR(AI24*FE24/$H24,0),IFERROR(AI25*FE25/$H25,0),IFERROR(AI26*FE26/$H26,0),IFERROR(AI28*FE28/$H28,0),IFERROR(AI29*FE29/$H29,0),IFERROR(AI30*FE30/$H30,0),IFERROR(AI31*FE31/$H31,0),IFERROR(AI32*FE32/$H32,0),IFERROR(AI33*FE33/$H33,0))</f>
        <v>3.5984114115172657E-3</v>
      </c>
      <c r="AJ37" s="114">
        <f>SUM(IFERROR(AJ9*FE9/$H9,0),IFERROR(AJ10*FE10/$H10,0),IFERROR(AJ11*FE11/$H11,0),IFERROR(AJ13*FE13/$H13,0),IFERROR(AJ14*FE14/$H14,0),IFERROR(AJ15*FE15/$H15,0),IFERROR(AJ16*FE16/$H16,0),IFERROR(AJ17*FE17/$H17,0),IFERROR(AJ18*FE18/$H18,0),IFERROR(AJ19*FE19/$H19,0),IFERROR(AJ20*FE20/$H20,0),IFERROR(AJ22*FE22/$H22,0),IFERROR(AJ23*FE23/$H23,0),IFERROR(AJ24*FE24/$H24,0),IFERROR(AJ25*FE25/$H25,0),IFERROR(AJ26*FE26/$H26,0),IFERROR(AJ28*FE28/$H28,0),IFERROR(AJ29*FE29/$H29,0),IFERROR(AJ30*FE30/$H30,0),IFERROR(AJ31*FE31/$H31,0),IFERROR(AJ32*FE32/$H32,0),IFERROR(AJ33*FE33/$H33,0))</f>
        <v>3.5984114115172657E-3</v>
      </c>
      <c r="AK37" s="114">
        <f>SUM(IFERROR(AK9*FE9/$H9,0),IFERROR(AK10*FE10/$H10,0),IFERROR(AK11*FE11/$H11,0),IFERROR(AK13*FE13/$H13,0),IFERROR(AK14*FE14/$H14,0),IFERROR(AK15*FE15/$H15,0),IFERROR(AK16*FE16/$H16,0),IFERROR(AK17*FE17/$H17,0),IFERROR(AK18*FE18/$H18,0),IFERROR(AK19*FE19/$H19,0),IFERROR(AK20*FE20/$H20,0),IFERROR(AK22*FE22/$H22,0),IFERROR(AK23*FE23/$H23,0),IFERROR(AK24*FE24/$H24,0),IFERROR(AK25*FE25/$H25,0),IFERROR(AK26*FE26/$H26,0),IFERROR(AK28*FE28/$H28,0),IFERROR(AK29*FE29/$H29,0),IFERROR(AK30*FE30/$H30,0),IFERROR(AK31*FE31/$H31,0),IFERROR(AK32*FE32/$H32,0),IFERROR(AK33*FE33/$H33,0))</f>
        <v>3.5984114115172657E-3</v>
      </c>
      <c r="AL37" s="114">
        <f>SUM(IFERROR(AL9*FE9/$H9,0),IFERROR(AL10*FE10/$H10,0),IFERROR(AL11*FE11/$H11,0),IFERROR(AL13*FE13/$H13,0),IFERROR(AL14*FE14/$H14,0),IFERROR(AL15*FE15/$H15,0),IFERROR(AL16*FE16/$H16,0),IFERROR(AL17*FE17/$H17,0),IFERROR(AL18*FE18/$H18,0),IFERROR(AL19*FE19/$H19,0),IFERROR(AL20*FE20/$H20,0),IFERROR(AL22*FE22/$H22,0),IFERROR(AL23*FE23/$H23,0),IFERROR(AL24*FE24/$H24,0),IFERROR(AL25*FE25/$H25,0),IFERROR(AL26*FE26/$H26,0),IFERROR(AL28*FE28/$H28,0),IFERROR(AL29*FE29/$H29,0),IFERROR(AL30*FE30/$H30,0),IFERROR(AL31*FE31/$H31,0),IFERROR(AL32*FE32/$H32,0),IFERROR(AL33*FE33/$H33,0))</f>
        <v>3.5984114115172657E-3</v>
      </c>
      <c r="AM37" s="114">
        <f>SUM(IFERROR(AM9*FE9/$H9,0),IFERROR(AM10*FE10/$H10,0),IFERROR(AM11*FE11/$H11,0),IFERROR(AM13*FE13/$H13,0),IFERROR(AM14*FE14/$H14,0),IFERROR(AM15*FE15/$H15,0),IFERROR(AM16*FE16/$H16,0),IFERROR(AM17*FE17/$H17,0),IFERROR(AM18*FE18/$H18,0),IFERROR(AM19*FE19/$H19,0),IFERROR(AM20*FE20/$H20,0),IFERROR(AM22*FE22/$H22,0),IFERROR(AM23*FE23/$H23,0),IFERROR(AM24*FE24/$H24,0),IFERROR(AM25*FE25/$H25,0),IFERROR(AM26*FE26/$H26,0),IFERROR(AM28*FE28/$H28,0),IFERROR(AM29*FE29/$H29,0),IFERROR(AM30*FE30/$H30,0),IFERROR(AM31*FE31/$H31,0),IFERROR(AM32*FE32/$H32,0),IFERROR(AM33*FE33/$H33,0))</f>
        <v>3.5984114115172657E-3</v>
      </c>
      <c r="AN37" s="114">
        <f>SUM(IFERROR(AN9*FE9/$H9,0),IFERROR(AN10*FE10/$H10,0),IFERROR(AN11*FE11/$H11,0),IFERROR(AN13*FE13/$H13,0),IFERROR(AN14*FE14/$H14,0),IFERROR(AN15*FE15/$H15,0),IFERROR(AN16*FE16/$H16,0),IFERROR(AN17*FE17/$H17,0),IFERROR(AN18*FE18/$H18,0),IFERROR(AN19*FE19/$H19,0),IFERROR(AN20*FE20/$H20,0),IFERROR(AN22*FE22/$H22,0),IFERROR(AN23*FE23/$H23,0),IFERROR(AN24*FE24/$H24,0),IFERROR(AN25*FE25/$H25,0),IFERROR(AN26*FE26/$H26,0),IFERROR(AN28*FE28/$H28,0),IFERROR(AN29*FE29/$H29,0),IFERROR(AN30*FE30/$H30,0),IFERROR(AN31*FE31/$H31,0),IFERROR(AN32*FE32/$H32,0),IFERROR(AN33*FE33/$H33,0))</f>
        <v>9.5174309986252592E-3</v>
      </c>
      <c r="AO37" s="114">
        <f>SUM(IFERROR(AO9*FE9/$H9,0),IFERROR(AO10*FE10/$H10,0),IFERROR(AO11*FE11/$H11,0),IFERROR(AO13*FE13/$H13,0),IFERROR(AO14*FE14/$H14,0),IFERROR(AO15*FE15/$H15,0),IFERROR(AO16*FE16/$H16,0),IFERROR(AO17*FE17/$H17,0),IFERROR(AO18*FE18/$H18,0),IFERROR(AO19*FE19/$H19,0),IFERROR(AO20*FE20/$H20,0),IFERROR(AO22*FE22/$H22,0),IFERROR(AO23*FE23/$H23,0),IFERROR(AO24*FE24/$H24,0),IFERROR(AO25*FE25/$H25,0),IFERROR(AO26*FE26/$H26,0),IFERROR(AO28*FE28/$H28,0),IFERROR(AO29*FE29/$H29,0),IFERROR(AO30*FE30/$H30,0),IFERROR(AO31*FE31/$H31,0),IFERROR(AO32*FE32/$H32,0),IFERROR(AO33*FE33/$H33,0))</f>
        <v>9.5174309986252592E-3</v>
      </c>
      <c r="AP37" s="114">
        <f>SUM(IFERROR(AP9*FE9/$H9,0),IFERROR(AP10*FE10/$H10,0),IFERROR(AP11*FE11/$H11,0),IFERROR(AP13*FE13/$H13,0),IFERROR(AP14*FE14/$H14,0),IFERROR(AP15*FE15/$H15,0),IFERROR(AP16*FE16/$H16,0),IFERROR(AP17*FE17/$H17,0),IFERROR(AP18*FE18/$H18,0),IFERROR(AP19*FE19/$H19,0),IFERROR(AP20*FE20/$H20,0),IFERROR(AP22*FE22/$H22,0),IFERROR(AP23*FE23/$H23,0),IFERROR(AP24*FE24/$H24,0),IFERROR(AP25*FE25/$H25,0),IFERROR(AP26*FE26/$H26,0),IFERROR(AP28*FE28/$H28,0),IFERROR(AP29*FE29/$H29,0),IFERROR(AP30*FE30/$H30,0),IFERROR(AP31*FE31/$H31,0),IFERROR(AP32*FE32/$H32,0),IFERROR(AP33*FE33/$H33,0))</f>
        <v>9.5174309986252592E-3</v>
      </c>
      <c r="AQ37" s="114">
        <f>SUM(IFERROR(AQ9*FE9/$H9,0),IFERROR(AQ10*FE10/$H10,0),IFERROR(AQ11*FE11/$H11,0),IFERROR(AQ13*FE13/$H13,0),IFERROR(AQ14*FE14/$H14,0),IFERROR(AQ15*FE15/$H15,0),IFERROR(AQ16*FE16/$H16,0),IFERROR(AQ17*FE17/$H17,0),IFERROR(AQ18*FE18/$H18,0),IFERROR(AQ19*FE19/$H19,0),IFERROR(AQ20*FE20/$H20,0),IFERROR(AQ22*FE22/$H22,0),IFERROR(AQ23*FE23/$H23,0),IFERROR(AQ24*FE24/$H24,0),IFERROR(AQ25*FE25/$H25,0),IFERROR(AQ26*FE26/$H26,0),IFERROR(AQ28*FE28/$H28,0),IFERROR(AQ29*FE29/$H29,0),IFERROR(AQ30*FE30/$H30,0),IFERROR(AQ31*FE31/$H31,0),IFERROR(AQ32*FE32/$H32,0),IFERROR(AQ33*FE33/$H33,0))</f>
        <v>9.5174309986252592E-3</v>
      </c>
      <c r="AR37" s="114">
        <f>SUM(IFERROR(AR9*FE9/$H9,0),IFERROR(AR10*FE10/$H10,0),IFERROR(AR11*FE11/$H11,0),IFERROR(AR13*FE13/$H13,0),IFERROR(AR14*FE14/$H14,0),IFERROR(AR15*FE15/$H15,0),IFERROR(AR16*FE16/$H16,0),IFERROR(AR17*FE17/$H17,0),IFERROR(AR18*FE18/$H18,0),IFERROR(AR19*FE19/$H19,0),IFERROR(AR20*FE20/$H20,0),IFERROR(AR22*FE22/$H22,0),IFERROR(AR23*FE23/$H23,0),IFERROR(AR24*FE24/$H24,0),IFERROR(AR25*FE25/$H25,0),IFERROR(AR26*FE26/$H26,0),IFERROR(AR28*FE28/$H28,0),IFERROR(AR29*FE29/$H29,0),IFERROR(AR30*FE30/$H30,0),IFERROR(AR31*FE31/$H31,0),IFERROR(AR32*FE32/$H32,0),IFERROR(AR33*FE33/$H33,0))</f>
        <v>9.5174309986252592E-3</v>
      </c>
      <c r="AS37" s="114">
        <f>SUM(IFERROR(AS9*FE9/$H9,0),IFERROR(AS10*FE10/$H10,0),IFERROR(AS11*FE11/$H11,0),IFERROR(AS13*FE13/$H13,0),IFERROR(AS14*FE14/$H14,0),IFERROR(AS15*FE15/$H15,0),IFERROR(AS16*FE16/$H16,0),IFERROR(AS17*FE17/$H17,0),IFERROR(AS18*FE18/$H18,0),IFERROR(AS19*FE19/$H19,0),IFERROR(AS20*FE20/$H20,0),IFERROR(AS22*FE22/$H22,0),IFERROR(AS23*FE23/$H23,0),IFERROR(AS24*FE24/$H24,0),IFERROR(AS25*FE25/$H25,0),IFERROR(AS26*FE26/$H26,0),IFERROR(AS28*FE28/$H28,0),IFERROR(AS29*FE29/$H29,0),IFERROR(AS30*FE30/$H30,0),IFERROR(AS31*FE31/$H31,0),IFERROR(AS32*FE32/$H32,0),IFERROR(AS33*FE33/$H33,0))</f>
        <v>6.2717429914017735E-3</v>
      </c>
      <c r="AT37" s="114">
        <f>SUM(IFERROR(AT9*FE9/$H9,0),IFERROR(AT10*FE10/$H10,0),IFERROR(AT11*FE11/$H11,0),IFERROR(AT13*FE13/$H13,0),IFERROR(AT14*FE14/$H14,0),IFERROR(AT15*FE15/$H15,0),IFERROR(AT16*FE16/$H16,0),IFERROR(AT17*FE17/$H17,0),IFERROR(AT18*FE18/$H18,0),IFERROR(AT19*FE19/$H19,0),IFERROR(AT20*FE20/$H20,0),IFERROR(AT22*FE22/$H22,0),IFERROR(AT23*FE23/$H23,0),IFERROR(AT24*FE24/$H24,0),IFERROR(AT25*FE25/$H25,0),IFERROR(AT26*FE26/$H26,0),IFERROR(AT28*FE28/$H28,0),IFERROR(AT29*FE29/$H29,0),IFERROR(AT30*FE30/$H30,0),IFERROR(AT31*FE31/$H31,0),IFERROR(AT32*FE32/$H32,0),IFERROR(AT33*FE33/$H33,0))</f>
        <v>6.2717429914017735E-3</v>
      </c>
      <c r="AU37" s="114">
        <f>SUM(IFERROR(AU9*FE9/$H9,0),IFERROR(AU10*FE10/$H10,0),IFERROR(AU11*FE11/$H11,0),IFERROR(AU13*FE13/$H13,0),IFERROR(AU14*FE14/$H14,0),IFERROR(AU15*FE15/$H15,0),IFERROR(AU16*FE16/$H16,0),IFERROR(AU17*FE17/$H17,0),IFERROR(AU18*FE18/$H18,0),IFERROR(AU19*FE19/$H19,0),IFERROR(AU20*FE20/$H20,0),IFERROR(AU22*FE22/$H22,0),IFERROR(AU23*FE23/$H23,0),IFERROR(AU24*FE24/$H24,0),IFERROR(AU25*FE25/$H25,0),IFERROR(AU26*FE26/$H26,0),IFERROR(AU28*FE28/$H28,0),IFERROR(AU29*FE29/$H29,0),IFERROR(AU30*FE30/$H30,0),IFERROR(AU31*FE31/$H31,0),IFERROR(AU32*FE32/$H32,0),IFERROR(AU33*FE33/$H33,0))</f>
        <v>6.2717429914017735E-3</v>
      </c>
      <c r="AV37" s="114">
        <f>SUM(IFERROR(AV9*FE9/$H9,0),IFERROR(AV10*FE10/$H10,0),IFERROR(AV11*FE11/$H11,0),IFERROR(AV13*FE13/$H13,0),IFERROR(AV14*FE14/$H14,0),IFERROR(AV15*FE15/$H15,0),IFERROR(AV16*FE16/$H16,0),IFERROR(AV17*FE17/$H17,0),IFERROR(AV18*FE18/$H18,0),IFERROR(AV19*FE19/$H19,0),IFERROR(AV20*FE20/$H20,0),IFERROR(AV22*FE22/$H22,0),IFERROR(AV23*FE23/$H23,0),IFERROR(AV24*FE24/$H24,0),IFERROR(AV25*FE25/$H25,0),IFERROR(AV26*FE26/$H26,0),IFERROR(AV28*FE28/$H28,0),IFERROR(AV29*FE29/$H29,0),IFERROR(AV30*FE30/$H30,0),IFERROR(AV31*FE31/$H31,0),IFERROR(AV32*FE32/$H32,0),IFERROR(AV33*FE33/$H33,0))</f>
        <v>6.2717429914017735E-3</v>
      </c>
      <c r="AW37" s="114">
        <f>SUM(IFERROR(AW9*FE9/$H9,0),IFERROR(AW10*FE10/$H10,0),IFERROR(AW11*FE11/$H11,0),IFERROR(AW13*FE13/$H13,0),IFERROR(AW14*FE14/$H14,0),IFERROR(AW15*FE15/$H15,0),IFERROR(AW16*FE16/$H16,0),IFERROR(AW17*FE17/$H17,0),IFERROR(AW18*FE18/$H18,0),IFERROR(AW19*FE19/$H19,0),IFERROR(AW20*FE20/$H20,0),IFERROR(AW22*FE22/$H22,0),IFERROR(AW23*FE23/$H23,0),IFERROR(AW24*FE24/$H24,0),IFERROR(AW25*FE25/$H25,0),IFERROR(AW26*FE26/$H26,0),IFERROR(AW28*FE28/$H28,0),IFERROR(AW29*FE29/$H29,0),IFERROR(AW30*FE30/$H30,0),IFERROR(AW31*FE31/$H31,0),IFERROR(AW32*FE32/$H32,0),IFERROR(AW33*FE33/$H33,0))</f>
        <v>6.2717429914017735E-3</v>
      </c>
      <c r="AX37" s="114">
        <f>SUM(IFERROR(AX9*FE9/$H9,0),IFERROR(AX10*FE10/$H10,0),IFERROR(AX11*FE11/$H11,0),IFERROR(AX13*FE13/$H13,0),IFERROR(AX14*FE14/$H14,0),IFERROR(AX15*FE15/$H15,0),IFERROR(AX16*FE16/$H16,0),IFERROR(AX17*FE17/$H17,0),IFERROR(AX18*FE18/$H18,0),IFERROR(AX19*FE19/$H19,0),IFERROR(AX20*FE20/$H20,0),IFERROR(AX22*FE22/$H22,0),IFERROR(AX23*FE23/$H23,0),IFERROR(AX24*FE24/$H24,0),IFERROR(AX25*FE25/$H25,0),IFERROR(AX26*FE26/$H26,0),IFERROR(AX28*FE28/$H28,0),IFERROR(AX29*FE29/$H29,0),IFERROR(AX30*FE30/$H30,0),IFERROR(AX31*FE31/$H31,0),IFERROR(AX32*FE32/$H32,0),IFERROR(AX33*FE33/$H33,0))</f>
        <v>6.2717429914017735E-3</v>
      </c>
      <c r="AY37" s="114">
        <f>SUM(IFERROR(AY9*FE9/$H9,0),IFERROR(AY10*FE10/$H10,0),IFERROR(AY11*FE11/$H11,0),IFERROR(AY13*FE13/$H13,0),IFERROR(AY14*FE14/$H14,0),IFERROR(AY15*FE15/$H15,0),IFERROR(AY16*FE16/$H16,0),IFERROR(AY17*FE17/$H17,0),IFERROR(AY18*FE18/$H18,0),IFERROR(AY19*FE19/$H19,0),IFERROR(AY20*FE20/$H20,0),IFERROR(AY22*FE22/$H22,0),IFERROR(AY23*FE23/$H23,0),IFERROR(AY24*FE24/$H24,0),IFERROR(AY25*FE25/$H25,0),IFERROR(AY26*FE26/$H26,0),IFERROR(AY28*FE28/$H28,0),IFERROR(AY29*FE29/$H29,0),IFERROR(AY30*FE30/$H30,0),IFERROR(AY31*FE31/$H31,0),IFERROR(AY32*FE32/$H32,0),IFERROR(AY33*FE33/$H33,0))</f>
        <v>6.2717429914017735E-3</v>
      </c>
      <c r="AZ37" s="114">
        <f>SUM(IFERROR(AZ9*FE9/$H9,0),IFERROR(AZ10*FE10/$H10,0),IFERROR(AZ11*FE11/$H11,0),IFERROR(AZ13*FE13/$H13,0),IFERROR(AZ14*FE14/$H14,0),IFERROR(AZ15*FE15/$H15,0),IFERROR(AZ16*FE16/$H16,0),IFERROR(AZ17*FE17/$H17,0),IFERROR(AZ18*FE18/$H18,0),IFERROR(AZ19*FE19/$H19,0),IFERROR(AZ20*FE20/$H20,0),IFERROR(AZ22*FE22/$H22,0),IFERROR(AZ23*FE23/$H23,0),IFERROR(AZ24*FE24/$H24,0),IFERROR(AZ25*FE25/$H25,0),IFERROR(AZ26*FE26/$H26,0),IFERROR(AZ28*FE28/$H28,0),IFERROR(AZ29*FE29/$H29,0),IFERROR(AZ30*FE30/$H30,0),IFERROR(AZ31*FE31/$H31,0),IFERROR(AZ32*FE32/$H32,0),IFERROR(AZ33*FE33/$H33,0))</f>
        <v>6.2717429914017735E-3</v>
      </c>
      <c r="BA37" s="114">
        <f>SUM(IFERROR(BA9*FE9/$H9,0),IFERROR(BA10*FE10/$H10,0),IFERROR(BA11*FE11/$H11,0),IFERROR(BA13*FE13/$H13,0),IFERROR(BA14*FE14/$H14,0),IFERROR(BA15*FE15/$H15,0),IFERROR(BA16*FE16/$H16,0),IFERROR(BA17*FE17/$H17,0),IFERROR(BA18*FE18/$H18,0),IFERROR(BA19*FE19/$H19,0),IFERROR(BA20*FE20/$H20,0),IFERROR(BA22*FE22/$H22,0),IFERROR(BA23*FE23/$H23,0),IFERROR(BA24*FE24/$H24,0),IFERROR(BA25*FE25/$H25,0),IFERROR(BA26*FE26/$H26,0),IFERROR(BA28*FE28/$H28,0),IFERROR(BA29*FE29/$H29,0),IFERROR(BA30*FE30/$H30,0),IFERROR(BA31*FE31/$H31,0),IFERROR(BA32*FE32/$H32,0),IFERROR(BA33*FE33/$H33,0))</f>
        <v>6.2717429914017735E-3</v>
      </c>
      <c r="BB37" s="114">
        <f>SUM(IFERROR(BB9*FE9/$H9,0),IFERROR(BB10*FE10/$H10,0),IFERROR(BB11*FE11/$H11,0),IFERROR(BB13*FE13/$H13,0),IFERROR(BB14*FE14/$H14,0),IFERROR(BB15*FE15/$H15,0),IFERROR(BB16*FE16/$H16,0),IFERROR(BB17*FE17/$H17,0),IFERROR(BB18*FE18/$H18,0),IFERROR(BB19*FE19/$H19,0),IFERROR(BB20*FE20/$H20,0),IFERROR(BB22*FE22/$H22,0),IFERROR(BB23*FE23/$H23,0),IFERROR(BB24*FE24/$H24,0),IFERROR(BB25*FE25/$H25,0),IFERROR(BB26*FE26/$H26,0),IFERROR(BB28*FE28/$H28,0),IFERROR(BB29*FE29/$H29,0),IFERROR(BB30*FE30/$H30,0),IFERROR(BB31*FE31/$H31,0),IFERROR(BB32*FE32/$H32,0),IFERROR(BB33*FE33/$H33,0))</f>
        <v>3.4165136918141961E-3</v>
      </c>
      <c r="BC37" s="114">
        <f>SUM(IFERROR(BC9*FE9/$H9,0),IFERROR(BC10*FE10/$H10,0),IFERROR(BC11*FE11/$H11,0),IFERROR(BC13*FE13/$H13,0),IFERROR(BC14*FE14/$H14,0),IFERROR(BC15*FE15/$H15,0),IFERROR(BC16*FE16/$H16,0),IFERROR(BC17*FE17/$H17,0),IFERROR(BC18*FE18/$H18,0),IFERROR(BC19*FE19/$H19,0),IFERROR(BC20*FE20/$H20,0),IFERROR(BC22*FE22/$H22,0),IFERROR(BC23*FE23/$H23,0),IFERROR(BC24*FE24/$H24,0),IFERROR(BC25*FE25/$H25,0),IFERROR(BC26*FE26/$H26,0),IFERROR(BC28*FE28/$H28,0),IFERROR(BC29*FE29/$H29,0),IFERROR(BC30*FE30/$H30,0),IFERROR(BC31*FE31/$H31,0),IFERROR(BC32*FE32/$H32,0),IFERROR(BC33*FE33/$H33,0))</f>
        <v>3.4165136918141961E-3</v>
      </c>
      <c r="BD37" s="114">
        <f>SUM(IFERROR(BD9*FE9/$H9,0),IFERROR(BD10*FE10/$H10,0),IFERROR(BD11*FE11/$H11,0),IFERROR(BD13*FE13/$H13,0),IFERROR(BD14*FE14/$H14,0),IFERROR(BD15*FE15/$H15,0),IFERROR(BD16*FE16/$H16,0),IFERROR(BD17*FE17/$H17,0),IFERROR(BD18*FE18/$H18,0),IFERROR(BD19*FE19/$H19,0),IFERROR(BD20*FE20/$H20,0),IFERROR(BD22*FE22/$H22,0),IFERROR(BD23*FE23/$H23,0),IFERROR(BD24*FE24/$H24,0),IFERROR(BD25*FE25/$H25,0),IFERROR(BD26*FE26/$H26,0),IFERROR(BD28*FE28/$H28,0),IFERROR(BD29*FE29/$H29,0),IFERROR(BD30*FE30/$H30,0),IFERROR(BD31*FE31/$H31,0),IFERROR(BD32*FE32/$H32,0),IFERROR(BD33*FE33/$H33,0))</f>
        <v>3.4165136918141961E-3</v>
      </c>
      <c r="BE37" s="114">
        <f>SUM(IFERROR(BE9*FE9/$H9,0),IFERROR(BE10*FE10/$H10,0),IFERROR(BE11*FE11/$H11,0),IFERROR(BE13*FE13/$H13,0),IFERROR(BE14*FE14/$H14,0),IFERROR(BE15*FE15/$H15,0),IFERROR(BE16*FE16/$H16,0),IFERROR(BE17*FE17/$H17,0),IFERROR(BE18*FE18/$H18,0),IFERROR(BE19*FE19/$H19,0),IFERROR(BE20*FE20/$H20,0),IFERROR(BE22*FE22/$H22,0),IFERROR(BE23*FE23/$H23,0),IFERROR(BE24*FE24/$H24,0),IFERROR(BE25*FE25/$H25,0),IFERROR(BE26*FE26/$H26,0),IFERROR(BE28*FE28/$H28,0),IFERROR(BE29*FE29/$H29,0),IFERROR(BE30*FE30/$H30,0),IFERROR(BE31*FE31/$H31,0),IFERROR(BE32*FE32/$H32,0),IFERROR(BE33*FE33/$H33,0))</f>
        <v>3.4165136918141961E-3</v>
      </c>
      <c r="BF37" s="114">
        <f>SUM(IFERROR(BF9*FE9/$H9,0),IFERROR(BF10*FE10/$H10,0),IFERROR(BF11*FE11/$H11,0),IFERROR(BF13*FE13/$H13,0),IFERROR(BF14*FE14/$H14,0),IFERROR(BF15*FE15/$H15,0),IFERROR(BF16*FE16/$H16,0),IFERROR(BF17*FE17/$H17,0),IFERROR(BF18*FE18/$H18,0),IFERROR(BF19*FE19/$H19,0),IFERROR(BF20*FE20/$H20,0),IFERROR(BF22*FE22/$H22,0),IFERROR(BF23*FE23/$H23,0),IFERROR(BF24*FE24/$H24,0),IFERROR(BF25*FE25/$H25,0),IFERROR(BF26*FE26/$H26,0),IFERROR(BF28*FE28/$H28,0),IFERROR(BF29*FE29/$H29,0),IFERROR(BF30*FE30/$H30,0),IFERROR(BF31*FE31/$H31,0),IFERROR(BF32*FE32/$H32,0),IFERROR(BF33*FE33/$H33,0))</f>
        <v>1.0048380274243011E-2</v>
      </c>
      <c r="BG37" s="114">
        <f>SUM(IFERROR(BG9*FE9/$H9,0),IFERROR(BG10*FE10/$H10,0),IFERROR(BG11*FE11/$H11,0),IFERROR(BG13*FE13/$H13,0),IFERROR(BG14*FE14/$H14,0),IFERROR(BG15*FE15/$H15,0),IFERROR(BG16*FE16/$H16,0),IFERROR(BG17*FE17/$H17,0),IFERROR(BG18*FE18/$H18,0),IFERROR(BG19*FE19/$H19,0),IFERROR(BG20*FE20/$H20,0),IFERROR(BG22*FE22/$H22,0),IFERROR(BG23*FE23/$H23,0),IFERROR(BG24*FE24/$H24,0),IFERROR(BG25*FE25/$H25,0),IFERROR(BG26*FE26/$H26,0),IFERROR(BG28*FE28/$H28,0),IFERROR(BG29*FE29/$H29,0),IFERROR(BG30*FE30/$H30,0),IFERROR(BG31*FE31/$H31,0),IFERROR(BG32*FE32/$H32,0),IFERROR(BG33*FE33/$H33,0))</f>
        <v>1.0048380274243011E-2</v>
      </c>
      <c r="BH37" s="114">
        <f>SUM(IFERROR(BH9*FE9/$H9,0),IFERROR(BH10*FE10/$H10,0),IFERROR(BH11*FE11/$H11,0),IFERROR(BH13*FE13/$H13,0),IFERROR(BH14*FE14/$H14,0),IFERROR(BH15*FE15/$H15,0),IFERROR(BH16*FE16/$H16,0),IFERROR(BH17*FE17/$H17,0),IFERROR(BH18*FE18/$H18,0),IFERROR(BH19*FE19/$H19,0),IFERROR(BH20*FE20/$H20,0),IFERROR(BH22*FE22/$H22,0),IFERROR(BH23*FE23/$H23,0),IFERROR(BH24*FE24/$H24,0),IFERROR(BH25*FE25/$H25,0),IFERROR(BH26*FE26/$H26,0),IFERROR(BH28*FE28/$H28,0),IFERROR(BH29*FE29/$H29,0),IFERROR(BH30*FE30/$H30,0),IFERROR(BH31*FE31/$H31,0),IFERROR(BH32*FE32/$H32,0),IFERROR(BH33*FE33/$H33,0))</f>
        <v>1.0048380274243011E-2</v>
      </c>
      <c r="BI37" s="114">
        <f>SUM(IFERROR(BI9*FE9/$H9,0),IFERROR(BI10*FE10/$H10,0),IFERROR(BI11*FE11/$H11,0),IFERROR(BI13*FE13/$H13,0),IFERROR(BI14*FE14/$H14,0),IFERROR(BI15*FE15/$H15,0),IFERROR(BI16*FE16/$H16,0),IFERROR(BI17*FE17/$H17,0),IFERROR(BI18*FE18/$H18,0),IFERROR(BI19*FE19/$H19,0),IFERROR(BI20*FE20/$H20,0),IFERROR(BI22*FE22/$H22,0),IFERROR(BI23*FE23/$H23,0),IFERROR(BI24*FE24/$H24,0),IFERROR(BI25*FE25/$H25,0),IFERROR(BI26*FE26/$H26,0),IFERROR(BI28*FE28/$H28,0),IFERROR(BI29*FE29/$H29,0),IFERROR(BI30*FE30/$H30,0),IFERROR(BI31*FE31/$H31,0),IFERROR(BI32*FE32/$H32,0),IFERROR(BI33*FE33/$H33,0))</f>
        <v>1.0048380274243011E-2</v>
      </c>
      <c r="BJ37" s="114">
        <f>SUM(IFERROR(BJ9*FE9/$H9,0),IFERROR(BJ10*FE10/$H10,0),IFERROR(BJ11*FE11/$H11,0),IFERROR(BJ13*FE13/$H13,0),IFERROR(BJ14*FE14/$H14,0),IFERROR(BJ15*FE15/$H15,0),IFERROR(BJ16*FE16/$H16,0),IFERROR(BJ17*FE17/$H17,0),IFERROR(BJ18*FE18/$H18,0),IFERROR(BJ19*FE19/$H19,0),IFERROR(BJ20*FE20/$H20,0),IFERROR(BJ22*FE22/$H22,0),IFERROR(BJ23*FE23/$H23,0),IFERROR(BJ24*FE24/$H24,0),IFERROR(BJ25*FE25/$H25,0),IFERROR(BJ26*FE26/$H26,0),IFERROR(BJ28*FE28/$H28,0),IFERROR(BJ29*FE29/$H29,0),IFERROR(BJ30*FE30/$H30,0),IFERROR(BJ31*FE31/$H31,0),IFERROR(BJ32*FE32/$H32,0),IFERROR(BJ33*FE33/$H33,0))</f>
        <v>1.0048380274243011E-2</v>
      </c>
      <c r="BK37" s="114">
        <f>SUM(IFERROR(BK9*FE9/$H9,0),IFERROR(BK10*FE10/$H10,0),IFERROR(BK11*FE11/$H11,0),IFERROR(BK13*FE13/$H13,0),IFERROR(BK14*FE14/$H14,0),IFERROR(BK15*FE15/$H15,0),IFERROR(BK16*FE16/$H16,0),IFERROR(BK17*FE17/$H17,0),IFERROR(BK18*FE18/$H18,0),IFERROR(BK19*FE19/$H19,0),IFERROR(BK20*FE20/$H20,0),IFERROR(BK22*FE22/$H22,0),IFERROR(BK23*FE23/$H23,0),IFERROR(BK24*FE24/$H24,0),IFERROR(BK25*FE25/$H25,0),IFERROR(BK26*FE26/$H26,0),IFERROR(BK28*FE28/$H28,0),IFERROR(BK29*FE29/$H29,0),IFERROR(BK30*FE30/$H30,0),IFERROR(BK31*FE31/$H31,0),IFERROR(BK32*FE32/$H32,0),IFERROR(BK33*FE33/$H33,0))</f>
        <v>1.0048380274243011E-2</v>
      </c>
      <c r="BL37" s="114">
        <f>SUM(IFERROR(BL9*FE9/$H9,0),IFERROR(BL10*FE10/$H10,0),IFERROR(BL11*FE11/$H11,0),IFERROR(BL13*FE13/$H13,0),IFERROR(BL14*FE14/$H14,0),IFERROR(BL15*FE15/$H15,0),IFERROR(BL16*FE16/$H16,0),IFERROR(BL17*FE17/$H17,0),IFERROR(BL18*FE18/$H18,0),IFERROR(BL19*FE19/$H19,0),IFERROR(BL20*FE20/$H20,0),IFERROR(BL22*FE22/$H22,0),IFERROR(BL23*FE23/$H23,0),IFERROR(BL24*FE24/$H24,0),IFERROR(BL25*FE25/$H25,0),IFERROR(BL26*FE26/$H26,0),IFERROR(BL28*FE28/$H28,0),IFERROR(BL29*FE29/$H29,0),IFERROR(BL30*FE30/$H30,0),IFERROR(BL31*FE31/$H31,0),IFERROR(BL32*FE32/$H32,0),IFERROR(BL33*FE33/$H33,0))</f>
        <v>1.0048380274243011E-2</v>
      </c>
      <c r="BM37" s="114">
        <f>SUM(IFERROR(BM9*FE9/$H9,0),IFERROR(BM10*FE10/$H10,0),IFERROR(BM11*FE11/$H11,0),IFERROR(BM13*FE13/$H13,0),IFERROR(BM14*FE14/$H14,0),IFERROR(BM15*FE15/$H15,0),IFERROR(BM16*FE16/$H16,0),IFERROR(BM17*FE17/$H17,0),IFERROR(BM18*FE18/$H18,0),IFERROR(BM19*FE19/$H19,0),IFERROR(BM20*FE20/$H20,0),IFERROR(BM22*FE22/$H22,0),IFERROR(BM23*FE23/$H23,0),IFERROR(BM24*FE24/$H24,0),IFERROR(BM25*FE25/$H25,0),IFERROR(BM26*FE26/$H26,0),IFERROR(BM28*FE28/$H28,0),IFERROR(BM29*FE29/$H29,0),IFERROR(BM30*FE30/$H30,0),IFERROR(BM31*FE31/$H31,0),IFERROR(BM32*FE32/$H32,0),IFERROR(BM33*FE33/$H33,0))</f>
        <v>1.0048380274243011E-2</v>
      </c>
      <c r="BN37" s="114">
        <f>SUM(IFERROR(BN9*FE9/$H9,0),IFERROR(BN10*FE10/$H10,0),IFERROR(BN11*FE11/$H11,0),IFERROR(BN13*FE13/$H13,0),IFERROR(BN14*FE14/$H14,0),IFERROR(BN15*FE15/$H15,0),IFERROR(BN16*FE16/$H16,0),IFERROR(BN17*FE17/$H17,0),IFERROR(BN18*FE18/$H18,0),IFERROR(BN19*FE19/$H19,0),IFERROR(BN20*FE20/$H20,0),IFERROR(BN22*FE22/$H22,0),IFERROR(BN23*FE23/$H23,0),IFERROR(BN24*FE24/$H24,0),IFERROR(BN25*FE25/$H25,0),IFERROR(BN26*FE26/$H26,0),IFERROR(BN28*FE28/$H28,0),IFERROR(BN29*FE29/$H29,0),IFERROR(BN30*FE30/$H30,0),IFERROR(BN31*FE31/$H31,0),IFERROR(BN32*FE32/$H32,0),IFERROR(BN33*FE33/$H33,0))</f>
        <v>1.0048380274243011E-2</v>
      </c>
      <c r="BO37" s="114">
        <f>SUM(IFERROR(BO9*FE9/$H9,0),IFERROR(BO10*FE10/$H10,0),IFERROR(BO11*FE11/$H11,0),IFERROR(BO13*FE13/$H13,0),IFERROR(BO14*FE14/$H14,0),IFERROR(BO15*FE15/$H15,0),IFERROR(BO16*FE16/$H16,0),IFERROR(BO17*FE17/$H17,0),IFERROR(BO18*FE18/$H18,0),IFERROR(BO19*FE19/$H19,0),IFERROR(BO20*FE20/$H20,0),IFERROR(BO22*FE22/$H22,0),IFERROR(BO23*FE23/$H23,0),IFERROR(BO24*FE24/$H24,0),IFERROR(BO25*FE25/$H25,0),IFERROR(BO26*FE26/$H26,0),IFERROR(BO28*FE28/$H28,0),IFERROR(BO29*FE29/$H29,0),IFERROR(BO30*FE30/$H30,0),IFERROR(BO31*FE31/$H31,0),IFERROR(BO32*FE32/$H32,0),IFERROR(BO33*FE33/$H33,0))</f>
        <v>1.0048380274243011E-2</v>
      </c>
      <c r="BP37" s="114">
        <f>SUM(IFERROR(BP9*FE9/$H9,0),IFERROR(BP10*FE10/$H10,0),IFERROR(BP11*FE11/$H11,0),IFERROR(BP13*FE13/$H13,0),IFERROR(BP14*FE14/$H14,0),IFERROR(BP15*FE15/$H15,0),IFERROR(BP16*FE16/$H16,0),IFERROR(BP17*FE17/$H17,0),IFERROR(BP18*FE18/$H18,0),IFERROR(BP19*FE19/$H19,0),IFERROR(BP20*FE20/$H20,0),IFERROR(BP22*FE22/$H22,0),IFERROR(BP23*FE23/$H23,0),IFERROR(BP24*FE24/$H24,0),IFERROR(BP25*FE25/$H25,0),IFERROR(BP26*FE26/$H26,0),IFERROR(BP28*FE28/$H28,0),IFERROR(BP29*FE29/$H29,0),IFERROR(BP30*FE30/$H30,0),IFERROR(BP31*FE31/$H31,0),IFERROR(BP32*FE32/$H32,0),IFERROR(BP33*FE33/$H33,0))</f>
        <v>1.0048380274243011E-2</v>
      </c>
      <c r="BQ37" s="114">
        <f>SUM(IFERROR(BQ9*FE9/$H9,0),IFERROR(BQ10*FE10/$H10,0),IFERROR(BQ11*FE11/$H11,0),IFERROR(BQ13*FE13/$H13,0),IFERROR(BQ14*FE14/$H14,0),IFERROR(BQ15*FE15/$H15,0),IFERROR(BQ16*FE16/$H16,0),IFERROR(BQ17*FE17/$H17,0),IFERROR(BQ18*FE18/$H18,0),IFERROR(BQ19*FE19/$H19,0),IFERROR(BQ20*FE20/$H20,0),IFERROR(BQ22*FE22/$H22,0),IFERROR(BQ23*FE23/$H23,0),IFERROR(BQ24*FE24/$H24,0),IFERROR(BQ25*FE25/$H25,0),IFERROR(BQ26*FE26/$H26,0),IFERROR(BQ28*FE28/$H28,0),IFERROR(BQ29*FE29/$H29,0),IFERROR(BQ30*FE30/$H30,0),IFERROR(BQ31*FE31/$H31,0),IFERROR(BQ32*FE32/$H32,0),IFERROR(BQ33*FE33/$H33,0))</f>
        <v>1.0048380274243011E-2</v>
      </c>
      <c r="BR37" s="114">
        <f>SUM(IFERROR(BR9*FE9/$H9,0),IFERROR(BR10*FE10/$H10,0),IFERROR(BR11*FE11/$H11,0),IFERROR(BR13*FE13/$H13,0),IFERROR(BR14*FE14/$H14,0),IFERROR(BR15*FE15/$H15,0),IFERROR(BR16*FE16/$H16,0),IFERROR(BR17*FE17/$H17,0),IFERROR(BR18*FE18/$H18,0),IFERROR(BR19*FE19/$H19,0),IFERROR(BR20*FE20/$H20,0),IFERROR(BR22*FE22/$H22,0),IFERROR(BR23*FE23/$H23,0),IFERROR(BR24*FE24/$H24,0),IFERROR(BR25*FE25/$H25,0),IFERROR(BR26*FE26/$H26,0),IFERROR(BR28*FE28/$H28,0),IFERROR(BR29*FE29/$H29,0),IFERROR(BR30*FE30/$H30,0),IFERROR(BR31*FE31/$H31,0),IFERROR(BR32*FE32/$H32,0),IFERROR(BR33*FE33/$H33,0))</f>
        <v>6.9089499101131517E-3</v>
      </c>
      <c r="BS37" s="114">
        <f>SUM(IFERROR(BS9*FE9/$H9,0),IFERROR(BS10*FE10/$H10,0),IFERROR(BS11*FE11/$H11,0),IFERROR(BS13*FE13/$H13,0),IFERROR(BS14*FE14/$H14,0),IFERROR(BS15*FE15/$H15,0),IFERROR(BS16*FE16/$H16,0),IFERROR(BS17*FE17/$H17,0),IFERROR(BS18*FE18/$H18,0),IFERROR(BS19*FE19/$H19,0),IFERROR(BS20*FE20/$H20,0),IFERROR(BS22*FE22/$H22,0),IFERROR(BS23*FE23/$H23,0),IFERROR(BS24*FE24/$H24,0),IFERROR(BS25*FE25/$H25,0),IFERROR(BS26*FE26/$H26,0),IFERROR(BS28*FE28/$H28,0),IFERROR(BS29*FE29/$H29,0),IFERROR(BS30*FE30/$H30,0),IFERROR(BS31*FE31/$H31,0),IFERROR(BS32*FE32/$H32,0),IFERROR(BS33*FE33/$H33,0))</f>
        <v>6.9089499101131517E-3</v>
      </c>
      <c r="BT37" s="114">
        <f>SUM(IFERROR(BT9*FE9/$H9,0),IFERROR(BT10*FE10/$H10,0),IFERROR(BT11*FE11/$H11,0),IFERROR(BT13*FE13/$H13,0),IFERROR(BT14*FE14/$H14,0),IFERROR(BT15*FE15/$H15,0),IFERROR(BT16*FE16/$H16,0),IFERROR(BT17*FE17/$H17,0),IFERROR(BT18*FE18/$H18,0),IFERROR(BT19*FE19/$H19,0),IFERROR(BT20*FE20/$H20,0),IFERROR(BT22*FE22/$H22,0),IFERROR(BT23*FE23/$H23,0),IFERROR(BT24*FE24/$H24,0),IFERROR(BT25*FE25/$H25,0),IFERROR(BT26*FE26/$H26,0),IFERROR(BT28*FE28/$H28,0),IFERROR(BT29*FE29/$H29,0),IFERROR(BT30*FE30/$H30,0),IFERROR(BT31*FE31/$H31,0),IFERROR(BT32*FE32/$H32,0),IFERROR(BT33*FE33/$H33,0))</f>
        <v>6.9089499101131517E-3</v>
      </c>
      <c r="BU37" s="114">
        <f>SUM(IFERROR(BU9*FE9/$H9,0),IFERROR(BU10*FE10/$H10,0),IFERROR(BU11*FE11/$H11,0),IFERROR(BU13*FE13/$H13,0),IFERROR(BU14*FE14/$H14,0),IFERROR(BU15*FE15/$H15,0),IFERROR(BU16*FE16/$H16,0),IFERROR(BU17*FE17/$H17,0),IFERROR(BU18*FE18/$H18,0),IFERROR(BU19*FE19/$H19,0),IFERROR(BU20*FE20/$H20,0),IFERROR(BU22*FE22/$H22,0),IFERROR(BU23*FE23/$H23,0),IFERROR(BU24*FE24/$H24,0),IFERROR(BU25*FE25/$H25,0),IFERROR(BU26*FE26/$H26,0),IFERROR(BU28*FE28/$H28,0),IFERROR(BU29*FE29/$H29,0),IFERROR(BU30*FE30/$H30,0),IFERROR(BU31*FE31/$H31,0),IFERROR(BU32*FE32/$H32,0),IFERROR(BU33*FE33/$H33,0))</f>
        <v>6.9089499101131517E-3</v>
      </c>
      <c r="BV37" s="114">
        <f>SUM(IFERROR(BV9*FE9/$H9,0),IFERROR(BV10*FE10/$H10,0),IFERROR(BV11*FE11/$H11,0),IFERROR(BV13*FE13/$H13,0),IFERROR(BV14*FE14/$H14,0),IFERROR(BV15*FE15/$H15,0),IFERROR(BV16*FE16/$H16,0),IFERROR(BV17*FE17/$H17,0),IFERROR(BV18*FE18/$H18,0),IFERROR(BV19*FE19/$H19,0),IFERROR(BV20*FE20/$H20,0),IFERROR(BV22*FE22/$H22,0),IFERROR(BV23*FE23/$H23,0),IFERROR(BV24*FE24/$H24,0),IFERROR(BV25*FE25/$H25,0),IFERROR(BV26*FE26/$H26,0),IFERROR(BV28*FE28/$H28,0),IFERROR(BV29*FE29/$H29,0),IFERROR(BV30*FE30/$H30,0),IFERROR(BV31*FE31/$H31,0),IFERROR(BV32*FE32/$H32,0),IFERROR(BV33*FE33/$H33,0))</f>
        <v>6.9089499101131517E-3</v>
      </c>
      <c r="BW37" s="114">
        <f>SUM(IFERROR(BW9*FE9/$H9,0),IFERROR(BW10*FE10/$H10,0),IFERROR(BW11*FE11/$H11,0),IFERROR(BW13*FE13/$H13,0),IFERROR(BW14*FE14/$H14,0),IFERROR(BW15*FE15/$H15,0),IFERROR(BW16*FE16/$H16,0),IFERROR(BW17*FE17/$H17,0),IFERROR(BW18*FE18/$H18,0),IFERROR(BW19*FE19/$H19,0),IFERROR(BW20*FE20/$H20,0),IFERROR(BW22*FE22/$H22,0),IFERROR(BW23*FE23/$H23,0),IFERROR(BW24*FE24/$H24,0),IFERROR(BW25*FE25/$H25,0),IFERROR(BW26*FE26/$H26,0),IFERROR(BW28*FE28/$H28,0),IFERROR(BW29*FE29/$H29,0),IFERROR(BW30*FE30/$H30,0),IFERROR(BW31*FE31/$H31,0),IFERROR(BW32*FE32/$H32,0),IFERROR(BW33*FE33/$H33,0))</f>
        <v>6.9089499101131517E-3</v>
      </c>
      <c r="BX37" s="114">
        <f>SUM(IFERROR(BX9*FE9/$H9,0),IFERROR(BX10*FE10/$H10,0),IFERROR(BX11*FE11/$H11,0),IFERROR(BX13*FE13/$H13,0),IFERROR(BX14*FE14/$H14,0),IFERROR(BX15*FE15/$H15,0),IFERROR(BX16*FE16/$H16,0),IFERROR(BX17*FE17/$H17,0),IFERROR(BX18*FE18/$H18,0),IFERROR(BX19*FE19/$H19,0),IFERROR(BX20*FE20/$H20,0),IFERROR(BX22*FE22/$H22,0),IFERROR(BX23*FE23/$H23,0),IFERROR(BX24*FE24/$H24,0),IFERROR(BX25*FE25/$H25,0),IFERROR(BX26*FE26/$H26,0),IFERROR(BX28*FE28/$H28,0),IFERROR(BX29*FE29/$H29,0),IFERROR(BX30*FE30/$H30,0),IFERROR(BX31*FE31/$H31,0),IFERROR(BX32*FE32/$H32,0),IFERROR(BX33*FE33/$H33,0))</f>
        <v>8.1426909654905011E-3</v>
      </c>
      <c r="BY37" s="114">
        <f>SUM(IFERROR(BY9*FE9/$H9,0),IFERROR(BY10*FE10/$H10,0),IFERROR(BY11*FE11/$H11,0),IFERROR(BY13*FE13/$H13,0),IFERROR(BY14*FE14/$H14,0),IFERROR(BY15*FE15/$H15,0),IFERROR(BY16*FE16/$H16,0),IFERROR(BY17*FE17/$H17,0),IFERROR(BY18*FE18/$H18,0),IFERROR(BY19*FE19/$H19,0),IFERROR(BY20*FE20/$H20,0),IFERROR(BY22*FE22/$H22,0),IFERROR(BY23*FE23/$H23,0),IFERROR(BY24*FE24/$H24,0),IFERROR(BY25*FE25/$H25,0),IFERROR(BY26*FE26/$H26,0),IFERROR(BY28*FE28/$H28,0),IFERROR(BY29*FE29/$H29,0),IFERROR(BY30*FE30/$H30,0),IFERROR(BY31*FE31/$H31,0),IFERROR(BY32*FE32/$H32,0),IFERROR(BY33*FE33/$H33,0))</f>
        <v>8.1426909654905011E-3</v>
      </c>
      <c r="BZ37" s="114">
        <f>SUM(IFERROR(BZ9*FE9/$H9,0),IFERROR(BZ10*FE10/$H10,0),IFERROR(BZ11*FE11/$H11,0),IFERROR(BZ13*FE13/$H13,0),IFERROR(BZ14*FE14/$H14,0),IFERROR(BZ15*FE15/$H15,0),IFERROR(BZ16*FE16/$H16,0),IFERROR(BZ17*FE17/$H17,0),IFERROR(BZ18*FE18/$H18,0),IFERROR(BZ19*FE19/$H19,0),IFERROR(BZ20*FE20/$H20,0),IFERROR(BZ22*FE22/$H22,0),IFERROR(BZ23*FE23/$H23,0),IFERROR(BZ24*FE24/$H24,0),IFERROR(BZ25*FE25/$H25,0),IFERROR(BZ26*FE26/$H26,0),IFERROR(BZ28*FE28/$H28,0),IFERROR(BZ29*FE29/$H29,0),IFERROR(BZ30*FE30/$H30,0),IFERROR(BZ31*FE31/$H31,0),IFERROR(BZ32*FE32/$H32,0),IFERROR(BZ33*FE33/$H33,0))</f>
        <v>7.6080698414936494E-3</v>
      </c>
      <c r="CA37" s="114">
        <f>SUM(IFERROR(CA9*FE9/$H9,0),IFERROR(CA10*FE10/$H10,0),IFERROR(CA11*FE11/$H11,0),IFERROR(CA13*FE13/$H13,0),IFERROR(CA14*FE14/$H14,0),IFERROR(CA15*FE15/$H15,0),IFERROR(CA16*FE16/$H16,0),IFERROR(CA17*FE17/$H17,0),IFERROR(CA18*FE18/$H18,0),IFERROR(CA19*FE19/$H19,0),IFERROR(CA20*FE20/$H20,0),IFERROR(CA22*FE22/$H22,0),IFERROR(CA23*FE23/$H23,0),IFERROR(CA24*FE24/$H24,0),IFERROR(CA25*FE25/$H25,0),IFERROR(CA26*FE26/$H26,0),IFERROR(CA28*FE28/$H28,0),IFERROR(CA29*FE29/$H29,0),IFERROR(CA30*FE30/$H30,0),IFERROR(CA31*FE31/$H31,0),IFERROR(CA32*FE32/$H32,0),IFERROR(CA33*FE33/$H33,0))</f>
        <v>7.6080698414936494E-3</v>
      </c>
      <c r="CB37" s="114">
        <f>SUM(IFERROR(CB9*FE9/$H9,0),IFERROR(CB10*FE10/$H10,0),IFERROR(CB11*FE11/$H11,0),IFERROR(CB13*FE13/$H13,0),IFERROR(CB14*FE14/$H14,0),IFERROR(CB15*FE15/$H15,0),IFERROR(CB16*FE16/$H16,0),IFERROR(CB17*FE17/$H17,0),IFERROR(CB18*FE18/$H18,0),IFERROR(CB19*FE19/$H19,0),IFERROR(CB20*FE20/$H20,0),IFERROR(CB22*FE22/$H22,0),IFERROR(CB23*FE23/$H23,0),IFERROR(CB24*FE24/$H24,0),IFERROR(CB25*FE25/$H25,0),IFERROR(CB26*FE26/$H26,0),IFERROR(CB28*FE28/$H28,0),IFERROR(CB29*FE29/$H29,0),IFERROR(CB30*FE30/$H30,0),IFERROR(CB31*FE31/$H31,0),IFERROR(CB32*FE32/$H32,0),IFERROR(CB33*FE33/$H33,0))</f>
        <v>7.6080698414936494E-3</v>
      </c>
      <c r="CC37" s="114">
        <f>SUM(IFERROR(CC9*FE9/$H9,0),IFERROR(CC10*FE10/$H10,0),IFERROR(CC11*FE11/$H11,0),IFERROR(CC13*FE13/$H13,0),IFERROR(CC14*FE14/$H14,0),IFERROR(CC15*FE15/$H15,0),IFERROR(CC16*FE16/$H16,0),IFERROR(CC17*FE17/$H17,0),IFERROR(CC18*FE18/$H18,0),IFERROR(CC19*FE19/$H19,0),IFERROR(CC20*FE20/$H20,0),IFERROR(CC22*FE22/$H22,0),IFERROR(CC23*FE23/$H23,0),IFERROR(CC24*FE24/$H24,0),IFERROR(CC25*FE25/$H25,0),IFERROR(CC26*FE26/$H26,0),IFERROR(CC28*FE28/$H28,0),IFERROR(CC29*FE29/$H29,0),IFERROR(CC30*FE30/$H30,0),IFERROR(CC31*FE31/$H31,0),IFERROR(CC32*FE32/$H32,0),IFERROR(CC33*FE33/$H33,0))</f>
        <v>7.6080698414936494E-3</v>
      </c>
      <c r="CD37" s="114">
        <f>SUM(IFERROR(CD9*FE9/$H9,0),IFERROR(CD10*FE10/$H10,0),IFERROR(CD11*FE11/$H11,0),IFERROR(CD13*FE13/$H13,0),IFERROR(CD14*FE14/$H14,0),IFERROR(CD15*FE15/$H15,0),IFERROR(CD16*FE16/$H16,0),IFERROR(CD17*FE17/$H17,0),IFERROR(CD18*FE18/$H18,0),IFERROR(CD19*FE19/$H19,0),IFERROR(CD20*FE20/$H20,0),IFERROR(CD22*FE22/$H22,0),IFERROR(CD23*FE23/$H23,0),IFERROR(CD24*FE24/$H24,0),IFERROR(CD25*FE25/$H25,0),IFERROR(CD26*FE26/$H26,0),IFERROR(CD28*FE28/$H28,0),IFERROR(CD29*FE29/$H29,0),IFERROR(CD30*FE30/$H30,0),IFERROR(CD31*FE31/$H31,0),IFERROR(CD32*FE32/$H32,0),IFERROR(CD33*FE33/$H33,0))</f>
        <v>7.6080698414936494E-3</v>
      </c>
      <c r="CE37" s="114">
        <f>SUM(IFERROR(CE9*FE9/$H9,0),IFERROR(CE10*FE10/$H10,0),IFERROR(CE11*FE11/$H11,0),IFERROR(CE13*FE13/$H13,0),IFERROR(CE14*FE14/$H14,0),IFERROR(CE15*FE15/$H15,0),IFERROR(CE16*FE16/$H16,0),IFERROR(CE17*FE17/$H17,0),IFERROR(CE18*FE18/$H18,0),IFERROR(CE19*FE19/$H19,0),IFERROR(CE20*FE20/$H20,0),IFERROR(CE22*FE22/$H22,0),IFERROR(CE23*FE23/$H23,0),IFERROR(CE24*FE24/$H24,0),IFERROR(CE25*FE25/$H25,0),IFERROR(CE26*FE26/$H26,0),IFERROR(CE28*FE28/$H28,0),IFERROR(CE29*FE29/$H29,0),IFERROR(CE30*FE30/$H30,0),IFERROR(CE31*FE31/$H31,0),IFERROR(CE32*FE32/$H32,0),IFERROR(CE33*FE33/$H33,0))</f>
        <v>7.6080698414936494E-3</v>
      </c>
      <c r="CF37" s="114">
        <f>SUM(IFERROR(CF9*FE9/$H9,0),IFERROR(CF10*FE10/$H10,0),IFERROR(CF11*FE11/$H11,0),IFERROR(CF13*FE13/$H13,0),IFERROR(CF14*FE14/$H14,0),IFERROR(CF15*FE15/$H15,0),IFERROR(CF16*FE16/$H16,0),IFERROR(CF17*FE17/$H17,0),IFERROR(CF18*FE18/$H18,0),IFERROR(CF19*FE19/$H19,0),IFERROR(CF20*FE20/$H20,0),IFERROR(CF22*FE22/$H22,0),IFERROR(CF23*FE23/$H23,0),IFERROR(CF24*FE24/$H24,0),IFERROR(CF25*FE25/$H25,0),IFERROR(CF26*FE26/$H26,0),IFERROR(CF28*FE28/$H28,0),IFERROR(CF29*FE29/$H29,0),IFERROR(CF30*FE30/$H30,0),IFERROR(CF31*FE31/$H31,0),IFERROR(CF32*FE32/$H32,0),IFERROR(CF33*FE33/$H33,0))</f>
        <v>7.6080698414936494E-3</v>
      </c>
      <c r="CG37" s="114">
        <f>SUM(IFERROR(CG9*FE9/$H9,0),IFERROR(CG10*FE10/$H10,0),IFERROR(CG11*FE11/$H11,0),IFERROR(CG13*FE13/$H13,0),IFERROR(CG14*FE14/$H14,0),IFERROR(CG15*FE15/$H15,0),IFERROR(CG16*FE16/$H16,0),IFERROR(CG17*FE17/$H17,0),IFERROR(CG18*FE18/$H18,0),IFERROR(CG19*FE19/$H19,0),IFERROR(CG20*FE20/$H20,0),IFERROR(CG22*FE22/$H22,0),IFERROR(CG23*FE23/$H23,0),IFERROR(CG24*FE24/$H24,0),IFERROR(CG25*FE25/$H25,0),IFERROR(CG26*FE26/$H26,0),IFERROR(CG28*FE28/$H28,0),IFERROR(CG29*FE29/$H29,0),IFERROR(CG30*FE30/$H30,0),IFERROR(CG31*FE31/$H31,0),IFERROR(CG32*FE32/$H32,0),IFERROR(CG33*FE33/$H33,0))</f>
        <v>7.6080698414936494E-3</v>
      </c>
      <c r="CH37" s="114">
        <f>SUM(IFERROR(CH9*FE9/$H9,0),IFERROR(CH10*FE10/$H10,0),IFERROR(CH11*FE11/$H11,0),IFERROR(CH13*FE13/$H13,0),IFERROR(CH14*FE14/$H14,0),IFERROR(CH15*FE15/$H15,0),IFERROR(CH16*FE16/$H16,0),IFERROR(CH17*FE17/$H17,0),IFERROR(CH18*FE18/$H18,0),IFERROR(CH19*FE19/$H19,0),IFERROR(CH20*FE20/$H20,0),IFERROR(CH22*FE22/$H22,0),IFERROR(CH23*FE23/$H23,0),IFERROR(CH24*FE24/$H24,0),IFERROR(CH25*FE25/$H25,0),IFERROR(CH26*FE26/$H26,0),IFERROR(CH28*FE28/$H28,0),IFERROR(CH29*FE29/$H29,0),IFERROR(CH30*FE30/$H30,0),IFERROR(CH31*FE31/$H31,0),IFERROR(CH32*FE32/$H32,0),IFERROR(CH33*FE33/$H33,0))</f>
        <v>7.6080698414936494E-3</v>
      </c>
      <c r="CI37" s="114">
        <f>SUM(IFERROR(CI9*FE9/$H9,0),IFERROR(CI10*FE10/$H10,0),IFERROR(CI11*FE11/$H11,0),IFERROR(CI13*FE13/$H13,0),IFERROR(CI14*FE14/$H14,0),IFERROR(CI15*FE15/$H15,0),IFERROR(CI16*FE16/$H16,0),IFERROR(CI17*FE17/$H17,0),IFERROR(CI18*FE18/$H18,0),IFERROR(CI19*FE19/$H19,0),IFERROR(CI20*FE20/$H20,0),IFERROR(CI22*FE22/$H22,0),IFERROR(CI23*FE23/$H23,0),IFERROR(CI24*FE24/$H24,0),IFERROR(CI25*FE25/$H25,0),IFERROR(CI26*FE26/$H26,0),IFERROR(CI28*FE28/$H28,0),IFERROR(CI29*FE29/$H29,0),IFERROR(CI30*FE30/$H30,0),IFERROR(CI31*FE31/$H31,0),IFERROR(CI32*FE32/$H32,0),IFERROR(CI33*FE33/$H33,0))</f>
        <v>7.6080698414936494E-3</v>
      </c>
      <c r="CJ37" s="114">
        <f>SUM(IFERROR(CJ9*FE9/$H9,0),IFERROR(CJ10*FE10/$H10,0),IFERROR(CJ11*FE11/$H11,0),IFERROR(CJ13*FE13/$H13,0),IFERROR(CJ14*FE14/$H14,0),IFERROR(CJ15*FE15/$H15,0),IFERROR(CJ16*FE16/$H16,0),IFERROR(CJ17*FE17/$H17,0),IFERROR(CJ18*FE18/$H18,0),IFERROR(CJ19*FE19/$H19,0),IFERROR(CJ20*FE20/$H20,0),IFERROR(CJ22*FE22/$H22,0),IFERROR(CJ23*FE23/$H23,0),IFERROR(CJ24*FE24/$H24,0),IFERROR(CJ25*FE25/$H25,0),IFERROR(CJ26*FE26/$H26,0),IFERROR(CJ28*FE28/$H28,0),IFERROR(CJ29*FE29/$H29,0),IFERROR(CJ30*FE30/$H30,0),IFERROR(CJ31*FE31/$H31,0),IFERROR(CJ32*FE32/$H32,0),IFERROR(CJ33*FE33/$H33,0))</f>
        <v>6.6827640499606379E-3</v>
      </c>
      <c r="CK37" s="114">
        <f>SUM(IFERROR(CK9*FE9/$H9,0),IFERROR(CK10*FE10/$H10,0),IFERROR(CK11*FE11/$H11,0),IFERROR(CK13*FE13/$H13,0),IFERROR(CK14*FE14/$H14,0),IFERROR(CK15*FE15/$H15,0),IFERROR(CK16*FE16/$H16,0),IFERROR(CK17*FE17/$H17,0),IFERROR(CK18*FE18/$H18,0),IFERROR(CK19*FE19/$H19,0),IFERROR(CK20*FE20/$H20,0),IFERROR(CK22*FE22/$H22,0),IFERROR(CK23*FE23/$H23,0),IFERROR(CK24*FE24/$H24,0),IFERROR(CK25*FE25/$H25,0),IFERROR(CK26*FE26/$H26,0),IFERROR(CK28*FE28/$H28,0),IFERROR(CK29*FE29/$H29,0),IFERROR(CK30*FE30/$H30,0),IFERROR(CK31*FE31/$H31,0),IFERROR(CK32*FE32/$H32,0),IFERROR(CK33*FE33/$H33,0))</f>
        <v>6.6827640499606379E-3</v>
      </c>
      <c r="CL37" s="114">
        <f>SUM(IFERROR(CL9*FE9/$H9,0),IFERROR(CL10*FE10/$H10,0),IFERROR(CL11*FE11/$H11,0),IFERROR(CL13*FE13/$H13,0),IFERROR(CL14*FE14/$H14,0),IFERROR(CL15*FE15/$H15,0),IFERROR(CL16*FE16/$H16,0),IFERROR(CL17*FE17/$H17,0),IFERROR(CL18*FE18/$H18,0),IFERROR(CL19*FE19/$H19,0),IFERROR(CL20*FE20/$H20,0),IFERROR(CL22*FE22/$H22,0),IFERROR(CL23*FE23/$H23,0),IFERROR(CL24*FE24/$H24,0),IFERROR(CL25*FE25/$H25,0),IFERROR(CL26*FE26/$H26,0),IFERROR(CL28*FE28/$H28,0),IFERROR(CL29*FE29/$H29,0),IFERROR(CL30*FE30/$H30,0),IFERROR(CL31*FE31/$H31,0),IFERROR(CL32*FE32/$H32,0),IFERROR(CL33*FE33/$H33,0))</f>
        <v>1.0112270436039338E-2</v>
      </c>
      <c r="CM37" s="114">
        <f>SUM(IFERROR(CM9*FE9/$H9,0),IFERROR(CM10*FE10/$H10,0),IFERROR(CM11*FE11/$H11,0),IFERROR(CM13*FE13/$H13,0),IFERROR(CM14*FE14/$H14,0),IFERROR(CM15*FE15/$H15,0),IFERROR(CM16*FE16/$H16,0),IFERROR(CM17*FE17/$H17,0),IFERROR(CM18*FE18/$H18,0),IFERROR(CM19*FE19/$H19,0),IFERROR(CM20*FE20/$H20,0),IFERROR(CM22*FE22/$H22,0),IFERROR(CM23*FE23/$H23,0),IFERROR(CM24*FE24/$H24,0),IFERROR(CM25*FE25/$H25,0),IFERROR(CM26*FE26/$H26,0),IFERROR(CM28*FE28/$H28,0),IFERROR(CM29*FE29/$H29,0),IFERROR(CM30*FE30/$H30,0),IFERROR(CM31*FE31/$H31,0),IFERROR(CM32*FE32/$H32,0),IFERROR(CM33*FE33/$H33,0))</f>
        <v>1.0112270436039338E-2</v>
      </c>
      <c r="CN37" s="114">
        <f>SUM(IFERROR(CN9*FE9/$H9,0),IFERROR(CN10*FE10/$H10,0),IFERROR(CN11*FE11/$H11,0),IFERROR(CN13*FE13/$H13,0),IFERROR(CN14*FE14/$H14,0),IFERROR(CN15*FE15/$H15,0),IFERROR(CN16*FE16/$H16,0),IFERROR(CN17*FE17/$H17,0),IFERROR(CN18*FE18/$H18,0),IFERROR(CN19*FE19/$H19,0),IFERROR(CN20*FE20/$H20,0),IFERROR(CN22*FE22/$H22,0),IFERROR(CN23*FE23/$H23,0),IFERROR(CN24*FE24/$H24,0),IFERROR(CN25*FE25/$H25,0),IFERROR(CN26*FE26/$H26,0),IFERROR(CN28*FE28/$H28,0),IFERROR(CN29*FE29/$H29,0),IFERROR(CN30*FE30/$H30,0),IFERROR(CN31*FE31/$H31,0),IFERROR(CN32*FE32/$H32,0),IFERROR(CN33*FE33/$H33,0))</f>
        <v>1.0112270436039338E-2</v>
      </c>
      <c r="CO37" s="114">
        <f>SUM(IFERROR(CO9*FE9/$H9,0),IFERROR(CO10*FE10/$H10,0),IFERROR(CO11*FE11/$H11,0),IFERROR(CO13*FE13/$H13,0),IFERROR(CO14*FE14/$H14,0),IFERROR(CO15*FE15/$H15,0),IFERROR(CO16*FE16/$H16,0),IFERROR(CO17*FE17/$H17,0),IFERROR(CO18*FE18/$H18,0),IFERROR(CO19*FE19/$H19,0),IFERROR(CO20*FE20/$H20,0),IFERROR(CO22*FE22/$H22,0),IFERROR(CO23*FE23/$H23,0),IFERROR(CO24*FE24/$H24,0),IFERROR(CO25*FE25/$H25,0),IFERROR(CO26*FE26/$H26,0),IFERROR(CO28*FE28/$H28,0),IFERROR(CO29*FE29/$H29,0),IFERROR(CO30*FE30/$H30,0),IFERROR(CO31*FE31/$H31,0),IFERROR(CO32*FE32/$H32,0),IFERROR(CO33*FE33/$H33,0))</f>
        <v>1.0112270436039338E-2</v>
      </c>
      <c r="CP37" s="114">
        <f>SUM(IFERROR(CP9*FE9/$H9,0),IFERROR(CP10*FE10/$H10,0),IFERROR(CP11*FE11/$H11,0),IFERROR(CP13*FE13/$H13,0),IFERROR(CP14*FE14/$H14,0),IFERROR(CP15*FE15/$H15,0),IFERROR(CP16*FE16/$H16,0),IFERROR(CP17*FE17/$H17,0),IFERROR(CP18*FE18/$H18,0),IFERROR(CP19*FE19/$H19,0),IFERROR(CP20*FE20/$H20,0),IFERROR(CP22*FE22/$H22,0),IFERROR(CP23*FE23/$H23,0),IFERROR(CP24*FE24/$H24,0),IFERROR(CP25*FE25/$H25,0),IFERROR(CP26*FE26/$H26,0),IFERROR(CP28*FE28/$H28,0),IFERROR(CP29*FE29/$H29,0),IFERROR(CP30*FE30/$H30,0),IFERROR(CP31*FE31/$H31,0),IFERROR(CP32*FE32/$H32,0),IFERROR(CP33*FE33/$H33,0))</f>
        <v>1.0112270436039338E-2</v>
      </c>
      <c r="CQ37" s="114">
        <f>SUM(IFERROR(CQ9*FE9/$H9,0),IFERROR(CQ10*FE10/$H10,0),IFERROR(CQ11*FE11/$H11,0),IFERROR(CQ13*FE13/$H13,0),IFERROR(CQ14*FE14/$H14,0),IFERROR(CQ15*FE15/$H15,0),IFERROR(CQ16*FE16/$H16,0),IFERROR(CQ17*FE17/$H17,0),IFERROR(CQ18*FE18/$H18,0),IFERROR(CQ19*FE19/$H19,0),IFERROR(CQ20*FE20/$H20,0),IFERROR(CQ22*FE22/$H22,0),IFERROR(CQ23*FE23/$H23,0),IFERROR(CQ24*FE24/$H24,0),IFERROR(CQ25*FE25/$H25,0),IFERROR(CQ26*FE26/$H26,0),IFERROR(CQ28*FE28/$H28,0),IFERROR(CQ29*FE29/$H29,0),IFERROR(CQ30*FE30/$H30,0),IFERROR(CQ31*FE31/$H31,0),IFERROR(CQ32*FE32/$H32,0),IFERROR(CQ33*FE33/$H33,0))</f>
        <v>1.0112270436039338E-2</v>
      </c>
      <c r="CR37" s="114">
        <f>SUM(IFERROR(CR9*FE9/$H9,0),IFERROR(CR10*FE10/$H10,0),IFERROR(CR11*FE11/$H11,0),IFERROR(CR13*FE13/$H13,0),IFERROR(CR14*FE14/$H14,0),IFERROR(CR15*FE15/$H15,0),IFERROR(CR16*FE16/$H16,0),IFERROR(CR17*FE17/$H17,0),IFERROR(CR18*FE18/$H18,0),IFERROR(CR19*FE19/$H19,0),IFERROR(CR20*FE20/$H20,0),IFERROR(CR22*FE22/$H22,0),IFERROR(CR23*FE23/$H23,0),IFERROR(CR24*FE24/$H24,0),IFERROR(CR25*FE25/$H25,0),IFERROR(CR26*FE26/$H26,0),IFERROR(CR28*FE28/$H28,0),IFERROR(CR29*FE29/$H29,0),IFERROR(CR30*FE30/$H30,0),IFERROR(CR31*FE31/$H31,0),IFERROR(CR32*FE32/$H32,0),IFERROR(CR33*FE33/$H33,0))</f>
        <v>7.3363530614403046E-3</v>
      </c>
      <c r="CS37" s="114">
        <f>SUM(IFERROR(CS9*FE9/$H9,0),IFERROR(CS10*FE10/$H10,0),IFERROR(CS11*FE11/$H11,0),IFERROR(CS13*FE13/$H13,0),IFERROR(CS14*FE14/$H14,0),IFERROR(CS15*FE15/$H15,0),IFERROR(CS16*FE16/$H16,0),IFERROR(CS17*FE17/$H17,0),IFERROR(CS18*FE18/$H18,0),IFERROR(CS19*FE19/$H19,0),IFERROR(CS20*FE20/$H20,0),IFERROR(CS22*FE22/$H22,0),IFERROR(CS23*FE23/$H23,0),IFERROR(CS24*FE24/$H24,0),IFERROR(CS25*FE25/$H25,0),IFERROR(CS26*FE26/$H26,0),IFERROR(CS28*FE28/$H28,0),IFERROR(CS29*FE29/$H29,0),IFERROR(CS30*FE30/$H30,0),IFERROR(CS31*FE31/$H31,0),IFERROR(CS32*FE32/$H32,0),IFERROR(CS33*FE33/$H33,0))</f>
        <v>7.3363530614403046E-3</v>
      </c>
      <c r="CT37" s="114">
        <f>SUM(IFERROR(CT9*FE9/$H9,0),IFERROR(CT10*FE10/$H10,0),IFERROR(CT11*FE11/$H11,0),IFERROR(CT13*FE13/$H13,0),IFERROR(CT14*FE14/$H14,0),IFERROR(CT15*FE15/$H15,0),IFERROR(CT16*FE16/$H16,0),IFERROR(CT17*FE17/$H17,0),IFERROR(CT18*FE18/$H18,0),IFERROR(CT19*FE19/$H19,0),IFERROR(CT20*FE20/$H20,0),IFERROR(CT22*FE22/$H22,0),IFERROR(CT23*FE23/$H23,0),IFERROR(CT24*FE24/$H24,0),IFERROR(CT25*FE25/$H25,0),IFERROR(CT26*FE26/$H26,0),IFERROR(CT28*FE28/$H28,0),IFERROR(CT29*FE29/$H29,0),IFERROR(CT30*FE30/$H30,0),IFERROR(CT31*FE31/$H31,0),IFERROR(CT32*FE32/$H32,0),IFERROR(CT33*FE33/$H33,0))</f>
        <v>7.3363530614403046E-3</v>
      </c>
      <c r="CU37" s="114">
        <f>SUM(IFERROR(CU9*FE9/$H9,0),IFERROR(CU10*FE10/$H10,0),IFERROR(CU11*FE11/$H11,0),IFERROR(CU13*FE13/$H13,0),IFERROR(CU14*FE14/$H14,0),IFERROR(CU15*FE15/$H15,0),IFERROR(CU16*FE16/$H16,0),IFERROR(CU17*FE17/$H17,0),IFERROR(CU18*FE18/$H18,0),IFERROR(CU19*FE19/$H19,0),IFERROR(CU20*FE20/$H20,0),IFERROR(CU22*FE22/$H22,0),IFERROR(CU23*FE23/$H23,0),IFERROR(CU24*FE24/$H24,0),IFERROR(CU25*FE25/$H25,0),IFERROR(CU26*FE26/$H26,0),IFERROR(CU28*FE28/$H28,0),IFERROR(CU29*FE29/$H29,0),IFERROR(CU30*FE30/$H30,0),IFERROR(CU31*FE31/$H31,0),IFERROR(CU32*FE32/$H32,0),IFERROR(CU33*FE33/$H33,0))</f>
        <v>7.3363530614403046E-3</v>
      </c>
      <c r="CV37" s="114">
        <f>SUM(IFERROR(CV9*FE9/$H9,0),IFERROR(CV10*FE10/$H10,0),IFERROR(CV11*FE11/$H11,0),IFERROR(CV13*FE13/$H13,0),IFERROR(CV14*FE14/$H14,0),IFERROR(CV15*FE15/$H15,0),IFERROR(CV16*FE16/$H16,0),IFERROR(CV17*FE17/$H17,0),IFERROR(CV18*FE18/$H18,0),IFERROR(CV19*FE19/$H19,0),IFERROR(CV20*FE20/$H20,0),IFERROR(CV22*FE22/$H22,0),IFERROR(CV23*FE23/$H23,0),IFERROR(CV24*FE24/$H24,0),IFERROR(CV25*FE25/$H25,0),IFERROR(CV26*FE26/$H26,0),IFERROR(CV28*FE28/$H28,0),IFERROR(CV29*FE29/$H29,0),IFERROR(CV30*FE30/$H30,0),IFERROR(CV31*FE31/$H31,0),IFERROR(CV32*FE32/$H32,0),IFERROR(CV33*FE33/$H33,0))</f>
        <v>7.3363530614403046E-3</v>
      </c>
      <c r="CW37" s="114">
        <f>SUM(IFERROR(CW9*FE9/$H9,0),IFERROR(CW10*FE10/$H10,0),IFERROR(CW11*FE11/$H11,0),IFERROR(CW13*FE13/$H13,0),IFERROR(CW14*FE14/$H14,0),IFERROR(CW15*FE15/$H15,0),IFERROR(CW16*FE16/$H16,0),IFERROR(CW17*FE17/$H17,0),IFERROR(CW18*FE18/$H18,0),IFERROR(CW19*FE19/$H19,0),IFERROR(CW20*FE20/$H20,0),IFERROR(CW22*FE22/$H22,0),IFERROR(CW23*FE23/$H23,0),IFERROR(CW24*FE24/$H24,0),IFERROR(CW25*FE25/$H25,0),IFERROR(CW26*FE26/$H26,0),IFERROR(CW28*FE28/$H28,0),IFERROR(CW29*FE29/$H29,0),IFERROR(CW30*FE30/$H30,0),IFERROR(CW31*FE31/$H31,0),IFERROR(CW32*FE32/$H32,0),IFERROR(CW33*FE33/$H33,0))</f>
        <v>7.3363530614403046E-3</v>
      </c>
      <c r="CX37" s="114">
        <f>SUM(IFERROR(CX9*FE9/$H9,0),IFERROR(CX10*FE10/$H10,0),IFERROR(CX11*FE11/$H11,0),IFERROR(CX13*FE13/$H13,0),IFERROR(CX14*FE14/$H14,0),IFERROR(CX15*FE15/$H15,0),IFERROR(CX16*FE16/$H16,0),IFERROR(CX17*FE17/$H17,0),IFERROR(CX18*FE18/$H18,0),IFERROR(CX19*FE19/$H19,0),IFERROR(CX20*FE20/$H20,0),IFERROR(CX22*FE22/$H22,0),IFERROR(CX23*FE23/$H23,0),IFERROR(CX24*FE24/$H24,0),IFERROR(CX25*FE25/$H25,0),IFERROR(CX26*FE26/$H26,0),IFERROR(CX28*FE28/$H28,0),IFERROR(CX29*FE29/$H29,0),IFERROR(CX30*FE30/$H30,0),IFERROR(CX31*FE31/$H31,0),IFERROR(CX32*FE32/$H32,0),IFERROR(CX33*FE33/$H33,0))</f>
        <v>7.3363530614403046E-3</v>
      </c>
      <c r="CY37" s="114">
        <f>SUM(IFERROR(CY9*FE9/$H9,0),IFERROR(CY10*FE10/$H10,0),IFERROR(CY11*FE11/$H11,0),IFERROR(CY13*FE13/$H13,0),IFERROR(CY14*FE14/$H14,0),IFERROR(CY15*FE15/$H15,0),IFERROR(CY16*FE16/$H16,0),IFERROR(CY17*FE17/$H17,0),IFERROR(CY18*FE18/$H18,0),IFERROR(CY19*FE19/$H19,0),IFERROR(CY20*FE20/$H20,0),IFERROR(CY22*FE22/$H22,0),IFERROR(CY23*FE23/$H23,0),IFERROR(CY24*FE24/$H24,0),IFERROR(CY25*FE25/$H25,0),IFERROR(CY26*FE26/$H26,0),IFERROR(CY28*FE28/$H28,0),IFERROR(CY29*FE29/$H29,0),IFERROR(CY30*FE30/$H30,0),IFERROR(CY31*FE31/$H31,0),IFERROR(CY32*FE32/$H32,0),IFERROR(CY33*FE33/$H33,0))</f>
        <v>7.3363530614403046E-3</v>
      </c>
      <c r="CZ37" s="114">
        <f>SUM(IFERROR(CZ9*FE9/$H9,0),IFERROR(CZ10*FE10/$H10,0),IFERROR(CZ11*FE11/$H11,0),IFERROR(CZ13*FE13/$H13,0),IFERROR(CZ14*FE14/$H14,0),IFERROR(CZ15*FE15/$H15,0),IFERROR(CZ16*FE16/$H16,0),IFERROR(CZ17*FE17/$H17,0),IFERROR(CZ18*FE18/$H18,0),IFERROR(CZ19*FE19/$H19,0),IFERROR(CZ20*FE20/$H20,0),IFERROR(CZ22*FE22/$H22,0),IFERROR(CZ23*FE23/$H23,0),IFERROR(CZ24*FE24/$H24,0),IFERROR(CZ25*FE25/$H25,0),IFERROR(CZ26*FE26/$H26,0),IFERROR(CZ28*FE28/$H28,0),IFERROR(CZ29*FE29/$H29,0),IFERROR(CZ30*FE30/$H30,0),IFERROR(CZ31*FE31/$H31,0),IFERROR(CZ32*FE32/$H32,0),IFERROR(CZ33*FE33/$H33,0))</f>
        <v>1.422657654482005E-2</v>
      </c>
      <c r="DA37" s="114">
        <f>SUM(IFERROR(DA9*FE9/$H9,0),IFERROR(DA10*FE10/$H10,0),IFERROR(DA11*FE11/$H11,0),IFERROR(DA13*FE13/$H13,0),IFERROR(DA14*FE14/$H14,0),IFERROR(DA15*FE15/$H15,0),IFERROR(DA16*FE16/$H16,0),IFERROR(DA17*FE17/$H17,0),IFERROR(DA18*FE18/$H18,0),IFERROR(DA19*FE19/$H19,0),IFERROR(DA20*FE20/$H20,0),IFERROR(DA22*FE22/$H22,0),IFERROR(DA23*FE23/$H23,0),IFERROR(DA24*FE24/$H24,0),IFERROR(DA25*FE25/$H25,0),IFERROR(DA26*FE26/$H26,0),IFERROR(DA28*FE28/$H28,0),IFERROR(DA29*FE29/$H29,0),IFERROR(DA30*FE30/$H30,0),IFERROR(DA31*FE31/$H31,0),IFERROR(DA32*FE32/$H32,0),IFERROR(DA33*FE33/$H33,0))</f>
        <v>1.422657654482005E-2</v>
      </c>
      <c r="DB37" s="114">
        <f>SUM(IFERROR(DB9*FE9/$H9,0),IFERROR(DB10*FE10/$H10,0),IFERROR(DB11*FE11/$H11,0),IFERROR(DB13*FE13/$H13,0),IFERROR(DB14*FE14/$H14,0),IFERROR(DB15*FE15/$H15,0),IFERROR(DB16*FE16/$H16,0),IFERROR(DB17*FE17/$H17,0),IFERROR(DB18*FE18/$H18,0),IFERROR(DB19*FE19/$H19,0),IFERROR(DB20*FE20/$H20,0),IFERROR(DB22*FE22/$H22,0),IFERROR(DB23*FE23/$H23,0),IFERROR(DB24*FE24/$H24,0),IFERROR(DB25*FE25/$H25,0),IFERROR(DB26*FE26/$H26,0),IFERROR(DB28*FE28/$H28,0),IFERROR(DB29*FE29/$H29,0),IFERROR(DB30*FE30/$H30,0),IFERROR(DB31*FE31/$H31,0),IFERROR(DB32*FE32/$H32,0),IFERROR(DB33*FE33/$H33,0))</f>
        <v>1.0062700482921499E-2</v>
      </c>
      <c r="DC37" s="114">
        <f>SUM(IFERROR(DC9*FE9/$H9,0),IFERROR(DC10*FE10/$H10,0),IFERROR(DC11*FE11/$H11,0),IFERROR(DC13*FE13/$H13,0),IFERROR(DC14*FE14/$H14,0),IFERROR(DC15*FE15/$H15,0),IFERROR(DC16*FE16/$H16,0),IFERROR(DC17*FE17/$H17,0),IFERROR(DC18*FE18/$H18,0),IFERROR(DC19*FE19/$H19,0),IFERROR(DC20*FE20/$H20,0),IFERROR(DC22*FE22/$H22,0),IFERROR(DC23*FE23/$H23,0),IFERROR(DC24*FE24/$H24,0),IFERROR(DC25*FE25/$H25,0),IFERROR(DC26*FE26/$H26,0),IFERROR(DC28*FE28/$H28,0),IFERROR(DC29*FE29/$H29,0),IFERROR(DC30*FE30/$H30,0),IFERROR(DC31*FE31/$H31,0),IFERROR(DC32*FE32/$H32,0),IFERROR(DC33*FE33/$H33,0))</f>
        <v>1.0062700482921499E-2</v>
      </c>
      <c r="DD37" s="114">
        <f>SUM(IFERROR(DD9*FE9/$H9,0),IFERROR(DD10*FE10/$H10,0),IFERROR(DD11*FE11/$H11,0),IFERROR(DD13*FE13/$H13,0),IFERROR(DD14*FE14/$H14,0),IFERROR(DD15*FE15/$H15,0),IFERROR(DD16*FE16/$H16,0),IFERROR(DD17*FE17/$H17,0),IFERROR(DD18*FE18/$H18,0),IFERROR(DD19*FE19/$H19,0),IFERROR(DD20*FE20/$H20,0),IFERROR(DD22*FE22/$H22,0),IFERROR(DD23*FE23/$H23,0),IFERROR(DD24*FE24/$H24,0),IFERROR(DD25*FE25/$H25,0),IFERROR(DD26*FE26/$H26,0),IFERROR(DD28*FE28/$H28,0),IFERROR(DD29*FE29/$H29,0),IFERROR(DD30*FE30/$H30,0),IFERROR(DD31*FE31/$H31,0),IFERROR(DD32*FE32/$H32,0),IFERROR(DD33*FE33/$H33,0))</f>
        <v>1.0062700482921499E-2</v>
      </c>
      <c r="DE37" s="114">
        <f>SUM(IFERROR(DE9*FE9/$H9,0),IFERROR(DE10*FE10/$H10,0),IFERROR(DE11*FE11/$H11,0),IFERROR(DE13*FE13/$H13,0),IFERROR(DE14*FE14/$H14,0),IFERROR(DE15*FE15/$H15,0),IFERROR(DE16*FE16/$H16,0),IFERROR(DE17*FE17/$H17,0),IFERROR(DE18*FE18/$H18,0),IFERROR(DE19*FE19/$H19,0),IFERROR(DE20*FE20/$H20,0),IFERROR(DE22*FE22/$H22,0),IFERROR(DE23*FE23/$H23,0),IFERROR(DE24*FE24/$H24,0),IFERROR(DE25*FE25/$H25,0),IFERROR(DE26*FE26/$H26,0),IFERROR(DE28*FE28/$H28,0),IFERROR(DE29*FE29/$H29,0),IFERROR(DE30*FE30/$H30,0),IFERROR(DE31*FE31/$H31,0),IFERROR(DE32*FE32/$H32,0),IFERROR(DE33*FE33/$H33,0))</f>
        <v>1.0062700482921499E-2</v>
      </c>
      <c r="DF37" s="114">
        <f>SUM(IFERROR(DF9*FE9/$H9,0),IFERROR(DF10*FE10/$H10,0),IFERROR(DF11*FE11/$H11,0),IFERROR(DF13*FE13/$H13,0),IFERROR(DF14*FE14/$H14,0),IFERROR(DF15*FE15/$H15,0),IFERROR(DF16*FE16/$H16,0),IFERROR(DF17*FE17/$H17,0),IFERROR(DF18*FE18/$H18,0),IFERROR(DF19*FE19/$H19,0),IFERROR(DF20*FE20/$H20,0),IFERROR(DF22*FE22/$H22,0),IFERROR(DF23*FE23/$H23,0),IFERROR(DF24*FE24/$H24,0),IFERROR(DF25*FE25/$H25,0),IFERROR(DF26*FE26/$H26,0),IFERROR(DF28*FE28/$H28,0),IFERROR(DF29*FE29/$H29,0),IFERROR(DF30*FE30/$H30,0),IFERROR(DF31*FE31/$H31,0),IFERROR(DF32*FE32/$H32,0),IFERROR(DF33*FE33/$H33,0))</f>
        <v>1.0062700482921499E-2</v>
      </c>
      <c r="DG37" s="114">
        <f>SUM(IFERROR(DG9*FE9/$H9,0),IFERROR(DG10*FE10/$H10,0),IFERROR(DG11*FE11/$H11,0),IFERROR(DG13*FE13/$H13,0),IFERROR(DG14*FE14/$H14,0),IFERROR(DG15*FE15/$H15,0),IFERROR(DG16*FE16/$H16,0),IFERROR(DG17*FE17/$H17,0),IFERROR(DG18*FE18/$H18,0),IFERROR(DG19*FE19/$H19,0),IFERROR(DG20*FE20/$H20,0),IFERROR(DG22*FE22/$H22,0),IFERROR(DG23*FE23/$H23,0),IFERROR(DG24*FE24/$H24,0),IFERROR(DG25*FE25/$H25,0),IFERROR(DG26*FE26/$H26,0),IFERROR(DG28*FE28/$H28,0),IFERROR(DG29*FE29/$H29,0),IFERROR(DG30*FE30/$H30,0),IFERROR(DG31*FE31/$H31,0),IFERROR(DG32*FE32/$H32,0),IFERROR(DG33*FE33/$H33,0))</f>
        <v>1.0062700482921499E-2</v>
      </c>
      <c r="DH37" s="114">
        <f>SUM(IFERROR(DH9*FE9/$H9,0),IFERROR(DH10*FE10/$H10,0),IFERROR(DH11*FE11/$H11,0),IFERROR(DH13*FE13/$H13,0),IFERROR(DH14*FE14/$H14,0),IFERROR(DH15*FE15/$H15,0),IFERROR(DH16*FE16/$H16,0),IFERROR(DH17*FE17/$H17,0),IFERROR(DH18*FE18/$H18,0),IFERROR(DH19*FE19/$H19,0),IFERROR(DH20*FE20/$H20,0),IFERROR(DH22*FE22/$H22,0),IFERROR(DH23*FE23/$H23,0),IFERROR(DH24*FE24/$H24,0),IFERROR(DH25*FE25/$H25,0),IFERROR(DH26*FE26/$H26,0),IFERROR(DH28*FE28/$H28,0),IFERROR(DH29*FE29/$H29,0),IFERROR(DH30*FE30/$H30,0),IFERROR(DH31*FE31/$H31,0),IFERROR(DH32*FE32/$H32,0),IFERROR(DH33*FE33/$H33,0))</f>
        <v>7.2867831083224645E-3</v>
      </c>
      <c r="DI37" s="114">
        <f>SUM(IFERROR(DI9*FE9/$H9,0),IFERROR(DI10*FE10/$H10,0),IFERROR(DI11*FE11/$H11,0),IFERROR(DI13*FE13/$H13,0),IFERROR(DI14*FE14/$H14,0),IFERROR(DI15*FE15/$H15,0),IFERROR(DI16*FE16/$H16,0),IFERROR(DI17*FE17/$H17,0),IFERROR(DI18*FE18/$H18,0),IFERROR(DI19*FE19/$H19,0),IFERROR(DI20*FE20/$H20,0),IFERROR(DI22*FE22/$H22,0),IFERROR(DI23*FE23/$H23,0),IFERROR(DI24*FE24/$H24,0),IFERROR(DI25*FE25/$H25,0),IFERROR(DI26*FE26/$H26,0),IFERROR(DI28*FE28/$H28,0),IFERROR(DI29*FE29/$H29,0),IFERROR(DI30*FE30/$H30,0),IFERROR(DI31*FE31/$H31,0),IFERROR(DI32*FE32/$H32,0),IFERROR(DI33*FE33/$H33,0))</f>
        <v>7.2867831083224645E-3</v>
      </c>
      <c r="DJ37" s="114">
        <f>SUM(IFERROR(DJ9*FE9/$H9,0),IFERROR(DJ10*FE10/$H10,0),IFERROR(DJ11*FE11/$H11,0),IFERROR(DJ13*FE13/$H13,0),IFERROR(DJ14*FE14/$H14,0),IFERROR(DJ15*FE15/$H15,0),IFERROR(DJ16*FE16/$H16,0),IFERROR(DJ17*FE17/$H17,0),IFERROR(DJ18*FE18/$H18,0),IFERROR(DJ19*FE19/$H19,0),IFERROR(DJ20*FE20/$H20,0),IFERROR(DJ22*FE22/$H22,0),IFERROR(DJ23*FE23/$H23,0),IFERROR(DJ24*FE24/$H24,0),IFERROR(DJ25*FE25/$H25,0),IFERROR(DJ26*FE26/$H26,0),IFERROR(DJ28*FE28/$H28,0),IFERROR(DJ29*FE29/$H29,0),IFERROR(DJ30*FE30/$H30,0),IFERROR(DJ31*FE31/$H31,0),IFERROR(DJ32*FE32/$H32,0),IFERROR(DJ33*FE33/$H33,0))</f>
        <v>7.2867831083224645E-3</v>
      </c>
      <c r="DK37" s="114">
        <f>SUM(IFERROR(DK9*FE9/$H9,0),IFERROR(DK10*FE10/$H10,0),IFERROR(DK11*FE11/$H11,0),IFERROR(DK13*FE13/$H13,0),IFERROR(DK14*FE14/$H14,0),IFERROR(DK15*FE15/$H15,0),IFERROR(DK16*FE16/$H16,0),IFERROR(DK17*FE17/$H17,0),IFERROR(DK18*FE18/$H18,0),IFERROR(DK19*FE19/$H19,0),IFERROR(DK20*FE20/$H20,0),IFERROR(DK22*FE22/$H22,0),IFERROR(DK23*FE23/$H23,0),IFERROR(DK24*FE24/$H24,0),IFERROR(DK25*FE25/$H25,0),IFERROR(DK26*FE26/$H26,0),IFERROR(DK28*FE28/$H28,0),IFERROR(DK29*FE29/$H29,0),IFERROR(DK30*FE30/$H30,0),IFERROR(DK31*FE31/$H31,0),IFERROR(DK32*FE32/$H32,0),IFERROR(DK33*FE33/$H33,0))</f>
        <v>7.2867831083224645E-3</v>
      </c>
      <c r="DL37" s="114">
        <f>SUM(IFERROR(DL9*FE9/$H9,0),IFERROR(DL10*FE10/$H10,0),IFERROR(DL11*FE11/$H11,0),IFERROR(DL13*FE13/$H13,0),IFERROR(DL14*FE14/$H14,0),IFERROR(DL15*FE15/$H15,0),IFERROR(DL16*FE16/$H16,0),IFERROR(DL17*FE17/$H17,0),IFERROR(DL18*FE18/$H18,0),IFERROR(DL19*FE19/$H19,0),IFERROR(DL20*FE20/$H20,0),IFERROR(DL22*FE22/$H22,0),IFERROR(DL23*FE23/$H23,0),IFERROR(DL24*FE24/$H24,0),IFERROR(DL25*FE25/$H25,0),IFERROR(DL26*FE26/$H26,0),IFERROR(DL28*FE28/$H28,0),IFERROR(DL29*FE29/$H29,0),IFERROR(DL30*FE30/$H30,0),IFERROR(DL31*FE31/$H31,0),IFERROR(DL32*FE32/$H32,0),IFERROR(DL33*FE33/$H33,0))</f>
        <v>7.2867831083224645E-3</v>
      </c>
      <c r="DM37" s="114">
        <f>SUM(IFERROR(DM9*FE9/$H9,0),IFERROR(DM10*FE10/$H10,0),IFERROR(DM11*FE11/$H11,0),IFERROR(DM13*FE13/$H13,0),IFERROR(DM14*FE14/$H14,0),IFERROR(DM15*FE15/$H15,0),IFERROR(DM16*FE16/$H16,0),IFERROR(DM17*FE17/$H17,0),IFERROR(DM18*FE18/$H18,0),IFERROR(DM19*FE19/$H19,0),IFERROR(DM20*FE20/$H20,0),IFERROR(DM22*FE22/$H22,0),IFERROR(DM23*FE23/$H23,0),IFERROR(DM24*FE24/$H24,0),IFERROR(DM25*FE25/$H25,0),IFERROR(DM26*FE26/$H26,0),IFERROR(DM28*FE28/$H28,0),IFERROR(DM29*FE29/$H29,0),IFERROR(DM30*FE30/$H30,0),IFERROR(DM31*FE31/$H31,0),IFERROR(DM32*FE32/$H32,0),IFERROR(DM33*FE33/$H33,0))</f>
        <v>7.2867831083224645E-3</v>
      </c>
      <c r="DN37" s="114">
        <f>SUM(IFERROR(DN9*FE9/$H9,0),IFERROR(DN10*FE10/$H10,0),IFERROR(DN11*FE11/$H11,0),IFERROR(DN13*FE13/$H13,0),IFERROR(DN14*FE14/$H14,0),IFERROR(DN15*FE15/$H15,0),IFERROR(DN16*FE16/$H16,0),IFERROR(DN17*FE17/$H17,0),IFERROR(DN18*FE18/$H18,0),IFERROR(DN19*FE19/$H19,0),IFERROR(DN20*FE20/$H20,0),IFERROR(DN22*FE22/$H22,0),IFERROR(DN23*FE23/$H23,0),IFERROR(DN24*FE24/$H24,0),IFERROR(DN25*FE25/$H25,0),IFERROR(DN26*FE26/$H26,0),IFERROR(DN28*FE28/$H28,0),IFERROR(DN29*FE29/$H29,0),IFERROR(DN30*FE30/$H30,0),IFERROR(DN31*FE31/$H31,0),IFERROR(DN32*FE32/$H32,0),IFERROR(DN33*FE33/$H33,0))</f>
        <v>7.2867831083224645E-3</v>
      </c>
      <c r="DO37" s="114">
        <f>SUM(IFERROR(DO9*FE9/$H9,0),IFERROR(DO10*FE10/$H10,0),IFERROR(DO11*FE11/$H11,0),IFERROR(DO13*FE13/$H13,0),IFERROR(DO14*FE14/$H14,0),IFERROR(DO15*FE15/$H15,0),IFERROR(DO16*FE16/$H16,0),IFERROR(DO17*FE17/$H17,0),IFERROR(DO18*FE18/$H18,0),IFERROR(DO19*FE19/$H19,0),IFERROR(DO20*FE20/$H20,0),IFERROR(DO22*FE22/$H22,0),IFERROR(DO23*FE23/$H23,0),IFERROR(DO24*FE24/$H24,0),IFERROR(DO25*FE25/$H25,0),IFERROR(DO26*FE26/$H26,0),IFERROR(DO28*FE28/$H28,0),IFERROR(DO29*FE29/$H29,0),IFERROR(DO30*FE30/$H30,0),IFERROR(DO31*FE31/$H31,0),IFERROR(DO32*FE32/$H32,0),IFERROR(DO33*FE33/$H33,0))</f>
        <v>7.2867831083224645E-3</v>
      </c>
      <c r="DP37" s="114">
        <f>SUM(IFERROR(DP9*FE9/$H9,0),IFERROR(DP10*FE10/$H10,0),IFERROR(DP11*FE11/$H11,0),IFERROR(DP13*FE13/$H13,0),IFERROR(DP14*FE14/$H14,0),IFERROR(DP15*FE15/$H15,0),IFERROR(DP16*FE16/$H16,0),IFERROR(DP17*FE17/$H17,0),IFERROR(DP18*FE18/$H18,0),IFERROR(DP19*FE19/$H19,0),IFERROR(DP20*FE20/$H20,0),IFERROR(DP22*FE22/$H22,0),IFERROR(DP23*FE23/$H23,0),IFERROR(DP24*FE24/$H24,0),IFERROR(DP25*FE25/$H25,0),IFERROR(DP26*FE26/$H26,0),IFERROR(DP28*FE28/$H28,0),IFERROR(DP29*FE29/$H29,0),IFERROR(DP30*FE30/$H30,0),IFERROR(DP31*FE31/$H31,0),IFERROR(DP32*FE32/$H32,0),IFERROR(DP33*FE33/$H33,0))</f>
        <v>1.1685290281645458E-2</v>
      </c>
      <c r="DQ37" s="114">
        <f>SUM(IFERROR(DQ9*FE9/$H9,0),IFERROR(DQ10*FE10/$H10,0),IFERROR(DQ11*FE11/$H11,0),IFERROR(DQ13*FE13/$H13,0),IFERROR(DQ14*FE14/$H14,0),IFERROR(DQ15*FE15/$H15,0),IFERROR(DQ16*FE16/$H16,0),IFERROR(DQ17*FE17/$H17,0),IFERROR(DQ18*FE18/$H18,0),IFERROR(DQ19*FE19/$H19,0),IFERROR(DQ20*FE20/$H20,0),IFERROR(DQ22*FE22/$H22,0),IFERROR(DQ23*FE23/$H23,0),IFERROR(DQ24*FE24/$H24,0),IFERROR(DQ25*FE25/$H25,0),IFERROR(DQ26*FE26/$H26,0),IFERROR(DQ28*FE28/$H28,0),IFERROR(DQ29*FE29/$H29,0),IFERROR(DQ30*FE30/$H30,0),IFERROR(DQ31*FE31/$H31,0),IFERROR(DQ32*FE32/$H32,0),IFERROR(DQ33*FE33/$H33,0))</f>
        <v>1.1685290281645458E-2</v>
      </c>
      <c r="DR37" s="114">
        <f>SUM(IFERROR(DR9*FE9/$H9,0),IFERROR(DR10*FE10/$H10,0),IFERROR(DR11*FE11/$H11,0),IFERROR(DR13*FE13/$H13,0),IFERROR(DR14*FE14/$H14,0),IFERROR(DR15*FE15/$H15,0),IFERROR(DR16*FE16/$H16,0),IFERROR(DR17*FE17/$H17,0),IFERROR(DR18*FE18/$H18,0),IFERROR(DR19*FE19/$H19,0),IFERROR(DR20*FE20/$H20,0),IFERROR(DR22*FE22/$H22,0),IFERROR(DR23*FE23/$H23,0),IFERROR(DR24*FE24/$H24,0),IFERROR(DR25*FE25/$H25,0),IFERROR(DR26*FE26/$H26,0),IFERROR(DR28*FE28/$H28,0),IFERROR(DR29*FE29/$H29,0),IFERROR(DR30*FE30/$H30,0),IFERROR(DR31*FE31/$H31,0),IFERROR(DR32*FE32/$H32,0),IFERROR(DR33*FE33/$H33,0))</f>
        <v>1.1685290281645458E-2</v>
      </c>
      <c r="DS37" s="114">
        <f>SUM(IFERROR(DS9*FE9/$H9,0),IFERROR(DS10*FE10/$H10,0),IFERROR(DS11*FE11/$H11,0),IFERROR(DS13*FE13/$H13,0),IFERROR(DS14*FE14/$H14,0),IFERROR(DS15*FE15/$H15,0),IFERROR(DS16*FE16/$H16,0),IFERROR(DS17*FE17/$H17,0),IFERROR(DS18*FE18/$H18,0),IFERROR(DS19*FE19/$H19,0),IFERROR(DS20*FE20/$H20,0),IFERROR(DS22*FE22/$H22,0),IFERROR(DS23*FE23/$H23,0),IFERROR(DS24*FE24/$H24,0),IFERROR(DS25*FE25/$H25,0),IFERROR(DS26*FE26/$H26,0),IFERROR(DS28*FE28/$H28,0),IFERROR(DS29*FE29/$H29,0),IFERROR(DS30*FE30/$H30,0),IFERROR(DS31*FE31/$H31,0),IFERROR(DS32*FE32/$H32,0),IFERROR(DS33*FE33/$H33,0))</f>
        <v>1.1685290281645458E-2</v>
      </c>
      <c r="DT37" s="114">
        <f>SUM(IFERROR(DT9*FE9/$H9,0),IFERROR(DT10*FE10/$H10,0),IFERROR(DT11*FE11/$H11,0),IFERROR(DT13*FE13/$H13,0),IFERROR(DT14*FE14/$H14,0),IFERROR(DT15*FE15/$H15,0),IFERROR(DT16*FE16/$H16,0),IFERROR(DT17*FE17/$H17,0),IFERROR(DT18*FE18/$H18,0),IFERROR(DT19*FE19/$H19,0),IFERROR(DT20*FE20/$H20,0),IFERROR(DT22*FE22/$H22,0),IFERROR(DT23*FE23/$H23,0),IFERROR(DT24*FE24/$H24,0),IFERROR(DT25*FE25/$H25,0),IFERROR(DT26*FE26/$H26,0),IFERROR(DT28*FE28/$H28,0),IFERROR(DT29*FE29/$H29,0),IFERROR(DT30*FE30/$H30,0),IFERROR(DT31*FE31/$H31,0),IFERROR(DT32*FE32/$H32,0),IFERROR(DT33*FE33/$H33,0))</f>
        <v>1.1685290281645458E-2</v>
      </c>
      <c r="DU37" s="114">
        <f>SUM(IFERROR(DU9*FE9/$H9,0),IFERROR(DU10*FE10/$H10,0),IFERROR(DU11*FE11/$H11,0),IFERROR(DU13*FE13/$H13,0),IFERROR(DU14*FE14/$H14,0),IFERROR(DU15*FE15/$H15,0),IFERROR(DU16*FE16/$H16,0),IFERROR(DU17*FE17/$H17,0),IFERROR(DU18*FE18/$H18,0),IFERROR(DU19*FE19/$H19,0),IFERROR(DU20*FE20/$H20,0),IFERROR(DU22*FE22/$H22,0),IFERROR(DU23*FE23/$H23,0),IFERROR(DU24*FE24/$H24,0),IFERROR(DU25*FE25/$H25,0),IFERROR(DU26*FE26/$H26,0),IFERROR(DU28*FE28/$H28,0),IFERROR(DU29*FE29/$H29,0),IFERROR(DU30*FE30/$H30,0),IFERROR(DU31*FE31/$H31,0),IFERROR(DU32*FE32/$H32,0),IFERROR(DU33*FE33/$H33,0))</f>
        <v>1.1685290281645458E-2</v>
      </c>
      <c r="DV37" s="114">
        <f>SUM(IFERROR(DV9*FE9/$H9,0),IFERROR(DV10*FE10/$H10,0),IFERROR(DV11*FE11/$H11,0),IFERROR(DV13*FE13/$H13,0),IFERROR(DV14*FE14/$H14,0),IFERROR(DV15*FE15/$H15,0),IFERROR(DV16*FE16/$H16,0),IFERROR(DV17*FE17/$H17,0),IFERROR(DV18*FE18/$H18,0),IFERROR(DV19*FE19/$H19,0),IFERROR(DV20*FE20/$H20,0),IFERROR(DV22*FE22/$H22,0),IFERROR(DV23*FE23/$H23,0),IFERROR(DV24*FE24/$H24,0),IFERROR(DV25*FE25/$H25,0),IFERROR(DV26*FE26/$H26,0),IFERROR(DV28*FE28/$H28,0),IFERROR(DV29*FE29/$H29,0),IFERROR(DV30*FE30/$H30,0),IFERROR(DV31*FE31/$H31,0),IFERROR(DV32*FE32/$H32,0),IFERROR(DV33*FE33/$H33,0))</f>
        <v>1.1685290281645458E-2</v>
      </c>
      <c r="DW37" s="114">
        <f>SUM(IFERROR(DW9*FE9/$H9,0),IFERROR(DW10*FE10/$H10,0),IFERROR(DW11*FE11/$H11,0),IFERROR(DW13*FE13/$H13,0),IFERROR(DW14*FE14/$H14,0),IFERROR(DW15*FE15/$H15,0),IFERROR(DW16*FE16/$H16,0),IFERROR(DW17*FE17/$H17,0),IFERROR(DW18*FE18/$H18,0),IFERROR(DW19*FE19/$H19,0),IFERROR(DW20*FE20/$H20,0),IFERROR(DW22*FE22/$H22,0),IFERROR(DW23*FE23/$H23,0),IFERROR(DW24*FE24/$H24,0),IFERROR(DW25*FE25/$H25,0),IFERROR(DW26*FE26/$H26,0),IFERROR(DW28*FE28/$H28,0),IFERROR(DW29*FE29/$H29,0),IFERROR(DW30*FE30/$H30,0),IFERROR(DW31*FE31/$H31,0),IFERROR(DW32*FE32/$H32,0),IFERROR(DW33*FE33/$H33,0))</f>
        <v>1.1685290281645458E-2</v>
      </c>
      <c r="DX37" s="114">
        <f>SUM(IFERROR(DX9*FE9/$H9,0),IFERROR(DX10*FE10/$H10,0),IFERROR(DX11*FE11/$H11,0),IFERROR(DX13*FE13/$H13,0),IFERROR(DX14*FE14/$H14,0),IFERROR(DX15*FE15/$H15,0),IFERROR(DX16*FE16/$H16,0),IFERROR(DX17*FE17/$H17,0),IFERROR(DX18*FE18/$H18,0),IFERROR(DX19*FE19/$H19,0),IFERROR(DX20*FE20/$H20,0),IFERROR(DX22*FE22/$H22,0),IFERROR(DX23*FE23/$H23,0),IFERROR(DX24*FE24/$H24,0),IFERROR(DX25*FE25/$H25,0),IFERROR(DX26*FE26/$H26,0),IFERROR(DX28*FE28/$H28,0),IFERROR(DX29*FE29/$H29,0),IFERROR(DX30*FE30/$H30,0),IFERROR(DX31*FE31/$H31,0),IFERROR(DX32*FE32/$H32,0),IFERROR(DX33*FE33/$H33,0))</f>
        <v>1.1685290281645458E-2</v>
      </c>
      <c r="DY37" s="114">
        <f>SUM(IFERROR(DY9*FE9/$H9,0),IFERROR(DY10*FE10/$H10,0),IFERROR(DY11*FE11/$H11,0),IFERROR(DY13*FE13/$H13,0),IFERROR(DY14*FE14/$H14,0),IFERROR(DY15*FE15/$H15,0),IFERROR(DY16*FE16/$H16,0),IFERROR(DY17*FE17/$H17,0),IFERROR(DY18*FE18/$H18,0),IFERROR(DY19*FE19/$H19,0),IFERROR(DY20*FE20/$H20,0),IFERROR(DY22*FE22/$H22,0),IFERROR(DY23*FE23/$H23,0),IFERROR(DY24*FE24/$H24,0),IFERROR(DY25*FE25/$H25,0),IFERROR(DY26*FE26/$H26,0),IFERROR(DY28*FE28/$H28,0),IFERROR(DY29*FE29/$H29,0),IFERROR(DY30*FE30/$H30,0),IFERROR(DY31*FE31/$H31,0),IFERROR(DY32*FE32/$H32,0),IFERROR(DY33*FE33/$H33,0))</f>
        <v>1.1685290281645458E-2</v>
      </c>
      <c r="DZ37" s="114">
        <f>SUM(IFERROR(DZ9*FE9/$H9,0),IFERROR(DZ10*FE10/$H10,0),IFERROR(DZ11*FE11/$H11,0),IFERROR(DZ13*FE13/$H13,0),IFERROR(DZ14*FE14/$H14,0),IFERROR(DZ15*FE15/$H15,0),IFERROR(DZ16*FE16/$H16,0),IFERROR(DZ17*FE17/$H17,0),IFERROR(DZ18*FE18/$H18,0),IFERROR(DZ19*FE19/$H19,0),IFERROR(DZ20*FE20/$H20,0),IFERROR(DZ22*FE22/$H22,0),IFERROR(DZ23*FE23/$H23,0),IFERROR(DZ24*FE24/$H24,0),IFERROR(DZ25*FE25/$H25,0),IFERROR(DZ26*FE26/$H26,0),IFERROR(DZ28*FE28/$H28,0),IFERROR(DZ29*FE29/$H29,0),IFERROR(DZ30*FE30/$H30,0),IFERROR(DZ31*FE31/$H31,0),IFERROR(DZ32*FE32/$H32,0),IFERROR(DZ33*FE33/$H33,0))</f>
        <v>5.0230885826077756E-3</v>
      </c>
      <c r="EA37" s="114">
        <f>SUM(IFERROR(EA9*FE9/$H9,0),IFERROR(EA10*FE10/$H10,0),IFERROR(EA11*FE11/$H11,0),IFERROR(EA13*FE13/$H13,0),IFERROR(EA14*FE14/$H14,0),IFERROR(EA15*FE15/$H15,0),IFERROR(EA16*FE16/$H16,0),IFERROR(EA17*FE17/$H17,0),IFERROR(EA18*FE18/$H18,0),IFERROR(EA19*FE19/$H19,0),IFERROR(EA20*FE20/$H20,0),IFERROR(EA22*FE22/$H22,0),IFERROR(EA23*FE23/$H23,0),IFERROR(EA24*FE24/$H24,0),IFERROR(EA25*FE25/$H25,0),IFERROR(EA26*FE26/$H26,0),IFERROR(EA28*FE28/$H28,0),IFERROR(EA29*FE29/$H29,0),IFERROR(EA30*FE30/$H30,0),IFERROR(EA31*FE31/$H31,0),IFERROR(EA32*FE32/$H32,0),IFERROR(EA33*FE33/$H33,0))</f>
        <v>5.0230885826077756E-3</v>
      </c>
      <c r="EB37" s="114">
        <f>SUM(IFERROR(EB9*FE9/$H9,0),IFERROR(EB10*FE10/$H10,0),IFERROR(EB11*FE11/$H11,0),IFERROR(EB13*FE13/$H13,0),IFERROR(EB14*FE14/$H14,0),IFERROR(EB15*FE15/$H15,0),IFERROR(EB16*FE16/$H16,0),IFERROR(EB17*FE17/$H17,0),IFERROR(EB18*FE18/$H18,0),IFERROR(EB19*FE19/$H19,0),IFERROR(EB20*FE20/$H20,0),IFERROR(EB22*FE22/$H22,0),IFERROR(EB23*FE23/$H23,0),IFERROR(EB24*FE24/$H24,0),IFERROR(EB25*FE25/$H25,0),IFERROR(EB26*FE26/$H26,0),IFERROR(EB28*FE28/$H28,0),IFERROR(EB29*FE29/$H29,0),IFERROR(EB30*FE30/$H30,0),IFERROR(EB31*FE31/$H31,0),IFERROR(EB32*FE32/$H32,0),IFERROR(EB33*FE33/$H33,0))</f>
        <v>4.4414677993584546E-3</v>
      </c>
      <c r="EC37" s="114">
        <f>SUM(IFERROR(EC9*FE9/$H9,0),IFERROR(EC10*FE10/$H10,0),IFERROR(EC11*FE11/$H11,0),IFERROR(EC13*FE13/$H13,0),IFERROR(EC14*FE14/$H14,0),IFERROR(EC15*FE15/$H15,0),IFERROR(EC16*FE16/$H16,0),IFERROR(EC17*FE17/$H17,0),IFERROR(EC18*FE18/$H18,0),IFERROR(EC19*FE19/$H19,0),IFERROR(EC20*FE20/$H20,0),IFERROR(EC22*FE22/$H22,0),IFERROR(EC23*FE23/$H23,0),IFERROR(EC24*FE24/$H24,0),IFERROR(EC25*FE25/$H25,0),IFERROR(EC26*FE26/$H26,0),IFERROR(EC28*FE28/$H28,0),IFERROR(EC29*FE29/$H29,0),IFERROR(EC30*FE30/$H30,0),IFERROR(EC31*FE31/$H31,0),IFERROR(EC32*FE32/$H32,0),IFERROR(EC33*FE33/$H33,0))</f>
        <v>4.4414677993584546E-3</v>
      </c>
      <c r="ED37" s="114">
        <f>SUM(IFERROR(ED9*FE9/$H9,0),IFERROR(ED10*FE10/$H10,0),IFERROR(ED11*FE11/$H11,0),IFERROR(ED13*FE13/$H13,0),IFERROR(ED14*FE14/$H14,0),IFERROR(ED15*FE15/$H15,0),IFERROR(ED16*FE16/$H16,0),IFERROR(ED17*FE17/$H17,0),IFERROR(ED18*FE18/$H18,0),IFERROR(ED19*FE19/$H19,0),IFERROR(ED20*FE20/$H20,0),IFERROR(ED22*FE22/$H22,0),IFERROR(ED23*FE23/$H23,0),IFERROR(ED24*FE24/$H24,0),IFERROR(ED25*FE25/$H25,0),IFERROR(ED26*FE26/$H26,0),IFERROR(ED28*FE28/$H28,0),IFERROR(ED29*FE29/$H29,0),IFERROR(ED30*FE30/$H30,0),IFERROR(ED31*FE31/$H31,0),IFERROR(ED32*FE32/$H32,0),IFERROR(ED33*FE33/$H33,0))</f>
        <v>4.4414677993584546E-3</v>
      </c>
      <c r="EE37" s="114">
        <f>SUM(IFERROR(EE9*FE9/$H9,0),IFERROR(EE10*FE10/$H10,0),IFERROR(EE11*FE11/$H11,0),IFERROR(EE13*FE13/$H13,0),IFERROR(EE14*FE14/$H14,0),IFERROR(EE15*FE15/$H15,0),IFERROR(EE16*FE16/$H16,0),IFERROR(EE17*FE17/$H17,0),IFERROR(EE18*FE18/$H18,0),IFERROR(EE19*FE19/$H19,0),IFERROR(EE20*FE20/$H20,0),IFERROR(EE22*FE22/$H22,0),IFERROR(EE23*FE23/$H23,0),IFERROR(EE24*FE24/$H24,0),IFERROR(EE25*FE25/$H25,0),IFERROR(EE26*FE26/$H26,0),IFERROR(EE28*FE28/$H28,0),IFERROR(EE29*FE29/$H29,0),IFERROR(EE30*FE30/$H30,0),IFERROR(EE31*FE31/$H31,0),IFERROR(EE32*FE32/$H32,0),IFERROR(EE33*FE33/$H33,0))</f>
        <v>4.4414677993584546E-3</v>
      </c>
      <c r="EF37" s="114">
        <f>SUM(IFERROR(EF9*FE9/$H9,0),IFERROR(EF10*FE10/$H10,0),IFERROR(EF11*FE11/$H11,0),IFERROR(EF13*FE13/$H13,0),IFERROR(EF14*FE14/$H14,0),IFERROR(EF15*FE15/$H15,0),IFERROR(EF16*FE16/$H16,0),IFERROR(EF17*FE17/$H17,0),IFERROR(EF18*FE18/$H18,0),IFERROR(EF19*FE19/$H19,0),IFERROR(EF20*FE20/$H20,0),IFERROR(EF22*FE22/$H22,0),IFERROR(EF23*FE23/$H23,0),IFERROR(EF24*FE24/$H24,0),IFERROR(EF25*FE25/$H25,0),IFERROR(EF26*FE26/$H26,0),IFERROR(EF28*FE28/$H28,0),IFERROR(EF29*FE29/$H29,0),IFERROR(EF30*FE30/$H30,0),IFERROR(EF31*FE31/$H31,0),IFERROR(EF32*FE32/$H32,0),IFERROR(EF33*FE33/$H33,0))</f>
        <v>4.4414677993584546E-3</v>
      </c>
      <c r="EG37" s="114">
        <f>SUM(IFERROR(EG9*FE9/$H9,0),IFERROR(EG10*FE10/$H10,0),IFERROR(EG11*FE11/$H11,0),IFERROR(EG13*FE13/$H13,0),IFERROR(EG14*FE14/$H14,0),IFERROR(EG15*FE15/$H15,0),IFERROR(EG16*FE16/$H16,0),IFERROR(EG17*FE17/$H17,0),IFERROR(EG18*FE18/$H18,0),IFERROR(EG19*FE19/$H19,0),IFERROR(EG20*FE20/$H20,0),IFERROR(EG22*FE22/$H22,0),IFERROR(EG23*FE23/$H23,0),IFERROR(EG24*FE24/$H24,0),IFERROR(EG25*FE25/$H25,0),IFERROR(EG26*FE26/$H26,0),IFERROR(EG28*FE28/$H28,0),IFERROR(EG29*FE29/$H29,0),IFERROR(EG30*FE30/$H30,0),IFERROR(EG31*FE31/$H31,0),IFERROR(EG32*FE32/$H32,0),IFERROR(EG33*FE33/$H33,0))</f>
        <v>4.4414677993584546E-3</v>
      </c>
      <c r="EH37" s="114">
        <f>SUM(IFERROR(EH9*FE9/$H9,0),IFERROR(EH10*FE10/$H10,0),IFERROR(EH11*FE11/$H11,0),IFERROR(EH13*FE13/$H13,0),IFERROR(EH14*FE14/$H14,0),IFERROR(EH15*FE15/$H15,0),IFERROR(EH16*FE16/$H16,0),IFERROR(EH17*FE17/$H17,0),IFERROR(EH18*FE18/$H18,0),IFERROR(EH19*FE19/$H19,0),IFERROR(EH20*FE20/$H20,0),IFERROR(EH22*FE22/$H22,0),IFERROR(EH23*FE23/$H23,0),IFERROR(EH24*FE24/$H24,0),IFERROR(EH25*FE25/$H25,0),IFERROR(EH26*FE26/$H26,0),IFERROR(EH28*FE28/$H28,0),IFERROR(EH29*FE29/$H29,0),IFERROR(EH30*FE30/$H30,0),IFERROR(EH31*FE31/$H31,0),IFERROR(EH32*FE32/$H32,0),IFERROR(EH33*FE33/$H33,0))</f>
        <v>4.4414677993584546E-3</v>
      </c>
      <c r="EI37" s="114">
        <f>SUM(IFERROR(EI9*FE9/$H9,0),IFERROR(EI10*FE10/$H10,0),IFERROR(EI11*FE11/$H11,0),IFERROR(EI13*FE13/$H13,0),IFERROR(EI14*FE14/$H14,0),IFERROR(EI15*FE15/$H15,0),IFERROR(EI16*FE16/$H16,0),IFERROR(EI17*FE17/$H17,0),IFERROR(EI18*FE18/$H18,0),IFERROR(EI19*FE19/$H19,0),IFERROR(EI20*FE20/$H20,0),IFERROR(EI22*FE22/$H22,0),IFERROR(EI23*FE23/$H23,0),IFERROR(EI24*FE24/$H24,0),IFERROR(EI25*FE25/$H25,0),IFERROR(EI26*FE26/$H26,0),IFERROR(EI28*FE28/$H28,0),IFERROR(EI29*FE29/$H29,0),IFERROR(EI30*FE30/$H30,0),IFERROR(EI31*FE31/$H31,0),IFERROR(EI32*FE32/$H32,0),IFERROR(EI33*FE33/$H33,0))</f>
        <v>4.4414677993584546E-3</v>
      </c>
      <c r="EJ37" s="114">
        <f>SUM(IFERROR(EJ9*FE9/$H9,0),IFERROR(EJ10*FE10/$H10,0),IFERROR(EJ11*FE11/$H11,0),IFERROR(EJ13*FE13/$H13,0),IFERROR(EJ14*FE14/$H14,0),IFERROR(EJ15*FE15/$H15,0),IFERROR(EJ16*FE16/$H16,0),IFERROR(EJ17*FE17/$H17,0),IFERROR(EJ18*FE18/$H18,0),IFERROR(EJ19*FE19/$H19,0),IFERROR(EJ20*FE20/$H20,0),IFERROR(EJ22*FE22/$H22,0),IFERROR(EJ23*FE23/$H23,0),IFERROR(EJ24*FE24/$H24,0),IFERROR(EJ25*FE25/$H25,0),IFERROR(EJ26*FE26/$H26,0),IFERROR(EJ28*FE28/$H28,0),IFERROR(EJ29*FE29/$H29,0),IFERROR(EJ30*FE30/$H30,0),IFERROR(EJ31*FE31/$H31,0),IFERROR(EJ32*FE32/$H32,0),IFERROR(EJ33*FE33/$H33,0))</f>
        <v>4.4414677993584546E-3</v>
      </c>
      <c r="EK37" s="114">
        <f>SUM(IFERROR(EK9*FE9/$H9,0),IFERROR(EK10*FE10/$H10,0),IFERROR(EK11*FE11/$H11,0),IFERROR(EK13*FE13/$H13,0),IFERROR(EK14*FE14/$H14,0),IFERROR(EK15*FE15/$H15,0),IFERROR(EK16*FE16/$H16,0),IFERROR(EK17*FE17/$H17,0),IFERROR(EK18*FE18/$H18,0),IFERROR(EK19*FE19/$H19,0),IFERROR(EK20*FE20/$H20,0),IFERROR(EK22*FE22/$H22,0),IFERROR(EK23*FE23/$H23,0),IFERROR(EK24*FE24/$H24,0),IFERROR(EK25*FE25/$H25,0),IFERROR(EK26*FE26/$H26,0),IFERROR(EK28*FE28/$H28,0),IFERROR(EK29*FE29/$H29,0),IFERROR(EK30*FE30/$H30,0),IFERROR(EK31*FE31/$H31,0),IFERROR(EK32*FE32/$H32,0),IFERROR(EK33*FE33/$H33,0))</f>
        <v>4.4414677993584546E-3</v>
      </c>
      <c r="EL37" s="114">
        <f>SUM(IFERROR(EL9*FE9/$H9,0),IFERROR(EL10*FE10/$H10,0),IFERROR(EL11*FE11/$H11,0),IFERROR(EL13*FE13/$H13,0),IFERROR(EL14*FE14/$H14,0),IFERROR(EL15*FE15/$H15,0),IFERROR(EL16*FE16/$H16,0),IFERROR(EL17*FE17/$H17,0),IFERROR(EL18*FE18/$H18,0),IFERROR(EL19*FE19/$H19,0),IFERROR(EL20*FE20/$H20,0),IFERROR(EL22*FE22/$H22,0),IFERROR(EL23*FE23/$H23,0),IFERROR(EL24*FE24/$H24,0),IFERROR(EL25*FE25/$H25,0),IFERROR(EL26*FE26/$H26,0),IFERROR(EL28*FE28/$H28,0),IFERROR(EL29*FE29/$H29,0),IFERROR(EL30*FE30/$H30,0),IFERROR(EL31*FE31/$H31,0),IFERROR(EL32*FE32/$H32,0),IFERROR(EL33*FE33/$H33,0))</f>
        <v>4.4414677993584546E-3</v>
      </c>
      <c r="EM37" s="114">
        <f>SUM(IFERROR(EM9*FE9/$H9,0),IFERROR(EM10*FE10/$H10,0),IFERROR(EM11*FE11/$H11,0),IFERROR(EM13*FE13/$H13,0),IFERROR(EM14*FE14/$H14,0),IFERROR(EM15*FE15/$H15,0),IFERROR(EM16*FE16/$H16,0),IFERROR(EM17*FE17/$H17,0),IFERROR(EM18*FE18/$H18,0),IFERROR(EM19*FE19/$H19,0),IFERROR(EM20*FE20/$H20,0),IFERROR(EM22*FE22/$H22,0),IFERROR(EM23*FE23/$H23,0),IFERROR(EM24*FE24/$H24,0),IFERROR(EM25*FE25/$H25,0),IFERROR(EM26*FE26/$H26,0),IFERROR(EM28*FE28/$H28,0),IFERROR(EM29*FE29/$H29,0),IFERROR(EM30*FE30/$H30,0),IFERROR(EM31*FE31/$H31,0),IFERROR(EM32*FE32/$H32,0),IFERROR(EM33*FE33/$H33,0))</f>
        <v>4.4414677993584546E-3</v>
      </c>
      <c r="EN37" s="114">
        <f>SUM(IFERROR(EN9*FE9/$H9,0),IFERROR(EN10*FE10/$H10,0),IFERROR(EN11*FE11/$H11,0),IFERROR(EN13*FE13/$H13,0),IFERROR(EN14*FE14/$H14,0),IFERROR(EN15*FE15/$H15,0),IFERROR(EN16*FE16/$H16,0),IFERROR(EN17*FE17/$H17,0),IFERROR(EN18*FE18/$H18,0),IFERROR(EN19*FE19/$H19,0),IFERROR(EN20*FE20/$H20,0),IFERROR(EN22*FE22/$H22,0),IFERROR(EN23*FE23/$H23,0),IFERROR(EN24*FE24/$H24,0),IFERROR(EN25*FE25/$H25,0),IFERROR(EN26*FE26/$H26,0),IFERROR(EN28*FE28/$H28,0),IFERROR(EN29*FE29/$H29,0),IFERROR(EN30*FE30/$H30,0),IFERROR(EN31*FE31/$H31,0),IFERROR(EN32*FE32/$H32,0),IFERROR(EN33*FE33/$H33,0))</f>
        <v>4.4414677993584546E-3</v>
      </c>
      <c r="EO37" s="114">
        <f>SUM(IFERROR(EO9*FE9/$H9,0),IFERROR(EO10*FE10/$H10,0),IFERROR(EO11*FE11/$H11,0),IFERROR(EO13*FE13/$H13,0),IFERROR(EO14*FE14/$H14,0),IFERROR(EO15*FE15/$H15,0),IFERROR(EO16*FE16/$H16,0),IFERROR(EO17*FE17/$H17,0),IFERROR(EO18*FE18/$H18,0),IFERROR(EO19*FE19/$H19,0),IFERROR(EO20*FE20/$H20,0),IFERROR(EO22*FE22/$H22,0),IFERROR(EO23*FE23/$H23,0),IFERROR(EO24*FE24/$H24,0),IFERROR(EO25*FE25/$H25,0),IFERROR(EO26*FE26/$H26,0),IFERROR(EO28*FE28/$H28,0),IFERROR(EO29*FE29/$H29,0),IFERROR(EO30*FE30/$H30,0),IFERROR(EO31*FE31/$H31,0),IFERROR(EO32*FE32/$H32,0),IFERROR(EO33*FE33/$H33,0))</f>
        <v>4.4414677993584546E-3</v>
      </c>
      <c r="EP37" s="114">
        <f>SUM(IFERROR(EP9*FE9/$H9,0),IFERROR(EP10*FE10/$H10,0),IFERROR(EP11*FE11/$H11,0),IFERROR(EP13*FE13/$H13,0),IFERROR(EP14*FE14/$H14,0),IFERROR(EP15*FE15/$H15,0),IFERROR(EP16*FE16/$H16,0),IFERROR(EP17*FE17/$H17,0),IFERROR(EP18*FE18/$H18,0),IFERROR(EP19*FE19/$H19,0),IFERROR(EP20*FE20/$H20,0),IFERROR(EP22*FE22/$H22,0),IFERROR(EP23*FE23/$H23,0),IFERROR(EP24*FE24/$H24,0),IFERROR(EP25*FE25/$H25,0),IFERROR(EP26*FE26/$H26,0),IFERROR(EP28*FE28/$H28,0),IFERROR(EP29*FE29/$H29,0),IFERROR(EP30*FE30/$H30,0),IFERROR(EP31*FE31/$H31,0),IFERROR(EP32*FE32/$H32,0),IFERROR(EP33*FE33/$H33,0))</f>
        <v>4.4414677993584546E-3</v>
      </c>
      <c r="EQ37" s="114">
        <f>SUM(IFERROR(EQ9*FE9/$H9,0),IFERROR(EQ10*FE10/$H10,0),IFERROR(EQ11*FE11/$H11,0),IFERROR(EQ13*FE13/$H13,0),IFERROR(EQ14*FE14/$H14,0),IFERROR(EQ15*FE15/$H15,0),IFERROR(EQ16*FE16/$H16,0),IFERROR(EQ17*FE17/$H17,0),IFERROR(EQ18*FE18/$H18,0),IFERROR(EQ19*FE19/$H19,0),IFERROR(EQ20*FE20/$H20,0),IFERROR(EQ22*FE22/$H22,0),IFERROR(EQ23*FE23/$H23,0),IFERROR(EQ24*FE24/$H24,0),IFERROR(EQ25*FE25/$H25,0),IFERROR(EQ26*FE26/$H26,0),IFERROR(EQ28*FE28/$H28,0),IFERROR(EQ29*FE29/$H29,0),IFERROR(EQ30*FE30/$H30,0),IFERROR(EQ31*FE31/$H31,0),IFERROR(EQ32*FE32/$H32,0),IFERROR(EQ33*FE33/$H33,0))</f>
        <v>4.4414677993584546E-3</v>
      </c>
      <c r="ER37" s="114">
        <f>SUM(IFERROR(ER9*FE9/$H9,0),IFERROR(ER10*FE10/$H10,0),IFERROR(ER11*FE11/$H11,0),IFERROR(ER13*FE13/$H13,0),IFERROR(ER14*FE14/$H14,0),IFERROR(ER15*FE15/$H15,0),IFERROR(ER16*FE16/$H16,0),IFERROR(ER17*FE17/$H17,0),IFERROR(ER18*FE18/$H18,0),IFERROR(ER19*FE19/$H19,0),IFERROR(ER20*FE20/$H20,0),IFERROR(ER22*FE22/$H22,0),IFERROR(ER23*FE23/$H23,0),IFERROR(ER24*FE24/$H24,0),IFERROR(ER25*FE25/$H25,0),IFERROR(ER26*FE26/$H26,0),IFERROR(ER28*FE28/$H28,0),IFERROR(ER29*FE29/$H29,0),IFERROR(ER30*FE30/$H30,0),IFERROR(ER31*FE31/$H31,0),IFERROR(ER32*FE32/$H32,0),IFERROR(ER33*FE33/$H33,0))</f>
        <v>4.4414677993584546E-3</v>
      </c>
      <c r="ES37" s="114">
        <f>SUM(IFERROR(ES9*FE9/$H9,0),IFERROR(ES10*FE10/$H10,0),IFERROR(ES11*FE11/$H11,0),IFERROR(ES13*FE13/$H13,0),IFERROR(ES14*FE14/$H14,0),IFERROR(ES15*FE15/$H15,0),IFERROR(ES16*FE16/$H16,0),IFERROR(ES17*FE17/$H17,0),IFERROR(ES18*FE18/$H18,0),IFERROR(ES19*FE19/$H19,0),IFERROR(ES20*FE20/$H20,0),IFERROR(ES22*FE22/$H22,0),IFERROR(ES23*FE23/$H23,0),IFERROR(ES24*FE24/$H24,0),IFERROR(ES25*FE25/$H25,0),IFERROR(ES26*FE26/$H26,0),IFERROR(ES28*FE28/$H28,0),IFERROR(ES29*FE29/$H29,0),IFERROR(ES30*FE30/$H30,0),IFERROR(ES31*FE31/$H31,0),IFERROR(ES32*FE32/$H32,0),IFERROR(ES33*FE33/$H33,0))</f>
        <v>4.4414677993584546E-3</v>
      </c>
      <c r="ET37" s="114">
        <f>SUM(IFERROR(ET9*FE9/$H9,0),IFERROR(ET10*FE10/$H10,0),IFERROR(ET11*FE11/$H11,0),IFERROR(ET13*FE13/$H13,0),IFERROR(ET14*FE14/$H14,0),IFERROR(ET15*FE15/$H15,0),IFERROR(ET16*FE16/$H16,0),IFERROR(ET17*FE17/$H17,0),IFERROR(ET18*FE18/$H18,0),IFERROR(ET19*FE19/$H19,0),IFERROR(ET20*FE20/$H20,0),IFERROR(ET22*FE22/$H22,0),IFERROR(ET23*FE23/$H23,0),IFERROR(ET24*FE24/$H24,0),IFERROR(ET25*FE25/$H25,0),IFERROR(ET26*FE26/$H26,0),IFERROR(ET28*FE28/$H28,0),IFERROR(ET29*FE29/$H29,0),IFERROR(ET30*FE30/$H30,0),IFERROR(ET31*FE31/$H31,0),IFERROR(ET32*FE32/$H32,0),IFERROR(ET33*FE33/$H33,0))</f>
        <v>4.4414677993584546E-3</v>
      </c>
      <c r="EU37" s="114">
        <f>SUM(IFERROR(EU9*FE9/$H9,0),IFERROR(EU10*FE10/$H10,0),IFERROR(EU11*FE11/$H11,0),IFERROR(EU13*FE13/$H13,0),IFERROR(EU14*FE14/$H14,0),IFERROR(EU15*FE15/$H15,0),IFERROR(EU16*FE16/$H16,0),IFERROR(EU17*FE17/$H17,0),IFERROR(EU18*FE18/$H18,0),IFERROR(EU19*FE19/$H19,0),IFERROR(EU20*FE20/$H20,0),IFERROR(EU22*FE22/$H22,0),IFERROR(EU23*FE23/$H23,0),IFERROR(EU24*FE24/$H24,0),IFERROR(EU25*FE25/$H25,0),IFERROR(EU26*FE26/$H26,0),IFERROR(EU28*FE28/$H28,0),IFERROR(EU29*FE29/$H29,0),IFERROR(EU30*FE30/$H30,0),IFERROR(EU31*FE31/$H31,0),IFERROR(EU32*FE32/$H32,0),IFERROR(EU33*FE33/$H33,0))</f>
        <v>4.4414677993584546E-3</v>
      </c>
      <c r="EV37" s="114">
        <f>SUM(IFERROR(EV9*FE9/$H9,0),IFERROR(EV10*FE10/$H10,0),IFERROR(EV11*FE11/$H11,0),IFERROR(EV13*FE13/$H13,0),IFERROR(EV14*FE14/$H14,0),IFERROR(EV15*FE15/$H15,0),IFERROR(EV16*FE16/$H16,0),IFERROR(EV17*FE17/$H17,0),IFERROR(EV18*FE18/$H18,0),IFERROR(EV19*FE19/$H19,0),IFERROR(EV20*FE20/$H20,0),IFERROR(EV22*FE22/$H22,0),IFERROR(EV23*FE23/$H23,0),IFERROR(EV24*FE24/$H24,0),IFERROR(EV25*FE25/$H25,0),IFERROR(EV26*FE26/$H26,0),IFERROR(EV28*FE28/$H28,0),IFERROR(EV29*FE29/$H29,0),IFERROR(EV30*FE30/$H30,0),IFERROR(EV31*FE31/$H31,0),IFERROR(EV32*FE32/$H32,0),IFERROR(EV33*FE33/$H33,0))</f>
        <v>3.1724769995417532E-3</v>
      </c>
      <c r="EW37" s="114">
        <f>SUM(IFERROR(EW9*FE9/$H9,0),IFERROR(EW10*FE10/$H10,0),IFERROR(EW11*FE11/$H11,0),IFERROR(EW13*FE13/$H13,0),IFERROR(EW14*FE14/$H14,0),IFERROR(EW15*FE15/$H15,0),IFERROR(EW16*FE16/$H16,0),IFERROR(EW17*FE17/$H17,0),IFERROR(EW18*FE18/$H18,0),IFERROR(EW19*FE19/$H19,0),IFERROR(EW20*FE20/$H20,0),IFERROR(EW22*FE22/$H22,0),IFERROR(EW23*FE23/$H23,0),IFERROR(EW24*FE24/$H24,0),IFERROR(EW25*FE25/$H25,0),IFERROR(EW26*FE26/$H26,0),IFERROR(EW28*FE28/$H28,0),IFERROR(EW29*FE29/$H29,0),IFERROR(EW30*FE30/$H30,0),IFERROR(EW31*FE31/$H31,0),IFERROR(EW32*FE32/$H32,0),IFERROR(EW33*FE33/$H33,0))</f>
        <v>3.1724769995417532E-3</v>
      </c>
      <c r="EX37" s="114">
        <f>SUM(IFERROR(EX9*FE9/$H9,0),IFERROR(EX10*FE10/$H10,0),IFERROR(EX11*FE11/$H11,0),IFERROR(EX13*FE13/$H13,0),IFERROR(EX14*FE14/$H14,0),IFERROR(EX15*FE15/$H15,0),IFERROR(EX16*FE16/$H16,0),IFERROR(EX17*FE17/$H17,0),IFERROR(EX18*FE18/$H18,0),IFERROR(EX19*FE19/$H19,0),IFERROR(EX20*FE20/$H20,0),IFERROR(EX22*FE22/$H22,0),IFERROR(EX23*FE23/$H23,0),IFERROR(EX24*FE24/$H24,0),IFERROR(EX25*FE25/$H25,0),IFERROR(EX26*FE26/$H26,0),IFERROR(EX28*FE28/$H28,0),IFERROR(EX29*FE29/$H29,0),IFERROR(EX30*FE30/$H30,0),IFERROR(EX31*FE31/$H31,0),IFERROR(EX32*FE32/$H32,0),IFERROR(EX33*FE33/$H33,0))</f>
        <v>3.1724769995417532E-3</v>
      </c>
      <c r="EY37" s="114">
        <f>SUM(IFERROR(EY9*FE9/$H9,0),IFERROR(EY10*FE10/$H10,0),IFERROR(EY11*FE11/$H11,0),IFERROR(EY13*FE13/$H13,0),IFERROR(EY14*FE14/$H14,0),IFERROR(EY15*FE15/$H15,0),IFERROR(EY16*FE16/$H16,0),IFERROR(EY17*FE17/$H17,0),IFERROR(EY18*FE18/$H18,0),IFERROR(EY19*FE19/$H19,0),IFERROR(EY20*FE20/$H20,0),IFERROR(EY22*FE22/$H22,0),IFERROR(EY23*FE23/$H23,0),IFERROR(EY24*FE24/$H24,0),IFERROR(EY25*FE25/$H25,0),IFERROR(EY26*FE26/$H26,0),IFERROR(EY28*FE28/$H28,0),IFERROR(EY29*FE29/$H29,0),IFERROR(EY30*FE30/$H30,0),IFERROR(EY31*FE31/$H31,0),IFERROR(EY32*FE32/$H32,0),IFERROR(EY33*FE33/$H33,0))</f>
        <v>3.1724769995417532E-3</v>
      </c>
      <c r="EZ37" s="114">
        <f>SUM(IFERROR(EZ9*FE9/$H9,0),IFERROR(EZ10*FE10/$H10,0),IFERROR(EZ11*FE11/$H11,0),IFERROR(EZ13*FE13/$H13,0),IFERROR(EZ14*FE14/$H14,0),IFERROR(EZ15*FE15/$H15,0),IFERROR(EZ16*FE16/$H16,0),IFERROR(EZ17*FE17/$H17,0),IFERROR(EZ18*FE18/$H18,0),IFERROR(EZ19*FE19/$H19,0),IFERROR(EZ20*FE20/$H20,0),IFERROR(EZ22*FE22/$H22,0),IFERROR(EZ23*FE23/$H23,0),IFERROR(EZ24*FE24/$H24,0),IFERROR(EZ25*FE25/$H25,0),IFERROR(EZ26*FE26/$H26,0),IFERROR(EZ28*FE28/$H28,0),IFERROR(EZ29*FE29/$H29,0),IFERROR(EZ30*FE30/$H30,0),IFERROR(EZ31*FE31/$H31,0),IFERROR(EZ32*FE32/$H32,0),IFERROR(EZ33*FE33/$H33,0))</f>
        <v>3.1724769995417532E-3</v>
      </c>
      <c r="FA37" s="114">
        <f>SUM(IFERROR(FA9*FE9/$H9,0),IFERROR(FA10*FE10/$H10,0),IFERROR(FA11*FE11/$H11,0),IFERROR(FA13*FE13/$H13,0),IFERROR(FA14*FE14/$H14,0),IFERROR(FA15*FE15/$H15,0),IFERROR(FA16*FE16/$H16,0),IFERROR(FA17*FE17/$H17,0),IFERROR(FA18*FE18/$H18,0),IFERROR(FA19*FE19/$H19,0),IFERROR(FA20*FE20/$H20,0),IFERROR(FA22*FE22/$H22,0),IFERROR(FA23*FE23/$H23,0),IFERROR(FA24*FE24/$H24,0),IFERROR(FA25*FE25/$H25,0),IFERROR(FA26*FE26/$H26,0),IFERROR(FA28*FE28/$H28,0),IFERROR(FA29*FE29/$H29,0),IFERROR(FA30*FE30/$H30,0),IFERROR(FA31*FE31/$H31,0),IFERROR(FA32*FE32/$H32,0),IFERROR(FA33*FE33/$H33,0))</f>
        <v>3.1724769995417532E-3</v>
      </c>
      <c r="FB37" s="114">
        <f>SUM(IFERROR(FB9*FE9/$H9,0),IFERROR(FB10*FE10/$H10,0),IFERROR(FB11*FE11/$H11,0),IFERROR(FB13*FE13/$H13,0),IFERROR(FB14*FE14/$H14,0),IFERROR(FB15*FE15/$H15,0),IFERROR(FB16*FE16/$H16,0),IFERROR(FB17*FE17/$H17,0),IFERROR(FB18*FE18/$H18,0),IFERROR(FB19*FE19/$H19,0),IFERROR(FB20*FE20/$H20,0),IFERROR(FB22*FE22/$H22,0),IFERROR(FB23*FE23/$H23,0),IFERROR(FB24*FE24/$H24,0),IFERROR(FB25*FE25/$H25,0),IFERROR(FB26*FE26/$H26,0),IFERROR(FB28*FE28/$H28,0),IFERROR(FB29*FE29/$H29,0),IFERROR(FB30*FE30/$H30,0),IFERROR(FB31*FE31/$H31,0),IFERROR(FB32*FE32/$H32,0),IFERROR(FB33*FE33/$H33,0))</f>
        <v>3.1724769995417532E-3</v>
      </c>
    </row>
    <row r="38" spans="2:161">
      <c r="B38" s="107"/>
      <c r="C38" s="107" t="s">
        <v>368</v>
      </c>
      <c r="D38" s="107"/>
      <c r="E38" s="107"/>
      <c r="F38" s="107"/>
      <c r="G38" s="107"/>
      <c r="H38" s="107"/>
      <c r="I38" s="114">
        <f>I37</f>
        <v>1.8506115830660228E-3</v>
      </c>
      <c r="J38" s="114">
        <f t="shared" ref="J38:AO38" si="312">I38+J37</f>
        <v>3.7012231661320456E-3</v>
      </c>
      <c r="K38" s="114">
        <f t="shared" si="312"/>
        <v>5.5518347491980684E-3</v>
      </c>
      <c r="L38" s="114">
        <f t="shared" si="312"/>
        <v>7.4024463322640913E-3</v>
      </c>
      <c r="M38" s="114">
        <f t="shared" si="312"/>
        <v>9.2530579153301141E-3</v>
      </c>
      <c r="N38" s="114">
        <f t="shared" si="312"/>
        <v>1.1103669498396137E-2</v>
      </c>
      <c r="O38" s="114">
        <f t="shared" si="312"/>
        <v>1.5545137297754592E-2</v>
      </c>
      <c r="P38" s="114">
        <f t="shared" si="312"/>
        <v>1.9986605097113048E-2</v>
      </c>
      <c r="Q38" s="114">
        <f t="shared" si="312"/>
        <v>2.4428072896471503E-2</v>
      </c>
      <c r="R38" s="114">
        <f t="shared" si="312"/>
        <v>2.8869540695829959E-2</v>
      </c>
      <c r="S38" s="114">
        <f t="shared" si="312"/>
        <v>3.3311008495188414E-2</v>
      </c>
      <c r="T38" s="114">
        <f t="shared" si="312"/>
        <v>3.8560015894430227E-2</v>
      </c>
      <c r="U38" s="114">
        <f t="shared" si="312"/>
        <v>4.3809023293672034E-2</v>
      </c>
      <c r="V38" s="114">
        <f t="shared" si="312"/>
        <v>4.905803069291384E-2</v>
      </c>
      <c r="W38" s="114">
        <f t="shared" si="312"/>
        <v>5.4307038092155646E-2</v>
      </c>
      <c r="X38" s="114">
        <f t="shared" si="312"/>
        <v>5.9556045491397452E-2</v>
      </c>
      <c r="Y38" s="114">
        <f t="shared" si="312"/>
        <v>6.2584318990960036E-2</v>
      </c>
      <c r="Z38" s="114">
        <f t="shared" si="312"/>
        <v>6.561259249052262E-2</v>
      </c>
      <c r="AA38" s="114">
        <f t="shared" si="312"/>
        <v>6.8640865990085204E-2</v>
      </c>
      <c r="AB38" s="114">
        <f t="shared" si="312"/>
        <v>7.1669139489647787E-2</v>
      </c>
      <c r="AC38" s="114">
        <f t="shared" si="312"/>
        <v>7.4697412989210371E-2</v>
      </c>
      <c r="AD38" s="114">
        <f t="shared" si="312"/>
        <v>7.7725686488772955E-2</v>
      </c>
      <c r="AE38" s="114">
        <f t="shared" si="312"/>
        <v>8.1324097900290215E-2</v>
      </c>
      <c r="AF38" s="114">
        <f t="shared" si="312"/>
        <v>8.4922509311807476E-2</v>
      </c>
      <c r="AG38" s="114">
        <f t="shared" si="312"/>
        <v>8.8520920723324736E-2</v>
      </c>
      <c r="AH38" s="114">
        <f t="shared" si="312"/>
        <v>9.2119332134841997E-2</v>
      </c>
      <c r="AI38" s="114">
        <f t="shared" si="312"/>
        <v>9.5717743546359257E-2</v>
      </c>
      <c r="AJ38" s="114">
        <f t="shared" si="312"/>
        <v>9.9316154957876518E-2</v>
      </c>
      <c r="AK38" s="114">
        <f t="shared" si="312"/>
        <v>0.10291456636939378</v>
      </c>
      <c r="AL38" s="114">
        <f t="shared" si="312"/>
        <v>0.10651297778091104</v>
      </c>
      <c r="AM38" s="114">
        <f t="shared" si="312"/>
        <v>0.1101113891924283</v>
      </c>
      <c r="AN38" s="114">
        <f t="shared" si="312"/>
        <v>0.11962882019105356</v>
      </c>
      <c r="AO38" s="114">
        <f t="shared" si="312"/>
        <v>0.12914625118967882</v>
      </c>
      <c r="AP38" s="114">
        <f t="shared" ref="AP38:BU38" si="313">AO38+AP37</f>
        <v>0.13866368218830408</v>
      </c>
      <c r="AQ38" s="114">
        <f t="shared" si="313"/>
        <v>0.14818111318692934</v>
      </c>
      <c r="AR38" s="114">
        <f t="shared" si="313"/>
        <v>0.1576985441855546</v>
      </c>
      <c r="AS38" s="114">
        <f t="shared" si="313"/>
        <v>0.16397028717695636</v>
      </c>
      <c r="AT38" s="114">
        <f t="shared" si="313"/>
        <v>0.17024203016835812</v>
      </c>
      <c r="AU38" s="114">
        <f t="shared" si="313"/>
        <v>0.17651377315975988</v>
      </c>
      <c r="AV38" s="114">
        <f t="shared" si="313"/>
        <v>0.18278551615116165</v>
      </c>
      <c r="AW38" s="114">
        <f t="shared" si="313"/>
        <v>0.18905725914256341</v>
      </c>
      <c r="AX38" s="114">
        <f t="shared" si="313"/>
        <v>0.19532900213396517</v>
      </c>
      <c r="AY38" s="114">
        <f t="shared" si="313"/>
        <v>0.20160074512536694</v>
      </c>
      <c r="AZ38" s="114">
        <f t="shared" si="313"/>
        <v>0.2078724881167687</v>
      </c>
      <c r="BA38" s="114">
        <f t="shared" si="313"/>
        <v>0.21414423110817046</v>
      </c>
      <c r="BB38" s="114">
        <f t="shared" si="313"/>
        <v>0.21756074479998466</v>
      </c>
      <c r="BC38" s="114">
        <f t="shared" si="313"/>
        <v>0.22097725849179886</v>
      </c>
      <c r="BD38" s="114">
        <f t="shared" si="313"/>
        <v>0.22439377218361306</v>
      </c>
      <c r="BE38" s="114">
        <f t="shared" si="313"/>
        <v>0.22781028587542726</v>
      </c>
      <c r="BF38" s="114">
        <f t="shared" si="313"/>
        <v>0.23785866614967027</v>
      </c>
      <c r="BG38" s="114">
        <f t="shared" si="313"/>
        <v>0.24790704642391329</v>
      </c>
      <c r="BH38" s="114">
        <f t="shared" si="313"/>
        <v>0.2579554266981563</v>
      </c>
      <c r="BI38" s="114">
        <f t="shared" si="313"/>
        <v>0.26800380697239928</v>
      </c>
      <c r="BJ38" s="114">
        <f t="shared" si="313"/>
        <v>0.27805218724664227</v>
      </c>
      <c r="BK38" s="114">
        <f t="shared" si="313"/>
        <v>0.28810056752088525</v>
      </c>
      <c r="BL38" s="114">
        <f t="shared" si="313"/>
        <v>0.29814894779512824</v>
      </c>
      <c r="BM38" s="114">
        <f t="shared" si="313"/>
        <v>0.30819732806937122</v>
      </c>
      <c r="BN38" s="114">
        <f t="shared" si="313"/>
        <v>0.31824570834361421</v>
      </c>
      <c r="BO38" s="114">
        <f t="shared" si="313"/>
        <v>0.32829408861785719</v>
      </c>
      <c r="BP38" s="114">
        <f t="shared" si="313"/>
        <v>0.33834246889210018</v>
      </c>
      <c r="BQ38" s="114">
        <f t="shared" si="313"/>
        <v>0.34839084916634316</v>
      </c>
      <c r="BR38" s="114">
        <f t="shared" si="313"/>
        <v>0.35529979907645631</v>
      </c>
      <c r="BS38" s="114">
        <f t="shared" si="313"/>
        <v>0.36220874898656946</v>
      </c>
      <c r="BT38" s="114">
        <f t="shared" si="313"/>
        <v>0.36911769889668261</v>
      </c>
      <c r="BU38" s="114">
        <f t="shared" si="313"/>
        <v>0.37602664880679576</v>
      </c>
      <c r="BV38" s="114">
        <f t="shared" ref="BV38:DA38" si="314">BU38+BV37</f>
        <v>0.38293559871690891</v>
      </c>
      <c r="BW38" s="114">
        <f t="shared" si="314"/>
        <v>0.38984454862702206</v>
      </c>
      <c r="BX38" s="114">
        <f t="shared" si="314"/>
        <v>0.39798723959251259</v>
      </c>
      <c r="BY38" s="114">
        <f t="shared" si="314"/>
        <v>0.40612993055800306</v>
      </c>
      <c r="BZ38" s="114">
        <f t="shared" si="314"/>
        <v>0.41373800039949671</v>
      </c>
      <c r="CA38" s="114">
        <f t="shared" si="314"/>
        <v>0.42134607024099036</v>
      </c>
      <c r="CB38" s="114">
        <f t="shared" si="314"/>
        <v>0.428954140082484</v>
      </c>
      <c r="CC38" s="114">
        <f t="shared" si="314"/>
        <v>0.43656220992397765</v>
      </c>
      <c r="CD38" s="114">
        <f t="shared" si="314"/>
        <v>0.4441702797654713</v>
      </c>
      <c r="CE38" s="114">
        <f t="shared" si="314"/>
        <v>0.45177834960696495</v>
      </c>
      <c r="CF38" s="114">
        <f t="shared" si="314"/>
        <v>0.45938641944845859</v>
      </c>
      <c r="CG38" s="114">
        <f t="shared" si="314"/>
        <v>0.46699448928995224</v>
      </c>
      <c r="CH38" s="114">
        <f t="shared" si="314"/>
        <v>0.47460255913144589</v>
      </c>
      <c r="CI38" s="114">
        <f t="shared" si="314"/>
        <v>0.48221062897293954</v>
      </c>
      <c r="CJ38" s="114">
        <f t="shared" si="314"/>
        <v>0.48889339302290019</v>
      </c>
      <c r="CK38" s="114">
        <f t="shared" si="314"/>
        <v>0.49557615707286085</v>
      </c>
      <c r="CL38" s="114">
        <f t="shared" si="314"/>
        <v>0.5056884275089002</v>
      </c>
      <c r="CM38" s="114">
        <f t="shared" si="314"/>
        <v>0.51580069794493955</v>
      </c>
      <c r="CN38" s="114">
        <f t="shared" si="314"/>
        <v>0.5259129683809789</v>
      </c>
      <c r="CO38" s="114">
        <f t="shared" si="314"/>
        <v>0.53602523881701825</v>
      </c>
      <c r="CP38" s="114">
        <f t="shared" si="314"/>
        <v>0.5461375092530576</v>
      </c>
      <c r="CQ38" s="114">
        <f t="shared" si="314"/>
        <v>0.55624977968909695</v>
      </c>
      <c r="CR38" s="114">
        <f t="shared" si="314"/>
        <v>0.56358613275053726</v>
      </c>
      <c r="CS38" s="114">
        <f t="shared" si="314"/>
        <v>0.57092248581197758</v>
      </c>
      <c r="CT38" s="114">
        <f t="shared" si="314"/>
        <v>0.57825883887341789</v>
      </c>
      <c r="CU38" s="114">
        <f t="shared" si="314"/>
        <v>0.58559519193485821</v>
      </c>
      <c r="CV38" s="114">
        <f t="shared" si="314"/>
        <v>0.59293154499629852</v>
      </c>
      <c r="CW38" s="114">
        <f t="shared" si="314"/>
        <v>0.60026789805773884</v>
      </c>
      <c r="CX38" s="114">
        <f t="shared" si="314"/>
        <v>0.60760425111917915</v>
      </c>
      <c r="CY38" s="114">
        <f t="shared" si="314"/>
        <v>0.61494060418061947</v>
      </c>
      <c r="CZ38" s="114">
        <f t="shared" si="314"/>
        <v>0.62916718072543953</v>
      </c>
      <c r="DA38" s="114">
        <f t="shared" si="314"/>
        <v>0.6433937572702596</v>
      </c>
      <c r="DB38" s="114">
        <f t="shared" ref="DB38:EG38" si="315">DA38+DB37</f>
        <v>0.65345645775318106</v>
      </c>
      <c r="DC38" s="114">
        <f t="shared" si="315"/>
        <v>0.66351915823610252</v>
      </c>
      <c r="DD38" s="114">
        <f t="shared" si="315"/>
        <v>0.67358185871902398</v>
      </c>
      <c r="DE38" s="114">
        <f t="shared" si="315"/>
        <v>0.68364455920194545</v>
      </c>
      <c r="DF38" s="114">
        <f t="shared" si="315"/>
        <v>0.69370725968486691</v>
      </c>
      <c r="DG38" s="114">
        <f t="shared" si="315"/>
        <v>0.70376996016778837</v>
      </c>
      <c r="DH38" s="114">
        <f t="shared" si="315"/>
        <v>0.71105674327611079</v>
      </c>
      <c r="DI38" s="114">
        <f t="shared" si="315"/>
        <v>0.71834352638443322</v>
      </c>
      <c r="DJ38" s="114">
        <f t="shared" si="315"/>
        <v>0.72563030949275564</v>
      </c>
      <c r="DK38" s="114">
        <f t="shared" si="315"/>
        <v>0.73291709260107807</v>
      </c>
      <c r="DL38" s="114">
        <f t="shared" si="315"/>
        <v>0.74020387570940049</v>
      </c>
      <c r="DM38" s="114">
        <f t="shared" si="315"/>
        <v>0.74749065881772292</v>
      </c>
      <c r="DN38" s="114">
        <f t="shared" si="315"/>
        <v>0.75477744192604534</v>
      </c>
      <c r="DO38" s="114">
        <f t="shared" si="315"/>
        <v>0.76206422503436777</v>
      </c>
      <c r="DP38" s="114">
        <f t="shared" si="315"/>
        <v>0.77374951531601321</v>
      </c>
      <c r="DQ38" s="114">
        <f t="shared" si="315"/>
        <v>0.78543480559765866</v>
      </c>
      <c r="DR38" s="114">
        <f t="shared" si="315"/>
        <v>0.7971200958793041</v>
      </c>
      <c r="DS38" s="114">
        <f t="shared" si="315"/>
        <v>0.80880538616094955</v>
      </c>
      <c r="DT38" s="114">
        <f t="shared" si="315"/>
        <v>0.82049067644259499</v>
      </c>
      <c r="DU38" s="114">
        <f t="shared" si="315"/>
        <v>0.83217596672424043</v>
      </c>
      <c r="DV38" s="114">
        <f t="shared" si="315"/>
        <v>0.84386125700588588</v>
      </c>
      <c r="DW38" s="114">
        <f t="shared" si="315"/>
        <v>0.85554654728753132</v>
      </c>
      <c r="DX38" s="114">
        <f t="shared" si="315"/>
        <v>0.86723183756917677</v>
      </c>
      <c r="DY38" s="114">
        <f t="shared" si="315"/>
        <v>0.87891712785082221</v>
      </c>
      <c r="DZ38" s="114">
        <f t="shared" si="315"/>
        <v>0.88394021643343001</v>
      </c>
      <c r="EA38" s="114">
        <f t="shared" si="315"/>
        <v>0.88896330501603782</v>
      </c>
      <c r="EB38" s="114">
        <f t="shared" si="315"/>
        <v>0.89340477281539632</v>
      </c>
      <c r="EC38" s="114">
        <f t="shared" si="315"/>
        <v>0.89784624061475482</v>
      </c>
      <c r="ED38" s="114">
        <f t="shared" si="315"/>
        <v>0.90228770841411332</v>
      </c>
      <c r="EE38" s="114">
        <f t="shared" si="315"/>
        <v>0.90672917621347182</v>
      </c>
      <c r="EF38" s="114">
        <f t="shared" si="315"/>
        <v>0.91117064401283032</v>
      </c>
      <c r="EG38" s="114">
        <f t="shared" si="315"/>
        <v>0.91561211181218882</v>
      </c>
      <c r="EH38" s="114">
        <f t="shared" ref="EH38:FB38" si="316">EG38+EH37</f>
        <v>0.92005357961154732</v>
      </c>
      <c r="EI38" s="114">
        <f t="shared" si="316"/>
        <v>0.92449504741090582</v>
      </c>
      <c r="EJ38" s="114">
        <f t="shared" si="316"/>
        <v>0.92893651521026432</v>
      </c>
      <c r="EK38" s="114">
        <f t="shared" si="316"/>
        <v>0.93337798300962282</v>
      </c>
      <c r="EL38" s="114">
        <f t="shared" si="316"/>
        <v>0.93781945080898133</v>
      </c>
      <c r="EM38" s="114">
        <f t="shared" si="316"/>
        <v>0.94226091860833983</v>
      </c>
      <c r="EN38" s="114">
        <f t="shared" si="316"/>
        <v>0.94670238640769833</v>
      </c>
      <c r="EO38" s="114">
        <f t="shared" si="316"/>
        <v>0.95114385420705683</v>
      </c>
      <c r="EP38" s="114">
        <f t="shared" si="316"/>
        <v>0.95558532200641533</v>
      </c>
      <c r="EQ38" s="114">
        <f t="shared" si="316"/>
        <v>0.96002678980577383</v>
      </c>
      <c r="ER38" s="114">
        <f t="shared" si="316"/>
        <v>0.96446825760513233</v>
      </c>
      <c r="ES38" s="114">
        <f t="shared" si="316"/>
        <v>0.96890972540449083</v>
      </c>
      <c r="ET38" s="114">
        <f t="shared" si="316"/>
        <v>0.97335119320384933</v>
      </c>
      <c r="EU38" s="114">
        <f t="shared" si="316"/>
        <v>0.97779266100320783</v>
      </c>
      <c r="EV38" s="114">
        <f t="shared" si="316"/>
        <v>0.98096513800274954</v>
      </c>
      <c r="EW38" s="114">
        <f t="shared" si="316"/>
        <v>0.98413761500229124</v>
      </c>
      <c r="EX38" s="114">
        <f t="shared" si="316"/>
        <v>0.98731009200183295</v>
      </c>
      <c r="EY38" s="114">
        <f t="shared" si="316"/>
        <v>0.99048256900137466</v>
      </c>
      <c r="EZ38" s="114">
        <f t="shared" si="316"/>
        <v>0.99365504600091636</v>
      </c>
      <c r="FA38" s="114">
        <f t="shared" si="316"/>
        <v>0.99682752300045807</v>
      </c>
      <c r="FB38" s="114">
        <f t="shared" si="316"/>
        <v>0.99999999999999978</v>
      </c>
    </row>
    <row r="42" spans="2:161" ht="28.05" customHeight="1">
      <c r="B42" s="115" t="s">
        <v>369</v>
      </c>
      <c r="C42" s="115" t="s">
        <v>370</v>
      </c>
      <c r="D42" s="115" t="s">
        <v>371</v>
      </c>
      <c r="E42" s="115" t="s">
        <v>372</v>
      </c>
      <c r="F42" s="115" t="s">
        <v>373</v>
      </c>
    </row>
    <row r="43" spans="2:161" ht="22.05" customHeight="1">
      <c r="B43">
        <v>1</v>
      </c>
      <c r="C43" s="98">
        <f>SUM(I37:O37)</f>
        <v>1.5545137297754592E-2</v>
      </c>
      <c r="D43" s="98">
        <f>O38</f>
        <v>1.5545137297754592E-2</v>
      </c>
      <c r="E43">
        <v>1</v>
      </c>
      <c r="F43">
        <v>7</v>
      </c>
    </row>
    <row r="44" spans="2:161" ht="22.05" customHeight="1">
      <c r="B44" s="109">
        <v>2</v>
      </c>
      <c r="C44" s="116">
        <f>SUM(P37:V37)</f>
        <v>3.3512893395159248E-2</v>
      </c>
      <c r="D44" s="116">
        <f>V38</f>
        <v>4.905803069291384E-2</v>
      </c>
      <c r="E44" s="109">
        <v>8</v>
      </c>
      <c r="F44" s="109">
        <v>14</v>
      </c>
    </row>
    <row r="45" spans="2:161" ht="22.05" customHeight="1">
      <c r="B45">
        <v>3</v>
      </c>
      <c r="C45" s="98">
        <f>SUM(W37:AC37)</f>
        <v>2.5639382296296535E-2</v>
      </c>
      <c r="D45" s="98">
        <f>AC38</f>
        <v>7.4697412989210371E-2</v>
      </c>
      <c r="E45">
        <v>15</v>
      </c>
      <c r="F45">
        <v>21</v>
      </c>
    </row>
    <row r="46" spans="2:161" ht="22.05" customHeight="1">
      <c r="B46" s="109">
        <v>4</v>
      </c>
      <c r="C46" s="116">
        <f>SUM(AD37:AJ37)</f>
        <v>2.4618741968666182E-2</v>
      </c>
      <c r="D46" s="116">
        <f>AJ38</f>
        <v>9.9316154957876518E-2</v>
      </c>
      <c r="E46" s="109">
        <v>22</v>
      </c>
      <c r="F46" s="109">
        <v>28</v>
      </c>
    </row>
    <row r="47" spans="2:161" ht="22.05" customHeight="1">
      <c r="B47">
        <v>5</v>
      </c>
      <c r="C47" s="98">
        <f>SUM(AK37:AQ37)</f>
        <v>4.8864958229052832E-2</v>
      </c>
      <c r="D47" s="98">
        <f>AQ38</f>
        <v>0.14818111318692934</v>
      </c>
      <c r="E47">
        <v>29</v>
      </c>
      <c r="F47">
        <v>35</v>
      </c>
    </row>
    <row r="48" spans="2:161" ht="22.05" customHeight="1">
      <c r="B48" s="109">
        <v>6</v>
      </c>
      <c r="C48" s="116">
        <f>SUM(AR37:AX37)</f>
        <v>4.7147888947035907E-2</v>
      </c>
      <c r="D48" s="116">
        <f>AX38</f>
        <v>0.19532900213396517</v>
      </c>
      <c r="E48" s="109">
        <v>36</v>
      </c>
      <c r="F48" s="109">
        <v>42</v>
      </c>
    </row>
    <row r="49" spans="2:29" ht="22.05" customHeight="1">
      <c r="B49">
        <v>7</v>
      </c>
      <c r="C49" s="98">
        <f>SUM(AY37:BE37)</f>
        <v>3.2481283741462107E-2</v>
      </c>
      <c r="D49" s="98">
        <f>BE38</f>
        <v>0.22781028587542726</v>
      </c>
      <c r="E49">
        <v>43</v>
      </c>
      <c r="F49">
        <v>49</v>
      </c>
    </row>
    <row r="50" spans="2:29" ht="22.05" customHeight="1">
      <c r="B50" s="109">
        <v>8</v>
      </c>
      <c r="C50" s="116">
        <f>SUM(BF37:BL37)</f>
        <v>7.0338661919701076E-2</v>
      </c>
      <c r="D50" s="116">
        <f>BL38</f>
        <v>0.29814894779512824</v>
      </c>
      <c r="E50" s="109">
        <v>50</v>
      </c>
      <c r="F50" s="109">
        <v>56</v>
      </c>
    </row>
    <row r="51" spans="2:29" ht="22.05" customHeight="1">
      <c r="B51">
        <v>9</v>
      </c>
      <c r="C51" s="98">
        <f>SUM(BM37:BS37)</f>
        <v>6.4059801191441362E-2</v>
      </c>
      <c r="D51" s="98">
        <f>BS38</f>
        <v>0.36220874898656946</v>
      </c>
      <c r="E51">
        <v>57</v>
      </c>
      <c r="F51">
        <v>63</v>
      </c>
    </row>
    <row r="52" spans="2:29" ht="22.05" customHeight="1">
      <c r="B52" s="109">
        <v>10</v>
      </c>
      <c r="C52" s="116">
        <f>SUM(BT37:BZ37)</f>
        <v>5.152925141292726E-2</v>
      </c>
      <c r="D52" s="116">
        <f>BZ38</f>
        <v>0.41373800039949671</v>
      </c>
      <c r="E52" s="109">
        <v>64</v>
      </c>
      <c r="F52" s="109">
        <v>70</v>
      </c>
    </row>
    <row r="53" spans="2:29" ht="22.05" customHeight="1">
      <c r="B53">
        <v>11</v>
      </c>
      <c r="C53" s="98">
        <f>SUM(CA37:CG37)</f>
        <v>5.325648889045554E-2</v>
      </c>
      <c r="D53" s="98">
        <f>CG38</f>
        <v>0.46699448928995224</v>
      </c>
      <c r="E53">
        <v>71</v>
      </c>
      <c r="F53">
        <v>77</v>
      </c>
    </row>
    <row r="54" spans="2:29" ht="22.05" customHeight="1">
      <c r="B54" s="109">
        <v>12</v>
      </c>
      <c r="C54" s="116">
        <f>SUM(CH37:CN37)</f>
        <v>5.8918479091026585E-2</v>
      </c>
      <c r="D54" s="116">
        <f>CN38</f>
        <v>0.5259129683809789</v>
      </c>
      <c r="E54" s="109">
        <v>78</v>
      </c>
      <c r="F54" s="109">
        <v>84</v>
      </c>
    </row>
    <row r="55" spans="2:29" ht="22.05" customHeight="1">
      <c r="B55">
        <v>13</v>
      </c>
      <c r="C55" s="98">
        <f>SUM(CO37:CU37)</f>
        <v>5.9682223553879227E-2</v>
      </c>
      <c r="D55" s="98">
        <f>CU38</f>
        <v>0.58559519193485821</v>
      </c>
      <c r="E55">
        <v>85</v>
      </c>
      <c r="F55">
        <v>91</v>
      </c>
    </row>
    <row r="56" spans="2:29" ht="22.05" customHeight="1">
      <c r="B56" s="109">
        <v>14</v>
      </c>
      <c r="C56" s="116">
        <f>SUM(CV37:DB37)</f>
        <v>6.7861265818322816E-2</v>
      </c>
      <c r="D56" s="116">
        <f>DB38</f>
        <v>0.65345645775318106</v>
      </c>
      <c r="E56" s="109">
        <v>92</v>
      </c>
      <c r="F56" s="109">
        <v>98</v>
      </c>
    </row>
    <row r="57" spans="2:29" ht="22.05" customHeight="1">
      <c r="B57">
        <v>15</v>
      </c>
      <c r="C57" s="98">
        <f>SUM(DC37:DI37)</f>
        <v>6.4887068631252431E-2</v>
      </c>
      <c r="D57" s="98">
        <f>DI38</f>
        <v>0.71834352638443322</v>
      </c>
      <c r="E57">
        <v>99</v>
      </c>
      <c r="F57">
        <v>105</v>
      </c>
    </row>
    <row r="58" spans="2:29" ht="22.05" customHeight="1">
      <c r="B58" s="109">
        <v>16</v>
      </c>
      <c r="C58" s="116">
        <f>SUM(DJ37:DP37)</f>
        <v>5.5405988931580247E-2</v>
      </c>
      <c r="D58" s="116">
        <f>DP38</f>
        <v>0.77374951531601321</v>
      </c>
      <c r="E58" s="109">
        <v>106</v>
      </c>
      <c r="F58" s="109">
        <v>112</v>
      </c>
    </row>
    <row r="59" spans="2:29" ht="22.05" customHeight="1">
      <c r="B59">
        <v>17</v>
      </c>
      <c r="C59" s="98">
        <f>SUM(DQ37:DW37)</f>
        <v>8.1797031971518205E-2</v>
      </c>
      <c r="D59" s="98">
        <f>DW38</f>
        <v>0.85554654728753132</v>
      </c>
      <c r="E59">
        <v>113</v>
      </c>
      <c r="F59">
        <v>119</v>
      </c>
    </row>
    <row r="60" spans="2:29" ht="22.05" customHeight="1">
      <c r="B60" s="109">
        <v>18</v>
      </c>
      <c r="C60" s="116">
        <f>SUM(DX37:ED37)</f>
        <v>4.6741161126581825E-2</v>
      </c>
      <c r="D60" s="116">
        <f>ED38</f>
        <v>0.90228770841411332</v>
      </c>
      <c r="E60" s="109">
        <v>120</v>
      </c>
      <c r="F60" s="109">
        <v>126</v>
      </c>
    </row>
    <row r="61" spans="2:29" ht="22.05" customHeight="1">
      <c r="B61">
        <v>19</v>
      </c>
      <c r="C61" s="98">
        <f>SUM(EE37:EK37)</f>
        <v>3.1090274595509185E-2</v>
      </c>
      <c r="D61" s="98">
        <f>EK38</f>
        <v>0.93337798300962282</v>
      </c>
      <c r="E61">
        <v>127</v>
      </c>
      <c r="F61">
        <v>133</v>
      </c>
      <c r="H61">
        <f t="shared" ref="H61:AC61" si="317">SUM(H38:H59)</f>
        <v>0</v>
      </c>
      <c r="I61">
        <f t="shared" si="317"/>
        <v>1.8506115830660228E-3</v>
      </c>
      <c r="J61">
        <f t="shared" si="317"/>
        <v>3.7012231661320456E-3</v>
      </c>
      <c r="K61">
        <f t="shared" si="317"/>
        <v>5.5518347491980684E-3</v>
      </c>
      <c r="L61">
        <f t="shared" si="317"/>
        <v>7.4024463322640913E-3</v>
      </c>
      <c r="M61">
        <f t="shared" si="317"/>
        <v>9.2530579153301141E-3</v>
      </c>
      <c r="N61">
        <f t="shared" si="317"/>
        <v>1.1103669498396137E-2</v>
      </c>
      <c r="O61">
        <f t="shared" si="317"/>
        <v>1.5545137297754592E-2</v>
      </c>
      <c r="P61">
        <f t="shared" si="317"/>
        <v>1.9986605097113048E-2</v>
      </c>
      <c r="Q61">
        <f t="shared" si="317"/>
        <v>2.4428072896471503E-2</v>
      </c>
      <c r="R61">
        <f t="shared" si="317"/>
        <v>2.8869540695829959E-2</v>
      </c>
      <c r="S61">
        <f t="shared" si="317"/>
        <v>3.3311008495188414E-2</v>
      </c>
      <c r="T61">
        <f t="shared" si="317"/>
        <v>3.8560015894430227E-2</v>
      </c>
      <c r="U61">
        <f t="shared" si="317"/>
        <v>4.3809023293672034E-2</v>
      </c>
      <c r="V61">
        <f t="shared" si="317"/>
        <v>4.905803069291384E-2</v>
      </c>
      <c r="W61">
        <f t="shared" si="317"/>
        <v>5.4307038092155646E-2</v>
      </c>
      <c r="X61">
        <f t="shared" si="317"/>
        <v>5.9556045491397452E-2</v>
      </c>
      <c r="Y61">
        <f t="shared" si="317"/>
        <v>6.2584318990960036E-2</v>
      </c>
      <c r="Z61">
        <f t="shared" si="317"/>
        <v>6.561259249052262E-2</v>
      </c>
      <c r="AA61">
        <f t="shared" si="317"/>
        <v>6.8640865990085204E-2</v>
      </c>
      <c r="AB61">
        <f t="shared" si="317"/>
        <v>7.1669139489647787E-2</v>
      </c>
      <c r="AC61">
        <f t="shared" si="317"/>
        <v>7.4697412989210371E-2</v>
      </c>
    </row>
    <row r="62" spans="2:29" ht="22.05" customHeight="1">
      <c r="B62" s="109">
        <v>20</v>
      </c>
      <c r="C62" s="116">
        <f>SUM(EL37:ER37)</f>
        <v>3.1090274595509185E-2</v>
      </c>
      <c r="D62" s="116">
        <f>ER38</f>
        <v>0.96446825760513233</v>
      </c>
      <c r="E62" s="109">
        <v>134</v>
      </c>
      <c r="F62" s="109">
        <v>140</v>
      </c>
    </row>
    <row r="63" spans="2:29" ht="22.05" customHeight="1">
      <c r="B63">
        <v>21</v>
      </c>
      <c r="C63" s="98">
        <f>SUM(ES37:EY37)</f>
        <v>2.6014311396242371E-2</v>
      </c>
      <c r="D63" s="98">
        <f>EY38</f>
        <v>0.99048256900137466</v>
      </c>
      <c r="E63">
        <v>141</v>
      </c>
      <c r="F63">
        <v>147</v>
      </c>
    </row>
    <row r="64" spans="2:29" ht="22.05" customHeight="1">
      <c r="B64" s="109">
        <v>22</v>
      </c>
      <c r="C64" s="116">
        <f>SUM(EZ37:FB37)</f>
        <v>9.5174309986252592E-3</v>
      </c>
      <c r="D64" s="116">
        <f>FB38</f>
        <v>0.99999999999999978</v>
      </c>
      <c r="E64" s="109">
        <v>148</v>
      </c>
      <c r="F64" s="109">
        <v>150</v>
      </c>
    </row>
    <row r="67" spans="2:18">
      <c r="B67" s="117" t="s">
        <v>374</v>
      </c>
      <c r="C67" s="117" t="s">
        <v>375</v>
      </c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</row>
    <row r="68" spans="2:18">
      <c r="B68" s="117"/>
      <c r="C68" s="117" t="s">
        <v>376</v>
      </c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</row>
    <row r="77" spans="2:18" ht="28.05" customHeight="1">
      <c r="B77" s="189" t="s">
        <v>1396</v>
      </c>
      <c r="C77" s="158"/>
      <c r="D77" s="158"/>
      <c r="E77" s="158"/>
      <c r="F77" s="158"/>
      <c r="G77" s="158"/>
      <c r="H77" s="158"/>
      <c r="I77" s="158"/>
      <c r="J77" s="158"/>
      <c r="K77" s="158"/>
      <c r="L77" s="158"/>
      <c r="M77" s="158"/>
      <c r="N77" s="158"/>
      <c r="O77" s="158"/>
      <c r="P77" s="158"/>
      <c r="Q77" s="158"/>
      <c r="R77" s="158"/>
    </row>
    <row r="80" spans="2:18" ht="17.399999999999999">
      <c r="B80" s="99" t="s">
        <v>377</v>
      </c>
      <c r="C80" s="99"/>
      <c r="D80" s="99"/>
      <c r="E80" s="99"/>
      <c r="F80" s="99"/>
      <c r="G80" s="99"/>
      <c r="H80" s="99"/>
    </row>
    <row r="81" spans="2:160">
      <c r="B81" s="100" t="s">
        <v>324</v>
      </c>
      <c r="C81" s="100"/>
      <c r="D81" s="100"/>
      <c r="E81" s="100"/>
      <c r="F81" s="100"/>
      <c r="G81" s="100"/>
      <c r="H81" s="100"/>
    </row>
    <row r="82" spans="2:160">
      <c r="B82" t="s">
        <v>378</v>
      </c>
      <c r="F82" s="101" t="s">
        <v>326</v>
      </c>
      <c r="G82" s="101"/>
      <c r="H82" s="101"/>
    </row>
    <row r="83" spans="2:160">
      <c r="B83" s="102" t="s">
        <v>327</v>
      </c>
      <c r="C83" s="102"/>
      <c r="D83" s="102"/>
      <c r="E83" s="102"/>
      <c r="F83" s="102"/>
      <c r="G83" s="102"/>
      <c r="H83" s="103" t="s">
        <v>328</v>
      </c>
      <c r="I83" s="103"/>
      <c r="J83" s="103"/>
      <c r="K83" s="103"/>
      <c r="L83" s="103"/>
      <c r="M83" s="103"/>
      <c r="N83" s="103"/>
      <c r="O83" s="103"/>
      <c r="P83" s="103"/>
      <c r="Q83" s="103"/>
      <c r="R83" s="103"/>
      <c r="S83" s="103"/>
      <c r="T83" s="103"/>
      <c r="U83" s="103"/>
      <c r="V83" s="103"/>
      <c r="W83" s="103"/>
      <c r="X83" s="103"/>
      <c r="Y83" s="103"/>
      <c r="Z83" s="103"/>
      <c r="AA83" s="103"/>
      <c r="AB83" s="103"/>
      <c r="AC83" s="103"/>
      <c r="AD83" s="103"/>
      <c r="AE83" s="103"/>
      <c r="AF83" s="103"/>
      <c r="AG83" s="103"/>
      <c r="AH83" s="103"/>
      <c r="AI83" s="103"/>
      <c r="AJ83" s="103"/>
      <c r="AK83" s="103"/>
      <c r="AL83" s="103" t="s">
        <v>329</v>
      </c>
      <c r="AM83" s="103"/>
      <c r="AN83" s="103"/>
      <c r="AO83" s="103"/>
      <c r="AP83" s="103"/>
      <c r="AQ83" s="103"/>
      <c r="AR83" s="103"/>
      <c r="AS83" s="103"/>
      <c r="AT83" s="103"/>
      <c r="AU83" s="103"/>
      <c r="AV83" s="103"/>
      <c r="AW83" s="103"/>
      <c r="AX83" s="103"/>
      <c r="AY83" s="103"/>
      <c r="AZ83" s="103"/>
      <c r="BA83" s="103"/>
      <c r="BB83" s="103"/>
      <c r="BC83" s="103"/>
      <c r="BD83" s="103"/>
      <c r="BE83" s="103"/>
      <c r="BF83" s="103"/>
      <c r="BG83" s="103"/>
      <c r="BH83" s="103"/>
      <c r="BI83" s="103"/>
      <c r="BJ83" s="103"/>
      <c r="BK83" s="103"/>
      <c r="BL83" s="103"/>
      <c r="BM83" s="103"/>
      <c r="BN83" s="103"/>
      <c r="BO83" s="103"/>
      <c r="BP83" s="103" t="s">
        <v>330</v>
      </c>
      <c r="BQ83" s="103"/>
      <c r="BR83" s="103"/>
      <c r="BS83" s="103"/>
      <c r="BT83" s="103"/>
      <c r="BU83" s="103"/>
      <c r="BV83" s="103"/>
      <c r="BW83" s="103"/>
      <c r="BX83" s="103"/>
      <c r="BY83" s="103"/>
      <c r="BZ83" s="103"/>
      <c r="CA83" s="103"/>
      <c r="CB83" s="103"/>
      <c r="CC83" s="103"/>
      <c r="CD83" s="103"/>
      <c r="CE83" s="103"/>
      <c r="CF83" s="103"/>
      <c r="CG83" s="103"/>
      <c r="CH83" s="103"/>
      <c r="CI83" s="103"/>
      <c r="CJ83" s="103"/>
      <c r="CK83" s="103"/>
      <c r="CL83" s="103"/>
      <c r="CM83" s="103"/>
      <c r="CN83" s="103"/>
      <c r="CO83" s="103"/>
      <c r="CP83" s="103"/>
      <c r="CQ83" s="103"/>
      <c r="CR83" s="103"/>
      <c r="CS83" s="103"/>
      <c r="CT83" s="103" t="s">
        <v>331</v>
      </c>
      <c r="CU83" s="103"/>
      <c r="CV83" s="103"/>
      <c r="CW83" s="103"/>
      <c r="CX83" s="103"/>
      <c r="CY83" s="103"/>
      <c r="CZ83" s="103"/>
      <c r="DA83" s="103"/>
      <c r="DB83" s="103"/>
      <c r="DC83" s="103"/>
      <c r="DD83" s="103"/>
      <c r="DE83" s="103"/>
      <c r="DF83" s="103"/>
      <c r="DG83" s="103"/>
      <c r="DH83" s="103"/>
      <c r="DI83" s="103"/>
      <c r="DJ83" s="103"/>
      <c r="DK83" s="103"/>
      <c r="DL83" s="103"/>
      <c r="DM83" s="103"/>
      <c r="DN83" s="103"/>
      <c r="DO83" s="103"/>
      <c r="DP83" s="103"/>
      <c r="DQ83" s="103"/>
      <c r="DR83" s="103"/>
      <c r="DS83" s="103"/>
      <c r="DT83" s="103"/>
      <c r="DU83" s="103"/>
      <c r="DV83" s="103"/>
      <c r="DW83" s="103"/>
      <c r="DX83" s="103" t="s">
        <v>332</v>
      </c>
      <c r="DY83" s="103"/>
      <c r="DZ83" s="103"/>
      <c r="EA83" s="103"/>
      <c r="EB83" s="103"/>
      <c r="EC83" s="103"/>
      <c r="ED83" s="103"/>
      <c r="EE83" s="103"/>
      <c r="EF83" s="103"/>
      <c r="EG83" s="103"/>
      <c r="EH83" s="103"/>
      <c r="EI83" s="103"/>
      <c r="EJ83" s="103"/>
      <c r="EK83" s="103"/>
      <c r="EL83" s="103"/>
      <c r="EM83" s="103"/>
      <c r="EN83" s="103"/>
      <c r="EO83" s="103"/>
      <c r="EP83" s="103"/>
      <c r="EQ83" s="103"/>
      <c r="ER83" s="103"/>
      <c r="ES83" s="103"/>
      <c r="ET83" s="103"/>
      <c r="EU83" s="103"/>
      <c r="EV83" s="103"/>
      <c r="EW83" s="103"/>
      <c r="EX83" s="103"/>
      <c r="EY83" s="103"/>
      <c r="EZ83" s="103"/>
      <c r="FA83" s="103"/>
    </row>
    <row r="84" spans="2:160">
      <c r="H84" s="104" t="s">
        <v>333</v>
      </c>
      <c r="I84" s="104"/>
      <c r="J84" s="104"/>
      <c r="K84" s="104"/>
      <c r="L84" s="104"/>
      <c r="M84" s="104"/>
      <c r="N84" s="104"/>
      <c r="O84" s="104" t="s">
        <v>334</v>
      </c>
      <c r="P84" s="104"/>
      <c r="Q84" s="104"/>
      <c r="R84" s="104"/>
      <c r="S84" s="104"/>
      <c r="T84" s="104"/>
      <c r="U84" s="104"/>
      <c r="V84" s="104" t="s">
        <v>335</v>
      </c>
      <c r="W84" s="104"/>
      <c r="X84" s="104"/>
      <c r="Y84" s="104"/>
      <c r="Z84" s="104"/>
      <c r="AA84" s="104"/>
      <c r="AB84" s="104"/>
      <c r="AC84" s="104" t="s">
        <v>336</v>
      </c>
      <c r="AD84" s="104"/>
      <c r="AE84" s="104"/>
      <c r="AF84" s="104"/>
      <c r="AG84" s="104"/>
      <c r="AH84" s="104"/>
      <c r="AI84" s="104"/>
      <c r="AJ84" s="104" t="s">
        <v>337</v>
      </c>
      <c r="AK84" s="104"/>
      <c r="AL84" s="104"/>
      <c r="AM84" s="104"/>
      <c r="AN84" s="104"/>
      <c r="AO84" s="104"/>
      <c r="AP84" s="104"/>
      <c r="AQ84" s="104" t="s">
        <v>338</v>
      </c>
      <c r="AR84" s="104"/>
      <c r="AS84" s="104"/>
      <c r="AT84" s="104"/>
      <c r="AU84" s="104"/>
      <c r="AV84" s="104"/>
      <c r="AW84" s="104"/>
      <c r="AX84" s="104" t="s">
        <v>339</v>
      </c>
      <c r="AY84" s="104"/>
      <c r="AZ84" s="104"/>
      <c r="BA84" s="104"/>
      <c r="BB84" s="104"/>
      <c r="BC84" s="104"/>
      <c r="BD84" s="104"/>
      <c r="BE84" s="104" t="s">
        <v>340</v>
      </c>
      <c r="BF84" s="104"/>
      <c r="BG84" s="104"/>
      <c r="BH84" s="104"/>
      <c r="BI84" s="104"/>
      <c r="BJ84" s="104"/>
      <c r="BK84" s="104"/>
      <c r="BL84" s="104" t="s">
        <v>341</v>
      </c>
      <c r="BM84" s="104"/>
      <c r="BN84" s="104"/>
      <c r="BO84" s="104"/>
      <c r="BP84" s="104"/>
      <c r="BQ84" s="104"/>
      <c r="BR84" s="104"/>
      <c r="BS84" s="104" t="s">
        <v>342</v>
      </c>
      <c r="BT84" s="104"/>
      <c r="BU84" s="104"/>
      <c r="BV84" s="104"/>
      <c r="BW84" s="104"/>
      <c r="BX84" s="104"/>
      <c r="BY84" s="104"/>
      <c r="BZ84" s="104" t="s">
        <v>343</v>
      </c>
      <c r="CA84" s="104"/>
      <c r="CB84" s="104"/>
      <c r="CC84" s="104"/>
      <c r="CD84" s="104"/>
      <c r="CE84" s="104"/>
      <c r="CF84" s="104"/>
      <c r="CG84" s="104" t="s">
        <v>344</v>
      </c>
      <c r="CH84" s="104"/>
      <c r="CI84" s="104"/>
      <c r="CJ84" s="104"/>
      <c r="CK84" s="104"/>
      <c r="CL84" s="104"/>
      <c r="CM84" s="104"/>
      <c r="CN84" s="104" t="s">
        <v>345</v>
      </c>
      <c r="CO84" s="104"/>
      <c r="CP84" s="104"/>
      <c r="CQ84" s="104"/>
      <c r="CR84" s="104"/>
      <c r="CS84" s="104"/>
      <c r="CT84" s="104"/>
      <c r="CU84" s="104" t="s">
        <v>346</v>
      </c>
      <c r="CV84" s="104"/>
      <c r="CW84" s="104"/>
      <c r="CX84" s="104"/>
      <c r="CY84" s="104"/>
      <c r="CZ84" s="104"/>
      <c r="DA84" s="104"/>
      <c r="DB84" s="104" t="s">
        <v>347</v>
      </c>
      <c r="DC84" s="104"/>
      <c r="DD84" s="104"/>
      <c r="DE84" s="104"/>
      <c r="DF84" s="104"/>
      <c r="DG84" s="104"/>
      <c r="DH84" s="104"/>
      <c r="DI84" s="104" t="s">
        <v>348</v>
      </c>
      <c r="DJ84" s="104"/>
      <c r="DK84" s="104"/>
      <c r="DL84" s="104"/>
      <c r="DM84" s="104"/>
      <c r="DN84" s="104"/>
      <c r="DO84" s="104"/>
      <c r="DP84" s="104" t="s">
        <v>349</v>
      </c>
      <c r="DQ84" s="104"/>
      <c r="DR84" s="104"/>
      <c r="DS84" s="104"/>
      <c r="DT84" s="104"/>
      <c r="DU84" s="104"/>
      <c r="DV84" s="104"/>
      <c r="DW84" s="104" t="s">
        <v>350</v>
      </c>
      <c r="DX84" s="104"/>
      <c r="DY84" s="104"/>
      <c r="DZ84" s="104"/>
      <c r="EA84" s="104"/>
      <c r="EB84" s="104"/>
      <c r="EC84" s="104"/>
      <c r="ED84" s="104" t="s">
        <v>351</v>
      </c>
      <c r="EE84" s="104"/>
      <c r="EF84" s="104"/>
      <c r="EG84" s="104"/>
      <c r="EH84" s="104"/>
      <c r="EI84" s="104"/>
      <c r="EJ84" s="104"/>
      <c r="EK84" s="104" t="s">
        <v>352</v>
      </c>
      <c r="EL84" s="104"/>
      <c r="EM84" s="104"/>
      <c r="EN84" s="104"/>
      <c r="EO84" s="104"/>
      <c r="EP84" s="104"/>
      <c r="EQ84" s="104"/>
      <c r="ER84" s="104" t="s">
        <v>353</v>
      </c>
      <c r="ES84" s="104"/>
      <c r="ET84" s="104"/>
      <c r="EU84" s="104"/>
      <c r="EV84" s="104"/>
      <c r="EW84" s="104"/>
      <c r="EX84" s="104"/>
      <c r="EY84" s="104" t="s">
        <v>354</v>
      </c>
      <c r="EZ84" s="104"/>
      <c r="FA84" s="104"/>
    </row>
    <row r="85" spans="2:160">
      <c r="B85" s="106" t="s">
        <v>54</v>
      </c>
      <c r="C85" s="106" t="s">
        <v>56</v>
      </c>
      <c r="D85" s="106" t="s">
        <v>58</v>
      </c>
      <c r="E85" s="106" t="s">
        <v>302</v>
      </c>
      <c r="F85" s="106" t="s">
        <v>355</v>
      </c>
      <c r="G85" s="106" t="s">
        <v>356</v>
      </c>
      <c r="H85" s="105">
        <v>1</v>
      </c>
      <c r="I85" s="105">
        <v>2</v>
      </c>
      <c r="J85" s="105">
        <v>3</v>
      </c>
      <c r="K85" s="105">
        <v>4</v>
      </c>
      <c r="L85" s="105">
        <v>5</v>
      </c>
      <c r="M85" s="105">
        <v>6</v>
      </c>
      <c r="N85" s="105">
        <v>7</v>
      </c>
      <c r="O85" s="105">
        <v>8</v>
      </c>
      <c r="P85" s="105">
        <v>9</v>
      </c>
      <c r="Q85" s="105">
        <v>10</v>
      </c>
      <c r="R85" s="105">
        <v>11</v>
      </c>
      <c r="S85" s="105">
        <v>12</v>
      </c>
      <c r="T85" s="105">
        <v>13</v>
      </c>
      <c r="U85" s="105">
        <v>14</v>
      </c>
      <c r="V85" s="105">
        <v>15</v>
      </c>
      <c r="W85" s="105">
        <v>16</v>
      </c>
      <c r="X85" s="105">
        <v>17</v>
      </c>
      <c r="Y85" s="105">
        <v>18</v>
      </c>
      <c r="Z85" s="105">
        <v>19</v>
      </c>
      <c r="AA85" s="105">
        <v>20</v>
      </c>
      <c r="AB85" s="105">
        <v>21</v>
      </c>
      <c r="AC85" s="105">
        <v>22</v>
      </c>
      <c r="AD85" s="105">
        <v>23</v>
      </c>
      <c r="AE85" s="105">
        <v>24</v>
      </c>
      <c r="AF85" s="105">
        <v>25</v>
      </c>
      <c r="AG85" s="105">
        <v>26</v>
      </c>
      <c r="AH85" s="105">
        <v>27</v>
      </c>
      <c r="AI85" s="105">
        <v>28</v>
      </c>
      <c r="AJ85" s="105">
        <v>29</v>
      </c>
      <c r="AK85" s="105">
        <v>30</v>
      </c>
      <c r="AL85" s="105">
        <v>31</v>
      </c>
      <c r="AM85" s="105">
        <v>32</v>
      </c>
      <c r="AN85" s="105">
        <v>33</v>
      </c>
      <c r="AO85" s="105">
        <v>34</v>
      </c>
      <c r="AP85" s="105">
        <v>35</v>
      </c>
      <c r="AQ85" s="105">
        <v>36</v>
      </c>
      <c r="AR85" s="105">
        <v>37</v>
      </c>
      <c r="AS85" s="105">
        <v>38</v>
      </c>
      <c r="AT85" s="105">
        <v>39</v>
      </c>
      <c r="AU85" s="105">
        <v>40</v>
      </c>
      <c r="AV85" s="105">
        <v>41</v>
      </c>
      <c r="AW85" s="105">
        <v>42</v>
      </c>
      <c r="AX85" s="105">
        <v>43</v>
      </c>
      <c r="AY85" s="105">
        <v>44</v>
      </c>
      <c r="AZ85" s="105">
        <v>45</v>
      </c>
      <c r="BA85" s="105">
        <v>46</v>
      </c>
      <c r="BB85" s="105">
        <v>47</v>
      </c>
      <c r="BC85" s="105">
        <v>48</v>
      </c>
      <c r="BD85" s="105">
        <v>49</v>
      </c>
      <c r="BE85" s="105">
        <v>50</v>
      </c>
      <c r="BF85" s="105">
        <v>51</v>
      </c>
      <c r="BG85" s="105">
        <v>52</v>
      </c>
      <c r="BH85" s="105">
        <v>53</v>
      </c>
      <c r="BI85" s="105">
        <v>54</v>
      </c>
      <c r="BJ85" s="105">
        <v>55</v>
      </c>
      <c r="BK85" s="105">
        <v>56</v>
      </c>
      <c r="BL85" s="105">
        <v>57</v>
      </c>
      <c r="BM85" s="105">
        <v>58</v>
      </c>
      <c r="BN85" s="105">
        <v>59</v>
      </c>
      <c r="BO85" s="105">
        <v>60</v>
      </c>
      <c r="BP85" s="105">
        <v>61</v>
      </c>
      <c r="BQ85" s="105">
        <v>62</v>
      </c>
      <c r="BR85" s="105">
        <v>63</v>
      </c>
      <c r="BS85" s="105">
        <v>64</v>
      </c>
      <c r="BT85" s="105">
        <v>65</v>
      </c>
      <c r="BU85" s="105">
        <v>66</v>
      </c>
      <c r="BV85" s="105">
        <v>67</v>
      </c>
      <c r="BW85" s="105">
        <v>68</v>
      </c>
      <c r="BX85" s="105">
        <v>69</v>
      </c>
      <c r="BY85" s="105">
        <v>70</v>
      </c>
      <c r="BZ85" s="105">
        <v>71</v>
      </c>
      <c r="CA85" s="105">
        <v>72</v>
      </c>
      <c r="CB85" s="105">
        <v>73</v>
      </c>
      <c r="CC85" s="105">
        <v>74</v>
      </c>
      <c r="CD85" s="105">
        <v>75</v>
      </c>
      <c r="CE85" s="105">
        <v>76</v>
      </c>
      <c r="CF85" s="105">
        <v>77</v>
      </c>
      <c r="CG85" s="105">
        <v>78</v>
      </c>
      <c r="CH85" s="105">
        <v>79</v>
      </c>
      <c r="CI85" s="105">
        <v>80</v>
      </c>
      <c r="CJ85" s="105">
        <v>81</v>
      </c>
      <c r="CK85" s="105">
        <v>82</v>
      </c>
      <c r="CL85" s="105">
        <v>83</v>
      </c>
      <c r="CM85" s="105">
        <v>84</v>
      </c>
      <c r="CN85" s="105">
        <v>85</v>
      </c>
      <c r="CO85" s="105">
        <v>86</v>
      </c>
      <c r="CP85" s="105">
        <v>87</v>
      </c>
      <c r="CQ85" s="105">
        <v>88</v>
      </c>
      <c r="CR85" s="105">
        <v>89</v>
      </c>
      <c r="CS85" s="105">
        <v>90</v>
      </c>
      <c r="CT85" s="105">
        <v>91</v>
      </c>
      <c r="CU85" s="105">
        <v>92</v>
      </c>
      <c r="CV85" s="105">
        <v>93</v>
      </c>
      <c r="CW85" s="105">
        <v>94</v>
      </c>
      <c r="CX85" s="105">
        <v>95</v>
      </c>
      <c r="CY85" s="105">
        <v>96</v>
      </c>
      <c r="CZ85" s="105">
        <v>97</v>
      </c>
      <c r="DA85" s="105">
        <v>98</v>
      </c>
      <c r="DB85" s="105">
        <v>99</v>
      </c>
      <c r="DC85" s="105">
        <v>100</v>
      </c>
      <c r="DD85" s="105">
        <v>101</v>
      </c>
      <c r="DE85" s="105">
        <v>102</v>
      </c>
      <c r="DF85" s="105">
        <v>103</v>
      </c>
      <c r="DG85" s="105">
        <v>104</v>
      </c>
      <c r="DH85" s="105">
        <v>105</v>
      </c>
      <c r="DI85" s="105">
        <v>106</v>
      </c>
      <c r="DJ85" s="105">
        <v>107</v>
      </c>
      <c r="DK85" s="105">
        <v>108</v>
      </c>
      <c r="DL85" s="105">
        <v>109</v>
      </c>
      <c r="DM85" s="105">
        <v>110</v>
      </c>
      <c r="DN85" s="105">
        <v>111</v>
      </c>
      <c r="DO85" s="105">
        <v>112</v>
      </c>
      <c r="DP85" s="105">
        <v>113</v>
      </c>
      <c r="DQ85" s="105">
        <v>114</v>
      </c>
      <c r="DR85" s="105">
        <v>115</v>
      </c>
      <c r="DS85" s="105">
        <v>116</v>
      </c>
      <c r="DT85" s="105">
        <v>117</v>
      </c>
      <c r="DU85" s="105">
        <v>118</v>
      </c>
      <c r="DV85" s="105">
        <v>119</v>
      </c>
      <c r="DW85" s="105">
        <v>120</v>
      </c>
      <c r="DX85" s="105">
        <v>121</v>
      </c>
      <c r="DY85" s="105">
        <v>122</v>
      </c>
      <c r="DZ85" s="105">
        <v>123</v>
      </c>
      <c r="EA85" s="105">
        <v>124</v>
      </c>
      <c r="EB85" s="105">
        <v>125</v>
      </c>
      <c r="EC85" s="105">
        <v>126</v>
      </c>
      <c r="ED85" s="105">
        <v>127</v>
      </c>
      <c r="EE85" s="105">
        <v>128</v>
      </c>
      <c r="EF85" s="105">
        <v>129</v>
      </c>
      <c r="EG85" s="105">
        <v>130</v>
      </c>
      <c r="EH85" s="105">
        <v>131</v>
      </c>
      <c r="EI85" s="105">
        <v>132</v>
      </c>
      <c r="EJ85" s="105">
        <v>133</v>
      </c>
      <c r="EK85" s="105">
        <v>134</v>
      </c>
      <c r="EL85" s="105">
        <v>135</v>
      </c>
      <c r="EM85" s="105">
        <v>136</v>
      </c>
      <c r="EN85" s="105">
        <v>137</v>
      </c>
      <c r="EO85" s="105">
        <v>138</v>
      </c>
      <c r="EP85" s="105">
        <v>139</v>
      </c>
      <c r="EQ85" s="105">
        <v>140</v>
      </c>
      <c r="ER85" s="105">
        <v>141</v>
      </c>
      <c r="ES85" s="105">
        <v>142</v>
      </c>
      <c r="ET85" s="105">
        <v>143</v>
      </c>
      <c r="EU85" s="105">
        <v>144</v>
      </c>
      <c r="EV85" s="105">
        <v>145</v>
      </c>
      <c r="EW85" s="105">
        <v>146</v>
      </c>
      <c r="EX85" s="105">
        <v>147</v>
      </c>
      <c r="EY85" s="105">
        <v>148</v>
      </c>
      <c r="EZ85" s="105">
        <v>149</v>
      </c>
      <c r="FA85" s="105">
        <v>150</v>
      </c>
      <c r="FB85" s="107" t="s">
        <v>357</v>
      </c>
      <c r="FC85" s="107" t="s">
        <v>358</v>
      </c>
      <c r="FD85" s="107" t="s">
        <v>209</v>
      </c>
    </row>
    <row r="86" spans="2:160">
      <c r="B86" s="107" t="s">
        <v>379</v>
      </c>
      <c r="C86" s="107"/>
      <c r="D86" s="107"/>
      <c r="E86" s="107"/>
      <c r="F86" s="107"/>
      <c r="G86" s="107"/>
      <c r="H86" s="107"/>
      <c r="I86" s="107"/>
      <c r="J86" s="107"/>
      <c r="K86" s="107"/>
      <c r="L86" s="107"/>
      <c r="M86" s="107"/>
      <c r="N86" s="107"/>
      <c r="O86" s="107"/>
      <c r="P86" s="107"/>
      <c r="Q86" s="107"/>
      <c r="R86" s="107"/>
      <c r="S86" s="107"/>
      <c r="T86" s="107"/>
      <c r="U86" s="107"/>
      <c r="V86" s="107"/>
      <c r="W86" s="107"/>
      <c r="X86" s="107"/>
      <c r="Y86" s="107"/>
      <c r="Z86" s="107"/>
      <c r="AA86" s="107"/>
      <c r="AB86" s="107"/>
      <c r="AC86" s="107"/>
      <c r="AD86" s="107"/>
      <c r="AE86" s="107"/>
      <c r="AF86" s="107"/>
      <c r="AG86" s="107"/>
      <c r="AH86" s="107"/>
      <c r="AI86" s="107"/>
      <c r="AJ86" s="107"/>
      <c r="AK86" s="107"/>
      <c r="AL86" s="107"/>
      <c r="AM86" s="107"/>
      <c r="AN86" s="107"/>
      <c r="AO86" s="107"/>
      <c r="AP86" s="107"/>
      <c r="AQ86" s="107"/>
      <c r="AR86" s="107"/>
      <c r="AS86" s="107"/>
      <c r="AT86" s="107"/>
      <c r="AU86" s="107"/>
      <c r="AV86" s="107"/>
      <c r="AW86" s="107"/>
      <c r="AX86" s="107"/>
      <c r="AY86" s="107"/>
      <c r="AZ86" s="107"/>
      <c r="BA86" s="107"/>
      <c r="BB86" s="107"/>
      <c r="BC86" s="107"/>
      <c r="BD86" s="107"/>
      <c r="BE86" s="107"/>
      <c r="BF86" s="107"/>
      <c r="BG86" s="107"/>
      <c r="BH86" s="107"/>
      <c r="BI86" s="107"/>
      <c r="BJ86" s="107"/>
      <c r="BK86" s="107"/>
      <c r="BL86" s="107"/>
      <c r="BM86" s="107"/>
      <c r="BN86" s="107"/>
      <c r="BO86" s="107"/>
      <c r="BP86" s="107"/>
      <c r="BQ86" s="107"/>
      <c r="BR86" s="107"/>
      <c r="BS86" s="107"/>
      <c r="BT86" s="107"/>
      <c r="BU86" s="107"/>
      <c r="BV86" s="107"/>
      <c r="BW86" s="107"/>
      <c r="BX86" s="107"/>
      <c r="BY86" s="107"/>
      <c r="BZ86" s="107"/>
      <c r="CA86" s="107"/>
      <c r="CB86" s="107"/>
      <c r="CC86" s="107"/>
      <c r="CD86" s="107"/>
      <c r="CE86" s="107"/>
      <c r="CF86" s="107"/>
      <c r="CG86" s="107"/>
      <c r="CH86" s="107"/>
      <c r="CI86" s="107"/>
      <c r="CJ86" s="107"/>
      <c r="CK86" s="107"/>
      <c r="CL86" s="107"/>
      <c r="CM86" s="107"/>
      <c r="CN86" s="107"/>
      <c r="CO86" s="107"/>
      <c r="CP86" s="107"/>
      <c r="CQ86" s="107"/>
      <c r="CR86" s="107"/>
      <c r="CS86" s="107"/>
      <c r="CT86" s="107"/>
      <c r="CU86" s="107"/>
      <c r="CV86" s="107"/>
      <c r="CW86" s="107"/>
      <c r="CX86" s="107"/>
      <c r="CY86" s="107"/>
      <c r="CZ86" s="107"/>
      <c r="DA86" s="107"/>
      <c r="DB86" s="107"/>
      <c r="DC86" s="107"/>
      <c r="DD86" s="107"/>
      <c r="DE86" s="107"/>
      <c r="DF86" s="107"/>
      <c r="DG86" s="107"/>
      <c r="DH86" s="107"/>
      <c r="DI86" s="107"/>
      <c r="DJ86" s="107"/>
      <c r="DK86" s="107"/>
      <c r="DL86" s="107"/>
      <c r="DM86" s="107"/>
      <c r="DN86" s="107"/>
      <c r="DO86" s="107"/>
      <c r="DP86" s="107"/>
      <c r="DQ86" s="107"/>
      <c r="DR86" s="107"/>
      <c r="DS86" s="107"/>
      <c r="DT86" s="107"/>
      <c r="DU86" s="107"/>
      <c r="DV86" s="107"/>
      <c r="DW86" s="107"/>
      <c r="DX86" s="107"/>
      <c r="DY86" s="107"/>
      <c r="DZ86" s="107"/>
      <c r="EA86" s="107"/>
      <c r="EB86" s="107"/>
      <c r="EC86" s="107"/>
      <c r="ED86" s="107"/>
      <c r="EE86" s="107"/>
      <c r="EF86" s="107"/>
      <c r="EG86" s="107"/>
      <c r="EH86" s="107"/>
      <c r="EI86" s="107"/>
      <c r="EJ86" s="107"/>
      <c r="EK86" s="107"/>
      <c r="EL86" s="107"/>
      <c r="EM86" s="107"/>
      <c r="EN86" s="107"/>
      <c r="EO86" s="107"/>
      <c r="EP86" s="107"/>
      <c r="EQ86" s="107"/>
      <c r="ER86" s="107"/>
      <c r="ES86" s="107"/>
      <c r="ET86" s="107"/>
      <c r="EU86" s="107"/>
      <c r="EV86" s="107"/>
      <c r="EW86" s="107"/>
      <c r="EX86" s="107"/>
      <c r="EY86" s="107"/>
      <c r="EZ86" s="107"/>
      <c r="FA86" s="107"/>
    </row>
    <row r="87" spans="2:160">
      <c r="B87" t="str">
        <f>'06_Presupuesto'!K9</f>
        <v>A.1.1/a)</v>
      </c>
      <c r="C87" t="str">
        <f>'06_Presupuesto'!L9</f>
        <v>Oficina (con servicios básicos)</v>
      </c>
      <c r="D87" t="str">
        <f>'06_Presupuesto'!M9</f>
        <v>UNI</v>
      </c>
      <c r="E87" s="90">
        <f>'06_Presupuesto'!N9</f>
        <v>1</v>
      </c>
      <c r="F87" s="90">
        <f>'06_Presupuesto'!O9</f>
        <v>2624999.9999999995</v>
      </c>
      <c r="G87" s="90">
        <f>'06_Presupuesto'!P9</f>
        <v>2624999.9999999995</v>
      </c>
      <c r="H87" s="90">
        <f>IF(AND(H$85&gt;=FB87,H$85&lt;=FC87),IFERROR($G87/FD87,0),"")</f>
        <v>437499.99999999994</v>
      </c>
      <c r="I87" s="90">
        <f>IF(AND(I$85&gt;=FB87,I$85&lt;=FC87),IFERROR($G87/FD87,0),"")</f>
        <v>437499.99999999994</v>
      </c>
      <c r="J87" s="90">
        <f>IF(AND(J$85&gt;=FB87,J$85&lt;=FC87),IFERROR($G87/FD87,0),"")</f>
        <v>437499.99999999994</v>
      </c>
      <c r="K87" s="90">
        <f>IF(AND(K$85&gt;=FB87,K$85&lt;=FC87),IFERROR($G87/FD87,0),"")</f>
        <v>437499.99999999994</v>
      </c>
      <c r="L87" s="90">
        <f>IF(AND(L$85&gt;=FB87,L$85&lt;=FC87),IFERROR($G87/FD87,0),"")</f>
        <v>437499.99999999994</v>
      </c>
      <c r="M87" s="90">
        <f>IF(AND(M$85&gt;=FB87,M$85&lt;=FC87),IFERROR($G87/FD87,0),"")</f>
        <v>437499.99999999994</v>
      </c>
      <c r="N87" s="90" t="str">
        <f>IF(AND(N$85&gt;=FB87,N$85&lt;=FC87),IFERROR($G87/FD87,0),"")</f>
        <v/>
      </c>
      <c r="O87" s="90" t="str">
        <f>IF(AND(O$85&gt;=FB87,O$85&lt;=FC87),IFERROR($G87/FD87,0),"")</f>
        <v/>
      </c>
      <c r="P87" s="90" t="str">
        <f>IF(AND(P$85&gt;=FB87,P$85&lt;=FC87),IFERROR($G87/FD87,0),"")</f>
        <v/>
      </c>
      <c r="Q87" s="90" t="str">
        <f>IF(AND(Q$85&gt;=FB87,Q$85&lt;=FC87),IFERROR($G87/FD87,0),"")</f>
        <v/>
      </c>
      <c r="R87" s="90" t="str">
        <f>IF(AND(R$85&gt;=FB87,R$85&lt;=FC87),IFERROR($G87/FD87,0),"")</f>
        <v/>
      </c>
      <c r="S87" s="90" t="str">
        <f>IF(AND(S$85&gt;=FB87,S$85&lt;=FC87),IFERROR($G87/FD87,0),"")</f>
        <v/>
      </c>
      <c r="T87" s="90" t="str">
        <f>IF(AND(T$85&gt;=FB87,T$85&lt;=FC87),IFERROR($G87/FD87,0),"")</f>
        <v/>
      </c>
      <c r="U87" s="90" t="str">
        <f>IF(AND(U$85&gt;=FB87,U$85&lt;=FC87),IFERROR($G87/FD87,0),"")</f>
        <v/>
      </c>
      <c r="V87" s="90" t="str">
        <f>IF(AND(V$85&gt;=FB87,V$85&lt;=FC87),IFERROR($G87/FD87,0),"")</f>
        <v/>
      </c>
      <c r="W87" s="90" t="str">
        <f>IF(AND(W$85&gt;=FB87,W$85&lt;=FC87),IFERROR($G87/FD87,0),"")</f>
        <v/>
      </c>
      <c r="X87" s="90" t="str">
        <f>IF(AND(X$85&gt;=FB87,X$85&lt;=FC87),IFERROR($G87/FD87,0),"")</f>
        <v/>
      </c>
      <c r="Y87" s="90" t="str">
        <f>IF(AND(Y$85&gt;=FB87,Y$85&lt;=FC87),IFERROR($G87/FD87,0),"")</f>
        <v/>
      </c>
      <c r="Z87" s="90" t="str">
        <f>IF(AND(Z$85&gt;=FB87,Z$85&lt;=FC87),IFERROR($G87/FD87,0),"")</f>
        <v/>
      </c>
      <c r="AA87" s="90" t="str">
        <f>IF(AND(AA$85&gt;=FB87,AA$85&lt;=FC87),IFERROR($G87/FD87,0),"")</f>
        <v/>
      </c>
      <c r="AB87" s="90" t="str">
        <f>IF(AND(AB$85&gt;=FB87,AB$85&lt;=FC87),IFERROR($G87/FD87,0),"")</f>
        <v/>
      </c>
      <c r="AC87" s="90" t="str">
        <f>IF(AND(AC$85&gt;=FB87,AC$85&lt;=FC87),IFERROR($G87/FD87,0),"")</f>
        <v/>
      </c>
      <c r="AD87" s="90" t="str">
        <f>IF(AND(AD$85&gt;=FB87,AD$85&lt;=FC87),IFERROR($G87/FD87,0),"")</f>
        <v/>
      </c>
      <c r="AE87" s="90" t="str">
        <f>IF(AND(AE$85&gt;=FB87,AE$85&lt;=FC87),IFERROR($G87/FD87,0),"")</f>
        <v/>
      </c>
      <c r="AF87" s="90" t="str">
        <f>IF(AND(AF$85&gt;=FB87,AF$85&lt;=FC87),IFERROR($G87/FD87,0),"")</f>
        <v/>
      </c>
      <c r="AG87" s="90" t="str">
        <f>IF(AND(AG$85&gt;=FB87,AG$85&lt;=FC87),IFERROR($G87/FD87,0),"")</f>
        <v/>
      </c>
      <c r="AH87" s="90" t="str">
        <f>IF(AND(AH$85&gt;=FB87,AH$85&lt;=FC87),IFERROR($G87/FD87,0),"")</f>
        <v/>
      </c>
      <c r="AI87" s="90" t="str">
        <f>IF(AND(AI$85&gt;=FB87,AI$85&lt;=FC87),IFERROR($G87/FD87,0),"")</f>
        <v/>
      </c>
      <c r="AJ87" s="90" t="str">
        <f>IF(AND(AJ$85&gt;=FB87,AJ$85&lt;=FC87),IFERROR($G87/FD87,0),"")</f>
        <v/>
      </c>
      <c r="AK87" s="90" t="str">
        <f>IF(AND(AK$85&gt;=FB87,AK$85&lt;=FC87),IFERROR($G87/FD87,0),"")</f>
        <v/>
      </c>
      <c r="AL87" s="90" t="str">
        <f>IF(AND(AL$85&gt;=FB87,AL$85&lt;=FC87),IFERROR($G87/FD87,0),"")</f>
        <v/>
      </c>
      <c r="AM87" s="90" t="str">
        <f>IF(AND(AM$85&gt;=FB87,AM$85&lt;=FC87),IFERROR($G87/FD87,0),"")</f>
        <v/>
      </c>
      <c r="AN87" s="90" t="str">
        <f>IF(AND(AN$85&gt;=FB87,AN$85&lt;=FC87),IFERROR($G87/FD87,0),"")</f>
        <v/>
      </c>
      <c r="AO87" s="90" t="str">
        <f>IF(AND(AO$85&gt;=FB87,AO$85&lt;=FC87),IFERROR($G87/FD87,0),"")</f>
        <v/>
      </c>
      <c r="AP87" s="90" t="str">
        <f>IF(AND(AP$85&gt;=FB87,AP$85&lt;=FC87),IFERROR($G87/FD87,0),"")</f>
        <v/>
      </c>
      <c r="AQ87" s="90" t="str">
        <f>IF(AND(AQ$85&gt;=FB87,AQ$85&lt;=FC87),IFERROR($G87/FD87,0),"")</f>
        <v/>
      </c>
      <c r="AR87" s="90" t="str">
        <f>IF(AND(AR$85&gt;=FB87,AR$85&lt;=FC87),IFERROR($G87/FD87,0),"")</f>
        <v/>
      </c>
      <c r="AS87" s="90" t="str">
        <f>IF(AND(AS$85&gt;=FB87,AS$85&lt;=FC87),IFERROR($G87/FD87,0),"")</f>
        <v/>
      </c>
      <c r="AT87" s="90" t="str">
        <f>IF(AND(AT$85&gt;=FB87,AT$85&lt;=FC87),IFERROR($G87/FD87,0),"")</f>
        <v/>
      </c>
      <c r="AU87" s="90" t="str">
        <f>IF(AND(AU$85&gt;=FB87,AU$85&lt;=FC87),IFERROR($G87/FD87,0),"")</f>
        <v/>
      </c>
      <c r="AV87" s="90" t="str">
        <f>IF(AND(AV$85&gt;=FB87,AV$85&lt;=FC87),IFERROR($G87/FD87,0),"")</f>
        <v/>
      </c>
      <c r="AW87" s="90" t="str">
        <f>IF(AND(AW$85&gt;=FB87,AW$85&lt;=FC87),IFERROR($G87/FD87,0),"")</f>
        <v/>
      </c>
      <c r="AX87" s="90" t="str">
        <f>IF(AND(AX$85&gt;=FB87,AX$85&lt;=FC87),IFERROR($G87/FD87,0),"")</f>
        <v/>
      </c>
      <c r="AY87" s="90" t="str">
        <f>IF(AND(AY$85&gt;=FB87,AY$85&lt;=FC87),IFERROR($G87/FD87,0),"")</f>
        <v/>
      </c>
      <c r="AZ87" s="90" t="str">
        <f>IF(AND(AZ$85&gt;=FB87,AZ$85&lt;=FC87),IFERROR($G87/FD87,0),"")</f>
        <v/>
      </c>
      <c r="BA87" s="90" t="str">
        <f>IF(AND(BA$85&gt;=FB87,BA$85&lt;=FC87),IFERROR($G87/FD87,0),"")</f>
        <v/>
      </c>
      <c r="BB87" s="90" t="str">
        <f>IF(AND(BB$85&gt;=FB87,BB$85&lt;=FC87),IFERROR($G87/FD87,0),"")</f>
        <v/>
      </c>
      <c r="BC87" s="90" t="str">
        <f>IF(AND(BC$85&gt;=FB87,BC$85&lt;=FC87),IFERROR($G87/FD87,0),"")</f>
        <v/>
      </c>
      <c r="BD87" s="90" t="str">
        <f>IF(AND(BD$85&gt;=FB87,BD$85&lt;=FC87),IFERROR($G87/FD87,0),"")</f>
        <v/>
      </c>
      <c r="BE87" s="90" t="str">
        <f>IF(AND(BE$85&gt;=FB87,BE$85&lt;=FC87),IFERROR($G87/FD87,0),"")</f>
        <v/>
      </c>
      <c r="BF87" s="90" t="str">
        <f>IF(AND(BF$85&gt;=FB87,BF$85&lt;=FC87),IFERROR($G87/FD87,0),"")</f>
        <v/>
      </c>
      <c r="BG87" s="90" t="str">
        <f>IF(AND(BG$85&gt;=FB87,BG$85&lt;=FC87),IFERROR($G87/FD87,0),"")</f>
        <v/>
      </c>
      <c r="BH87" s="90" t="str">
        <f>IF(AND(BH$85&gt;=FB87,BH$85&lt;=FC87),IFERROR($G87/FD87,0),"")</f>
        <v/>
      </c>
      <c r="BI87" s="90" t="str">
        <f>IF(AND(BI$85&gt;=FB87,BI$85&lt;=FC87),IFERROR($G87/FD87,0),"")</f>
        <v/>
      </c>
      <c r="BJ87" s="90" t="str">
        <f>IF(AND(BJ$85&gt;=FB87,BJ$85&lt;=FC87),IFERROR($G87/FD87,0),"")</f>
        <v/>
      </c>
      <c r="BK87" s="90" t="str">
        <f>IF(AND(BK$85&gt;=FB87,BK$85&lt;=FC87),IFERROR($G87/FD87,0),"")</f>
        <v/>
      </c>
      <c r="BL87" s="90" t="str">
        <f>IF(AND(BL$85&gt;=FB87,BL$85&lt;=FC87),IFERROR($G87/FD87,0),"")</f>
        <v/>
      </c>
      <c r="BM87" s="90" t="str">
        <f>IF(AND(BM$85&gt;=FB87,BM$85&lt;=FC87),IFERROR($G87/FD87,0),"")</f>
        <v/>
      </c>
      <c r="BN87" s="90" t="str">
        <f>IF(AND(BN$85&gt;=FB87,BN$85&lt;=FC87),IFERROR($G87/FD87,0),"")</f>
        <v/>
      </c>
      <c r="BO87" s="90" t="str">
        <f>IF(AND(BO$85&gt;=FB87,BO$85&lt;=FC87),IFERROR($G87/FD87,0),"")</f>
        <v/>
      </c>
      <c r="BP87" s="90" t="str">
        <f>IF(AND(BP$85&gt;=FB87,BP$85&lt;=FC87),IFERROR($G87/FD87,0),"")</f>
        <v/>
      </c>
      <c r="BQ87" s="90" t="str">
        <f>IF(AND(BQ$85&gt;=FB87,BQ$85&lt;=FC87),IFERROR($G87/FD87,0),"")</f>
        <v/>
      </c>
      <c r="BR87" s="90" t="str">
        <f>IF(AND(BR$85&gt;=FB87,BR$85&lt;=FC87),IFERROR($G87/FD87,0),"")</f>
        <v/>
      </c>
      <c r="BS87" s="90" t="str">
        <f>IF(AND(BS$85&gt;=FB87,BS$85&lt;=FC87),IFERROR($G87/FD87,0),"")</f>
        <v/>
      </c>
      <c r="BT87" s="90" t="str">
        <f>IF(AND(BT$85&gt;=FB87,BT$85&lt;=FC87),IFERROR($G87/FD87,0),"")</f>
        <v/>
      </c>
      <c r="BU87" s="90" t="str">
        <f>IF(AND(BU$85&gt;=FB87,BU$85&lt;=FC87),IFERROR($G87/FD87,0),"")</f>
        <v/>
      </c>
      <c r="BV87" s="90" t="str">
        <f>IF(AND(BV$85&gt;=FB87,BV$85&lt;=FC87),IFERROR($G87/FD87,0),"")</f>
        <v/>
      </c>
      <c r="BW87" s="90" t="str">
        <f>IF(AND(BW$85&gt;=FB87,BW$85&lt;=FC87),IFERROR($G87/FD87,0),"")</f>
        <v/>
      </c>
      <c r="BX87" s="90" t="str">
        <f>IF(AND(BX$85&gt;=FB87,BX$85&lt;=FC87),IFERROR($G87/FD87,0),"")</f>
        <v/>
      </c>
      <c r="BY87" s="90" t="str">
        <f>IF(AND(BY$85&gt;=FB87,BY$85&lt;=FC87),IFERROR($G87/FD87,0),"")</f>
        <v/>
      </c>
      <c r="BZ87" s="90" t="str">
        <f>IF(AND(BZ$85&gt;=FB87,BZ$85&lt;=FC87),IFERROR($G87/FD87,0),"")</f>
        <v/>
      </c>
      <c r="CA87" s="90" t="str">
        <f>IF(AND(CA$85&gt;=FB87,CA$85&lt;=FC87),IFERROR($G87/FD87,0),"")</f>
        <v/>
      </c>
      <c r="CB87" s="90" t="str">
        <f>IF(AND(CB$85&gt;=FB87,CB$85&lt;=FC87),IFERROR($G87/FD87,0),"")</f>
        <v/>
      </c>
      <c r="CC87" s="90" t="str">
        <f>IF(AND(CC$85&gt;=FB87,CC$85&lt;=FC87),IFERROR($G87/FD87,0),"")</f>
        <v/>
      </c>
      <c r="CD87" s="90" t="str">
        <f>IF(AND(CD$85&gt;=FB87,CD$85&lt;=FC87),IFERROR($G87/FD87,0),"")</f>
        <v/>
      </c>
      <c r="CE87" s="90" t="str">
        <f>IF(AND(CE$85&gt;=FB87,CE$85&lt;=FC87),IFERROR($G87/FD87,0),"")</f>
        <v/>
      </c>
      <c r="CF87" s="90" t="str">
        <f>IF(AND(CF$85&gt;=FB87,CF$85&lt;=FC87),IFERROR($G87/FD87,0),"")</f>
        <v/>
      </c>
      <c r="CG87" s="90" t="str">
        <f>IF(AND(CG$85&gt;=FB87,CG$85&lt;=FC87),IFERROR($G87/FD87,0),"")</f>
        <v/>
      </c>
      <c r="CH87" s="90" t="str">
        <f>IF(AND(CH$85&gt;=FB87,CH$85&lt;=FC87),IFERROR($G87/FD87,0),"")</f>
        <v/>
      </c>
      <c r="CI87" s="90" t="str">
        <f>IF(AND(CI$85&gt;=FB87,CI$85&lt;=FC87),IFERROR($G87/FD87,0),"")</f>
        <v/>
      </c>
      <c r="CJ87" s="90" t="str">
        <f>IF(AND(CJ$85&gt;=FB87,CJ$85&lt;=FC87),IFERROR($G87/FD87,0),"")</f>
        <v/>
      </c>
      <c r="CK87" s="90" t="str">
        <f>IF(AND(CK$85&gt;=FB87,CK$85&lt;=FC87),IFERROR($G87/FD87,0),"")</f>
        <v/>
      </c>
      <c r="CL87" s="90" t="str">
        <f>IF(AND(CL$85&gt;=FB87,CL$85&lt;=FC87),IFERROR($G87/FD87,0),"")</f>
        <v/>
      </c>
      <c r="CM87" s="90" t="str">
        <f>IF(AND(CM$85&gt;=FB87,CM$85&lt;=FC87),IFERROR($G87/FD87,0),"")</f>
        <v/>
      </c>
      <c r="CN87" s="90" t="str">
        <f>IF(AND(CN$85&gt;=FB87,CN$85&lt;=FC87),IFERROR($G87/FD87,0),"")</f>
        <v/>
      </c>
      <c r="CO87" s="90" t="str">
        <f>IF(AND(CO$85&gt;=FB87,CO$85&lt;=FC87),IFERROR($G87/FD87,0),"")</f>
        <v/>
      </c>
      <c r="CP87" s="90" t="str">
        <f>IF(AND(CP$85&gt;=FB87,CP$85&lt;=FC87),IFERROR($G87/FD87,0),"")</f>
        <v/>
      </c>
      <c r="CQ87" s="90" t="str">
        <f>IF(AND(CQ$85&gt;=FB87,CQ$85&lt;=FC87),IFERROR($G87/FD87,0),"")</f>
        <v/>
      </c>
      <c r="CR87" s="90" t="str">
        <f>IF(AND(CR$85&gt;=FB87,CR$85&lt;=FC87),IFERROR($G87/FD87,0),"")</f>
        <v/>
      </c>
      <c r="CS87" s="90" t="str">
        <f>IF(AND(CS$85&gt;=FB87,CS$85&lt;=FC87),IFERROR($G87/FD87,0),"")</f>
        <v/>
      </c>
      <c r="CT87" s="90" t="str">
        <f>IF(AND(CT$85&gt;=FB87,CT$85&lt;=FC87),IFERROR($G87/FD87,0),"")</f>
        <v/>
      </c>
      <c r="CU87" s="90" t="str">
        <f>IF(AND(CU$85&gt;=FB87,CU$85&lt;=FC87),IFERROR($G87/FD87,0),"")</f>
        <v/>
      </c>
      <c r="CV87" s="90" t="str">
        <f>IF(AND(CV$85&gt;=FB87,CV$85&lt;=FC87),IFERROR($G87/FD87,0),"")</f>
        <v/>
      </c>
      <c r="CW87" s="90" t="str">
        <f>IF(AND(CW$85&gt;=FB87,CW$85&lt;=FC87),IFERROR($G87/FD87,0),"")</f>
        <v/>
      </c>
      <c r="CX87" s="90" t="str">
        <f>IF(AND(CX$85&gt;=FB87,CX$85&lt;=FC87),IFERROR($G87/FD87,0),"")</f>
        <v/>
      </c>
      <c r="CY87" s="90" t="str">
        <f>IF(AND(CY$85&gt;=FB87,CY$85&lt;=FC87),IFERROR($G87/FD87,0),"")</f>
        <v/>
      </c>
      <c r="CZ87" s="90" t="str">
        <f>IF(AND(CZ$85&gt;=FB87,CZ$85&lt;=FC87),IFERROR($G87/FD87,0),"")</f>
        <v/>
      </c>
      <c r="DA87" s="90" t="str">
        <f>IF(AND(DA$85&gt;=FB87,DA$85&lt;=FC87),IFERROR($G87/FD87,0),"")</f>
        <v/>
      </c>
      <c r="DB87" s="90" t="str">
        <f>IF(AND(DB$85&gt;=FB87,DB$85&lt;=FC87),IFERROR($G87/FD87,0),"")</f>
        <v/>
      </c>
      <c r="DC87" s="90" t="str">
        <f>IF(AND(DC$85&gt;=FB87,DC$85&lt;=FC87),IFERROR($G87/FD87,0),"")</f>
        <v/>
      </c>
      <c r="DD87" s="90" t="str">
        <f>IF(AND(DD$85&gt;=FB87,DD$85&lt;=FC87),IFERROR($G87/FD87,0),"")</f>
        <v/>
      </c>
      <c r="DE87" s="90" t="str">
        <f>IF(AND(DE$85&gt;=FB87,DE$85&lt;=FC87),IFERROR($G87/FD87,0),"")</f>
        <v/>
      </c>
      <c r="DF87" s="90" t="str">
        <f>IF(AND(DF$85&gt;=FB87,DF$85&lt;=FC87),IFERROR($G87/FD87,0),"")</f>
        <v/>
      </c>
      <c r="DG87" s="90" t="str">
        <f>IF(AND(DG$85&gt;=FB87,DG$85&lt;=FC87),IFERROR($G87/FD87,0),"")</f>
        <v/>
      </c>
      <c r="DH87" s="90" t="str">
        <f>IF(AND(DH$85&gt;=FB87,DH$85&lt;=FC87),IFERROR($G87/FD87,0),"")</f>
        <v/>
      </c>
      <c r="DI87" s="90" t="str">
        <f>IF(AND(DI$85&gt;=FB87,DI$85&lt;=FC87),IFERROR($G87/FD87,0),"")</f>
        <v/>
      </c>
      <c r="DJ87" s="90" t="str">
        <f>IF(AND(DJ$85&gt;=FB87,DJ$85&lt;=FC87),IFERROR($G87/FD87,0),"")</f>
        <v/>
      </c>
      <c r="DK87" s="90" t="str">
        <f>IF(AND(DK$85&gt;=FB87,DK$85&lt;=FC87),IFERROR($G87/FD87,0),"")</f>
        <v/>
      </c>
      <c r="DL87" s="90" t="str">
        <f>IF(AND(DL$85&gt;=FB87,DL$85&lt;=FC87),IFERROR($G87/FD87,0),"")</f>
        <v/>
      </c>
      <c r="DM87" s="90" t="str">
        <f>IF(AND(DM$85&gt;=FB87,DM$85&lt;=FC87),IFERROR($G87/FD87,0),"")</f>
        <v/>
      </c>
      <c r="DN87" s="90" t="str">
        <f>IF(AND(DN$85&gt;=FB87,DN$85&lt;=FC87),IFERROR($G87/FD87,0),"")</f>
        <v/>
      </c>
      <c r="DO87" s="90" t="str">
        <f>IF(AND(DO$85&gt;=FB87,DO$85&lt;=FC87),IFERROR($G87/FD87,0),"")</f>
        <v/>
      </c>
      <c r="DP87" s="90" t="str">
        <f>IF(AND(DP$85&gt;=FB87,DP$85&lt;=FC87),IFERROR($G87/FD87,0),"")</f>
        <v/>
      </c>
      <c r="DQ87" s="90" t="str">
        <f>IF(AND(DQ$85&gt;=FB87,DQ$85&lt;=FC87),IFERROR($G87/FD87,0),"")</f>
        <v/>
      </c>
      <c r="DR87" s="90" t="str">
        <f>IF(AND(DR$85&gt;=FB87,DR$85&lt;=FC87),IFERROR($G87/FD87,0),"")</f>
        <v/>
      </c>
      <c r="DS87" s="90" t="str">
        <f>IF(AND(DS$85&gt;=FB87,DS$85&lt;=FC87),IFERROR($G87/FD87,0),"")</f>
        <v/>
      </c>
      <c r="DT87" s="90" t="str">
        <f>IF(AND(DT$85&gt;=FB87,DT$85&lt;=FC87),IFERROR($G87/FD87,0),"")</f>
        <v/>
      </c>
      <c r="DU87" s="90" t="str">
        <f>IF(AND(DU$85&gt;=FB87,DU$85&lt;=FC87),IFERROR($G87/FD87,0),"")</f>
        <v/>
      </c>
      <c r="DV87" s="90" t="str">
        <f>IF(AND(DV$85&gt;=FB87,DV$85&lt;=FC87),IFERROR($G87/FD87,0),"")</f>
        <v/>
      </c>
      <c r="DW87" s="90" t="str">
        <f>IF(AND(DW$85&gt;=FB87,DW$85&lt;=FC87),IFERROR($G87/FD87,0),"")</f>
        <v/>
      </c>
      <c r="DX87" s="90" t="str">
        <f>IF(AND(DX$85&gt;=FB87,DX$85&lt;=FC87),IFERROR($G87/FD87,0),"")</f>
        <v/>
      </c>
      <c r="DY87" s="90" t="str">
        <f>IF(AND(DY$85&gt;=FB87,DY$85&lt;=FC87),IFERROR($G87/FD87,0),"")</f>
        <v/>
      </c>
      <c r="DZ87" s="90" t="str">
        <f>IF(AND(DZ$85&gt;=FB87,DZ$85&lt;=FC87),IFERROR($G87/FD87,0),"")</f>
        <v/>
      </c>
      <c r="EA87" s="90" t="str">
        <f>IF(AND(EA$85&gt;=FB87,EA$85&lt;=FC87),IFERROR($G87/FD87,0),"")</f>
        <v/>
      </c>
      <c r="EB87" s="90" t="str">
        <f>IF(AND(EB$85&gt;=FB87,EB$85&lt;=FC87),IFERROR($G87/FD87,0),"")</f>
        <v/>
      </c>
      <c r="EC87" s="90" t="str">
        <f>IF(AND(EC$85&gt;=FB87,EC$85&lt;=FC87),IFERROR($G87/FD87,0),"")</f>
        <v/>
      </c>
      <c r="ED87" s="90" t="str">
        <f>IF(AND(ED$85&gt;=FB87,ED$85&lt;=FC87),IFERROR($G87/FD87,0),"")</f>
        <v/>
      </c>
      <c r="EE87" s="90" t="str">
        <f>IF(AND(EE$85&gt;=FB87,EE$85&lt;=FC87),IFERROR($G87/FD87,0),"")</f>
        <v/>
      </c>
      <c r="EF87" s="90" t="str">
        <f>IF(AND(EF$85&gt;=FB87,EF$85&lt;=FC87),IFERROR($G87/FD87,0),"")</f>
        <v/>
      </c>
      <c r="EG87" s="90" t="str">
        <f>IF(AND(EG$85&gt;=FB87,EG$85&lt;=FC87),IFERROR($G87/FD87,0),"")</f>
        <v/>
      </c>
      <c r="EH87" s="90" t="str">
        <f>IF(AND(EH$85&gt;=FB87,EH$85&lt;=FC87),IFERROR($G87/FD87,0),"")</f>
        <v/>
      </c>
      <c r="EI87" s="90" t="str">
        <f>IF(AND(EI$85&gt;=FB87,EI$85&lt;=FC87),IFERROR($G87/FD87,0),"")</f>
        <v/>
      </c>
      <c r="EJ87" s="90" t="str">
        <f>IF(AND(EJ$85&gt;=FB87,EJ$85&lt;=FC87),IFERROR($G87/FD87,0),"")</f>
        <v/>
      </c>
      <c r="EK87" s="90" t="str">
        <f>IF(AND(EK$85&gt;=FB87,EK$85&lt;=FC87),IFERROR($G87/FD87,0),"")</f>
        <v/>
      </c>
      <c r="EL87" s="90" t="str">
        <f>IF(AND(EL$85&gt;=FB87,EL$85&lt;=FC87),IFERROR($G87/FD87,0),"")</f>
        <v/>
      </c>
      <c r="EM87" s="90" t="str">
        <f>IF(AND(EM$85&gt;=FB87,EM$85&lt;=FC87),IFERROR($G87/FD87,0),"")</f>
        <v/>
      </c>
      <c r="EN87" s="90" t="str">
        <f>IF(AND(EN$85&gt;=FB87,EN$85&lt;=FC87),IFERROR($G87/FD87,0),"")</f>
        <v/>
      </c>
      <c r="EO87" s="90" t="str">
        <f>IF(AND(EO$85&gt;=FB87,EO$85&lt;=FC87),IFERROR($G87/FD87,0),"")</f>
        <v/>
      </c>
      <c r="EP87" s="90" t="str">
        <f>IF(AND(EP$85&gt;=FB87,EP$85&lt;=FC87),IFERROR($G87/FD87,0),"")</f>
        <v/>
      </c>
      <c r="EQ87" s="90" t="str">
        <f>IF(AND(EQ$85&gt;=FB87,EQ$85&lt;=FC87),IFERROR($G87/FD87,0),"")</f>
        <v/>
      </c>
      <c r="ER87" s="90" t="str">
        <f>IF(AND(ER$85&gt;=FB87,ER$85&lt;=FC87),IFERROR($G87/FD87,0),"")</f>
        <v/>
      </c>
      <c r="ES87" s="90" t="str">
        <f>IF(AND(ES$85&gt;=FB87,ES$85&lt;=FC87),IFERROR($G87/FD87,0),"")</f>
        <v/>
      </c>
      <c r="ET87" s="90" t="str">
        <f>IF(AND(ET$85&gt;=FB87,ET$85&lt;=FC87),IFERROR($G87/FD87,0),"")</f>
        <v/>
      </c>
      <c r="EU87" s="90" t="str">
        <f>IF(AND(EU$85&gt;=FB87,EU$85&lt;=FC87),IFERROR($G87/FD87,0),"")</f>
        <v/>
      </c>
      <c r="EV87" s="90" t="str">
        <f>IF(AND(EV$85&gt;=FB87,EV$85&lt;=FC87),IFERROR($G87/FD87,0),"")</f>
        <v/>
      </c>
      <c r="EW87" s="90" t="str">
        <f>IF(AND(EW$85&gt;=FB87,EW$85&lt;=FC87),IFERROR($G87/FD87,0),"")</f>
        <v/>
      </c>
      <c r="EX87" s="90" t="str">
        <f>IF(AND(EX$85&gt;=FB87,EX$85&lt;=FC87),IFERROR($G87/FD87,0),"")</f>
        <v/>
      </c>
      <c r="EY87" s="90" t="str">
        <f>IF(AND(EY$85&gt;=FB87,EY$85&lt;=FC87),IFERROR($G87/FD87,0),"")</f>
        <v/>
      </c>
      <c r="EZ87" s="90" t="str">
        <f>IF(AND(EZ$85&gt;=FB87,EZ$85&lt;=FC87),IFERROR($G87/FD87,0),"")</f>
        <v/>
      </c>
      <c r="FA87" s="90" t="str">
        <f>IF(AND(FA$85&gt;=FB87,FA$85&lt;=FC87),IFERROR($G87/FD87,0),"")</f>
        <v/>
      </c>
      <c r="FB87">
        <f>'06_Presupuesto'!J175-'02_Rendimientos'!$B$79+1</f>
        <v>1</v>
      </c>
      <c r="FC87">
        <f>'06_Presupuesto'!K175-'02_Rendimientos'!$B$79+1</f>
        <v>6</v>
      </c>
      <c r="FD87">
        <f>FC87-FB87+1</f>
        <v>6</v>
      </c>
    </row>
    <row r="88" spans="2:160">
      <c r="B88" s="109" t="str">
        <f>'06_Presupuesto'!K10</f>
        <v>A.1.1/b)</v>
      </c>
      <c r="C88" s="109" t="str">
        <f>'06_Presupuesto'!L10</f>
        <v>Bodega de Materiales</v>
      </c>
      <c r="D88" s="109" t="str">
        <f>'06_Presupuesto'!M10</f>
        <v>UNI</v>
      </c>
      <c r="E88" s="110">
        <f>'06_Presupuesto'!N10</f>
        <v>1</v>
      </c>
      <c r="F88" s="110">
        <f>'06_Presupuesto'!O10</f>
        <v>1499999.9999999998</v>
      </c>
      <c r="G88" s="110">
        <f>'06_Presupuesto'!P10</f>
        <v>1499999.9999999998</v>
      </c>
      <c r="H88" s="110">
        <f>IF(AND(H$85&gt;=FB88,H$85&lt;=FC88),IFERROR($G88/FD88,0),"")</f>
        <v>249999.99999999997</v>
      </c>
      <c r="I88" s="110">
        <f>IF(AND(I$85&gt;=FB88,I$85&lt;=FC88),IFERROR($G88/FD88,0),"")</f>
        <v>249999.99999999997</v>
      </c>
      <c r="J88" s="110">
        <f>IF(AND(J$85&gt;=FB88,J$85&lt;=FC88),IFERROR($G88/FD88,0),"")</f>
        <v>249999.99999999997</v>
      </c>
      <c r="K88" s="110">
        <f>IF(AND(K$85&gt;=FB88,K$85&lt;=FC88),IFERROR($G88/FD88,0),"")</f>
        <v>249999.99999999997</v>
      </c>
      <c r="L88" s="110">
        <f>IF(AND(L$85&gt;=FB88,L$85&lt;=FC88),IFERROR($G88/FD88,0),"")</f>
        <v>249999.99999999997</v>
      </c>
      <c r="M88" s="110">
        <f>IF(AND(M$85&gt;=FB88,M$85&lt;=FC88),IFERROR($G88/FD88,0),"")</f>
        <v>249999.99999999997</v>
      </c>
      <c r="N88" s="110" t="str">
        <f>IF(AND(N$85&gt;=FB88,N$85&lt;=FC88),IFERROR($G88/FD88,0),"")</f>
        <v/>
      </c>
      <c r="O88" s="110" t="str">
        <f>IF(AND(O$85&gt;=FB88,O$85&lt;=FC88),IFERROR($G88/FD88,0),"")</f>
        <v/>
      </c>
      <c r="P88" s="110" t="str">
        <f>IF(AND(P$85&gt;=FB88,P$85&lt;=FC88),IFERROR($G88/FD88,0),"")</f>
        <v/>
      </c>
      <c r="Q88" s="110" t="str">
        <f>IF(AND(Q$85&gt;=FB88,Q$85&lt;=FC88),IFERROR($G88/FD88,0),"")</f>
        <v/>
      </c>
      <c r="R88" s="110" t="str">
        <f>IF(AND(R$85&gt;=FB88,R$85&lt;=FC88),IFERROR($G88/FD88,0),"")</f>
        <v/>
      </c>
      <c r="S88" s="110" t="str">
        <f>IF(AND(S$85&gt;=FB88,S$85&lt;=FC88),IFERROR($G88/FD88,0),"")</f>
        <v/>
      </c>
      <c r="T88" s="110" t="str">
        <f>IF(AND(T$85&gt;=FB88,T$85&lt;=FC88),IFERROR($G88/FD88,0),"")</f>
        <v/>
      </c>
      <c r="U88" s="110" t="str">
        <f>IF(AND(U$85&gt;=FB88,U$85&lt;=FC88),IFERROR($G88/FD88,0),"")</f>
        <v/>
      </c>
      <c r="V88" s="110" t="str">
        <f>IF(AND(V$85&gt;=FB88,V$85&lt;=FC88),IFERROR($G88/FD88,0),"")</f>
        <v/>
      </c>
      <c r="W88" s="110" t="str">
        <f>IF(AND(W$85&gt;=FB88,W$85&lt;=FC88),IFERROR($G88/FD88,0),"")</f>
        <v/>
      </c>
      <c r="X88" s="110" t="str">
        <f>IF(AND(X$85&gt;=FB88,X$85&lt;=FC88),IFERROR($G88/FD88,0),"")</f>
        <v/>
      </c>
      <c r="Y88" s="110" t="str">
        <f>IF(AND(Y$85&gt;=FB88,Y$85&lt;=FC88),IFERROR($G88/FD88,0),"")</f>
        <v/>
      </c>
      <c r="Z88" s="110" t="str">
        <f>IF(AND(Z$85&gt;=FB88,Z$85&lt;=FC88),IFERROR($G88/FD88,0),"")</f>
        <v/>
      </c>
      <c r="AA88" s="110" t="str">
        <f>IF(AND(AA$85&gt;=FB88,AA$85&lt;=FC88),IFERROR($G88/FD88,0),"")</f>
        <v/>
      </c>
      <c r="AB88" s="110" t="str">
        <f>IF(AND(AB$85&gt;=FB88,AB$85&lt;=FC88),IFERROR($G88/FD88,0),"")</f>
        <v/>
      </c>
      <c r="AC88" s="110" t="str">
        <f>IF(AND(AC$85&gt;=FB88,AC$85&lt;=FC88),IFERROR($G88/FD88,0),"")</f>
        <v/>
      </c>
      <c r="AD88" s="110" t="str">
        <f>IF(AND(AD$85&gt;=FB88,AD$85&lt;=FC88),IFERROR($G88/FD88,0),"")</f>
        <v/>
      </c>
      <c r="AE88" s="110" t="str">
        <f>IF(AND(AE$85&gt;=FB88,AE$85&lt;=FC88),IFERROR($G88/FD88,0),"")</f>
        <v/>
      </c>
      <c r="AF88" s="110" t="str">
        <f>IF(AND(AF$85&gt;=FB88,AF$85&lt;=FC88),IFERROR($G88/FD88,0),"")</f>
        <v/>
      </c>
      <c r="AG88" s="110" t="str">
        <f>IF(AND(AG$85&gt;=FB88,AG$85&lt;=FC88),IFERROR($G88/FD88,0),"")</f>
        <v/>
      </c>
      <c r="AH88" s="110" t="str">
        <f>IF(AND(AH$85&gt;=FB88,AH$85&lt;=FC88),IFERROR($G88/FD88,0),"")</f>
        <v/>
      </c>
      <c r="AI88" s="110" t="str">
        <f>IF(AND(AI$85&gt;=FB88,AI$85&lt;=FC88),IFERROR($G88/FD88,0),"")</f>
        <v/>
      </c>
      <c r="AJ88" s="110" t="str">
        <f>IF(AND(AJ$85&gt;=FB88,AJ$85&lt;=FC88),IFERROR($G88/FD88,0),"")</f>
        <v/>
      </c>
      <c r="AK88" s="110" t="str">
        <f>IF(AND(AK$85&gt;=FB88,AK$85&lt;=FC88),IFERROR($G88/FD88,0),"")</f>
        <v/>
      </c>
      <c r="AL88" s="110" t="str">
        <f>IF(AND(AL$85&gt;=FB88,AL$85&lt;=FC88),IFERROR($G88/FD88,0),"")</f>
        <v/>
      </c>
      <c r="AM88" s="110" t="str">
        <f>IF(AND(AM$85&gt;=FB88,AM$85&lt;=FC88),IFERROR($G88/FD88,0),"")</f>
        <v/>
      </c>
      <c r="AN88" s="110" t="str">
        <f>IF(AND(AN$85&gt;=FB88,AN$85&lt;=FC88),IFERROR($G88/FD88,0),"")</f>
        <v/>
      </c>
      <c r="AO88" s="110" t="str">
        <f>IF(AND(AO$85&gt;=FB88,AO$85&lt;=FC88),IFERROR($G88/FD88,0),"")</f>
        <v/>
      </c>
      <c r="AP88" s="110" t="str">
        <f>IF(AND(AP$85&gt;=FB88,AP$85&lt;=FC88),IFERROR($G88/FD88,0),"")</f>
        <v/>
      </c>
      <c r="AQ88" s="110" t="str">
        <f>IF(AND(AQ$85&gt;=FB88,AQ$85&lt;=FC88),IFERROR($G88/FD88,0),"")</f>
        <v/>
      </c>
      <c r="AR88" s="110" t="str">
        <f>IF(AND(AR$85&gt;=FB88,AR$85&lt;=FC88),IFERROR($G88/FD88,0),"")</f>
        <v/>
      </c>
      <c r="AS88" s="110" t="str">
        <f>IF(AND(AS$85&gt;=FB88,AS$85&lt;=FC88),IFERROR($G88/FD88,0),"")</f>
        <v/>
      </c>
      <c r="AT88" s="110" t="str">
        <f>IF(AND(AT$85&gt;=FB88,AT$85&lt;=FC88),IFERROR($G88/FD88,0),"")</f>
        <v/>
      </c>
      <c r="AU88" s="110" t="str">
        <f>IF(AND(AU$85&gt;=FB88,AU$85&lt;=FC88),IFERROR($G88/FD88,0),"")</f>
        <v/>
      </c>
      <c r="AV88" s="110" t="str">
        <f>IF(AND(AV$85&gt;=FB88,AV$85&lt;=FC88),IFERROR($G88/FD88,0),"")</f>
        <v/>
      </c>
      <c r="AW88" s="110" t="str">
        <f>IF(AND(AW$85&gt;=FB88,AW$85&lt;=FC88),IFERROR($G88/FD88,0),"")</f>
        <v/>
      </c>
      <c r="AX88" s="110" t="str">
        <f>IF(AND(AX$85&gt;=FB88,AX$85&lt;=FC88),IFERROR($G88/FD88,0),"")</f>
        <v/>
      </c>
      <c r="AY88" s="110" t="str">
        <f>IF(AND(AY$85&gt;=FB88,AY$85&lt;=FC88),IFERROR($G88/FD88,0),"")</f>
        <v/>
      </c>
      <c r="AZ88" s="110" t="str">
        <f>IF(AND(AZ$85&gt;=FB88,AZ$85&lt;=FC88),IFERROR($G88/FD88,0),"")</f>
        <v/>
      </c>
      <c r="BA88" s="110" t="str">
        <f>IF(AND(BA$85&gt;=FB88,BA$85&lt;=FC88),IFERROR($G88/FD88,0),"")</f>
        <v/>
      </c>
      <c r="BB88" s="110" t="str">
        <f>IF(AND(BB$85&gt;=FB88,BB$85&lt;=FC88),IFERROR($G88/FD88,0),"")</f>
        <v/>
      </c>
      <c r="BC88" s="110" t="str">
        <f>IF(AND(BC$85&gt;=FB88,BC$85&lt;=FC88),IFERROR($G88/FD88,0),"")</f>
        <v/>
      </c>
      <c r="BD88" s="110" t="str">
        <f>IF(AND(BD$85&gt;=FB88,BD$85&lt;=FC88),IFERROR($G88/FD88,0),"")</f>
        <v/>
      </c>
      <c r="BE88" s="110" t="str">
        <f>IF(AND(BE$85&gt;=FB88,BE$85&lt;=FC88),IFERROR($G88/FD88,0),"")</f>
        <v/>
      </c>
      <c r="BF88" s="110" t="str">
        <f>IF(AND(BF$85&gt;=FB88,BF$85&lt;=FC88),IFERROR($G88/FD88,0),"")</f>
        <v/>
      </c>
      <c r="BG88" s="110" t="str">
        <f>IF(AND(BG$85&gt;=FB88,BG$85&lt;=FC88),IFERROR($G88/FD88,0),"")</f>
        <v/>
      </c>
      <c r="BH88" s="110" t="str">
        <f>IF(AND(BH$85&gt;=FB88,BH$85&lt;=FC88),IFERROR($G88/FD88,0),"")</f>
        <v/>
      </c>
      <c r="BI88" s="110" t="str">
        <f>IF(AND(BI$85&gt;=FB88,BI$85&lt;=FC88),IFERROR($G88/FD88,0),"")</f>
        <v/>
      </c>
      <c r="BJ88" s="110" t="str">
        <f>IF(AND(BJ$85&gt;=FB88,BJ$85&lt;=FC88),IFERROR($G88/FD88,0),"")</f>
        <v/>
      </c>
      <c r="BK88" s="110" t="str">
        <f>IF(AND(BK$85&gt;=FB88,BK$85&lt;=FC88),IFERROR($G88/FD88,0),"")</f>
        <v/>
      </c>
      <c r="BL88" s="110" t="str">
        <f>IF(AND(BL$85&gt;=FB88,BL$85&lt;=FC88),IFERROR($G88/FD88,0),"")</f>
        <v/>
      </c>
      <c r="BM88" s="110" t="str">
        <f>IF(AND(BM$85&gt;=FB88,BM$85&lt;=FC88),IFERROR($G88/FD88,0),"")</f>
        <v/>
      </c>
      <c r="BN88" s="110" t="str">
        <f>IF(AND(BN$85&gt;=FB88,BN$85&lt;=FC88),IFERROR($G88/FD88,0),"")</f>
        <v/>
      </c>
      <c r="BO88" s="110" t="str">
        <f>IF(AND(BO$85&gt;=FB88,BO$85&lt;=FC88),IFERROR($G88/FD88,0),"")</f>
        <v/>
      </c>
      <c r="BP88" s="110" t="str">
        <f>IF(AND(BP$85&gt;=FB88,BP$85&lt;=FC88),IFERROR($G88/FD88,0),"")</f>
        <v/>
      </c>
      <c r="BQ88" s="110" t="str">
        <f>IF(AND(BQ$85&gt;=FB88,BQ$85&lt;=FC88),IFERROR($G88/FD88,0),"")</f>
        <v/>
      </c>
      <c r="BR88" s="110" t="str">
        <f>IF(AND(BR$85&gt;=FB88,BR$85&lt;=FC88),IFERROR($G88/FD88,0),"")</f>
        <v/>
      </c>
      <c r="BS88" s="110" t="str">
        <f>IF(AND(BS$85&gt;=FB88,BS$85&lt;=FC88),IFERROR($G88/FD88,0),"")</f>
        <v/>
      </c>
      <c r="BT88" s="110" t="str">
        <f>IF(AND(BT$85&gt;=FB88,BT$85&lt;=FC88),IFERROR($G88/FD88,0),"")</f>
        <v/>
      </c>
      <c r="BU88" s="110" t="str">
        <f>IF(AND(BU$85&gt;=FB88,BU$85&lt;=FC88),IFERROR($G88/FD88,0),"")</f>
        <v/>
      </c>
      <c r="BV88" s="110" t="str">
        <f>IF(AND(BV$85&gt;=FB88,BV$85&lt;=FC88),IFERROR($G88/FD88,0),"")</f>
        <v/>
      </c>
      <c r="BW88" s="110" t="str">
        <f>IF(AND(BW$85&gt;=FB88,BW$85&lt;=FC88),IFERROR($G88/FD88,0),"")</f>
        <v/>
      </c>
      <c r="BX88" s="110" t="str">
        <f>IF(AND(BX$85&gt;=FB88,BX$85&lt;=FC88),IFERROR($G88/FD88,0),"")</f>
        <v/>
      </c>
      <c r="BY88" s="110" t="str">
        <f>IF(AND(BY$85&gt;=FB88,BY$85&lt;=FC88),IFERROR($G88/FD88,0),"")</f>
        <v/>
      </c>
      <c r="BZ88" s="110" t="str">
        <f>IF(AND(BZ$85&gt;=FB88,BZ$85&lt;=FC88),IFERROR($G88/FD88,0),"")</f>
        <v/>
      </c>
      <c r="CA88" s="110" t="str">
        <f>IF(AND(CA$85&gt;=FB88,CA$85&lt;=FC88),IFERROR($G88/FD88,0),"")</f>
        <v/>
      </c>
      <c r="CB88" s="110" t="str">
        <f>IF(AND(CB$85&gt;=FB88,CB$85&lt;=FC88),IFERROR($G88/FD88,0),"")</f>
        <v/>
      </c>
      <c r="CC88" s="110" t="str">
        <f>IF(AND(CC$85&gt;=FB88,CC$85&lt;=FC88),IFERROR($G88/FD88,0),"")</f>
        <v/>
      </c>
      <c r="CD88" s="110" t="str">
        <f>IF(AND(CD$85&gt;=FB88,CD$85&lt;=FC88),IFERROR($G88/FD88,0),"")</f>
        <v/>
      </c>
      <c r="CE88" s="110" t="str">
        <f>IF(AND(CE$85&gt;=FB88,CE$85&lt;=FC88),IFERROR($G88/FD88,0),"")</f>
        <v/>
      </c>
      <c r="CF88" s="110" t="str">
        <f>IF(AND(CF$85&gt;=FB88,CF$85&lt;=FC88),IFERROR($G88/FD88,0),"")</f>
        <v/>
      </c>
      <c r="CG88" s="110" t="str">
        <f>IF(AND(CG$85&gt;=FB88,CG$85&lt;=FC88),IFERROR($G88/FD88,0),"")</f>
        <v/>
      </c>
      <c r="CH88" s="110" t="str">
        <f>IF(AND(CH$85&gt;=FB88,CH$85&lt;=FC88),IFERROR($G88/FD88,0),"")</f>
        <v/>
      </c>
      <c r="CI88" s="110" t="str">
        <f>IF(AND(CI$85&gt;=FB88,CI$85&lt;=FC88),IFERROR($G88/FD88,0),"")</f>
        <v/>
      </c>
      <c r="CJ88" s="110" t="str">
        <f>IF(AND(CJ$85&gt;=FB88,CJ$85&lt;=FC88),IFERROR($G88/FD88,0),"")</f>
        <v/>
      </c>
      <c r="CK88" s="110" t="str">
        <f>IF(AND(CK$85&gt;=FB88,CK$85&lt;=FC88),IFERROR($G88/FD88,0),"")</f>
        <v/>
      </c>
      <c r="CL88" s="110" t="str">
        <f>IF(AND(CL$85&gt;=FB88,CL$85&lt;=FC88),IFERROR($G88/FD88,0),"")</f>
        <v/>
      </c>
      <c r="CM88" s="110" t="str">
        <f>IF(AND(CM$85&gt;=FB88,CM$85&lt;=FC88),IFERROR($G88/FD88,0),"")</f>
        <v/>
      </c>
      <c r="CN88" s="110" t="str">
        <f>IF(AND(CN$85&gt;=FB88,CN$85&lt;=FC88),IFERROR($G88/FD88,0),"")</f>
        <v/>
      </c>
      <c r="CO88" s="110" t="str">
        <f>IF(AND(CO$85&gt;=FB88,CO$85&lt;=FC88),IFERROR($G88/FD88,0),"")</f>
        <v/>
      </c>
      <c r="CP88" s="110" t="str">
        <f>IF(AND(CP$85&gt;=FB88,CP$85&lt;=FC88),IFERROR($G88/FD88,0),"")</f>
        <v/>
      </c>
      <c r="CQ88" s="110" t="str">
        <f>IF(AND(CQ$85&gt;=FB88,CQ$85&lt;=FC88),IFERROR($G88/FD88,0),"")</f>
        <v/>
      </c>
      <c r="CR88" s="110" t="str">
        <f>IF(AND(CR$85&gt;=FB88,CR$85&lt;=FC88),IFERROR($G88/FD88,0),"")</f>
        <v/>
      </c>
      <c r="CS88" s="110" t="str">
        <f>IF(AND(CS$85&gt;=FB88,CS$85&lt;=FC88),IFERROR($G88/FD88,0),"")</f>
        <v/>
      </c>
      <c r="CT88" s="110" t="str">
        <f>IF(AND(CT$85&gt;=FB88,CT$85&lt;=FC88),IFERROR($G88/FD88,0),"")</f>
        <v/>
      </c>
      <c r="CU88" s="110" t="str">
        <f>IF(AND(CU$85&gt;=FB88,CU$85&lt;=FC88),IFERROR($G88/FD88,0),"")</f>
        <v/>
      </c>
      <c r="CV88" s="110" t="str">
        <f>IF(AND(CV$85&gt;=FB88,CV$85&lt;=FC88),IFERROR($G88/FD88,0),"")</f>
        <v/>
      </c>
      <c r="CW88" s="110" t="str">
        <f>IF(AND(CW$85&gt;=FB88,CW$85&lt;=FC88),IFERROR($G88/FD88,0),"")</f>
        <v/>
      </c>
      <c r="CX88" s="110" t="str">
        <f>IF(AND(CX$85&gt;=FB88,CX$85&lt;=FC88),IFERROR($G88/FD88,0),"")</f>
        <v/>
      </c>
      <c r="CY88" s="110" t="str">
        <f>IF(AND(CY$85&gt;=FB88,CY$85&lt;=FC88),IFERROR($G88/FD88,0),"")</f>
        <v/>
      </c>
      <c r="CZ88" s="110" t="str">
        <f>IF(AND(CZ$85&gt;=FB88,CZ$85&lt;=FC88),IFERROR($G88/FD88,0),"")</f>
        <v/>
      </c>
      <c r="DA88" s="110" t="str">
        <f>IF(AND(DA$85&gt;=FB88,DA$85&lt;=FC88),IFERROR($G88/FD88,0),"")</f>
        <v/>
      </c>
      <c r="DB88" s="110" t="str">
        <f>IF(AND(DB$85&gt;=FB88,DB$85&lt;=FC88),IFERROR($G88/FD88,0),"")</f>
        <v/>
      </c>
      <c r="DC88" s="110" t="str">
        <f>IF(AND(DC$85&gt;=FB88,DC$85&lt;=FC88),IFERROR($G88/FD88,0),"")</f>
        <v/>
      </c>
      <c r="DD88" s="110" t="str">
        <f>IF(AND(DD$85&gt;=FB88,DD$85&lt;=FC88),IFERROR($G88/FD88,0),"")</f>
        <v/>
      </c>
      <c r="DE88" s="110" t="str">
        <f>IF(AND(DE$85&gt;=FB88,DE$85&lt;=FC88),IFERROR($G88/FD88,0),"")</f>
        <v/>
      </c>
      <c r="DF88" s="110" t="str">
        <f>IF(AND(DF$85&gt;=FB88,DF$85&lt;=FC88),IFERROR($G88/FD88,0),"")</f>
        <v/>
      </c>
      <c r="DG88" s="110" t="str">
        <f>IF(AND(DG$85&gt;=FB88,DG$85&lt;=FC88),IFERROR($G88/FD88,0),"")</f>
        <v/>
      </c>
      <c r="DH88" s="110" t="str">
        <f>IF(AND(DH$85&gt;=FB88,DH$85&lt;=FC88),IFERROR($G88/FD88,0),"")</f>
        <v/>
      </c>
      <c r="DI88" s="110" t="str">
        <f>IF(AND(DI$85&gt;=FB88,DI$85&lt;=FC88),IFERROR($G88/FD88,0),"")</f>
        <v/>
      </c>
      <c r="DJ88" s="110" t="str">
        <f>IF(AND(DJ$85&gt;=FB88,DJ$85&lt;=FC88),IFERROR($G88/FD88,0),"")</f>
        <v/>
      </c>
      <c r="DK88" s="110" t="str">
        <f>IF(AND(DK$85&gt;=FB88,DK$85&lt;=FC88),IFERROR($G88/FD88,0),"")</f>
        <v/>
      </c>
      <c r="DL88" s="110" t="str">
        <f>IF(AND(DL$85&gt;=FB88,DL$85&lt;=FC88),IFERROR($G88/FD88,0),"")</f>
        <v/>
      </c>
      <c r="DM88" s="110" t="str">
        <f>IF(AND(DM$85&gt;=FB88,DM$85&lt;=FC88),IFERROR($G88/FD88,0),"")</f>
        <v/>
      </c>
      <c r="DN88" s="110" t="str">
        <f>IF(AND(DN$85&gt;=FB88,DN$85&lt;=FC88),IFERROR($G88/FD88,0),"")</f>
        <v/>
      </c>
      <c r="DO88" s="110" t="str">
        <f>IF(AND(DO$85&gt;=FB88,DO$85&lt;=FC88),IFERROR($G88/FD88,0),"")</f>
        <v/>
      </c>
      <c r="DP88" s="110" t="str">
        <f>IF(AND(DP$85&gt;=FB88,DP$85&lt;=FC88),IFERROR($G88/FD88,0),"")</f>
        <v/>
      </c>
      <c r="DQ88" s="110" t="str">
        <f>IF(AND(DQ$85&gt;=FB88,DQ$85&lt;=FC88),IFERROR($G88/FD88,0),"")</f>
        <v/>
      </c>
      <c r="DR88" s="110" t="str">
        <f>IF(AND(DR$85&gt;=FB88,DR$85&lt;=FC88),IFERROR($G88/FD88,0),"")</f>
        <v/>
      </c>
      <c r="DS88" s="110" t="str">
        <f>IF(AND(DS$85&gt;=FB88,DS$85&lt;=FC88),IFERROR($G88/FD88,0),"")</f>
        <v/>
      </c>
      <c r="DT88" s="110" t="str">
        <f>IF(AND(DT$85&gt;=FB88,DT$85&lt;=FC88),IFERROR($G88/FD88,0),"")</f>
        <v/>
      </c>
      <c r="DU88" s="110" t="str">
        <f>IF(AND(DU$85&gt;=FB88,DU$85&lt;=FC88),IFERROR($G88/FD88,0),"")</f>
        <v/>
      </c>
      <c r="DV88" s="110" t="str">
        <f>IF(AND(DV$85&gt;=FB88,DV$85&lt;=FC88),IFERROR($G88/FD88,0),"")</f>
        <v/>
      </c>
      <c r="DW88" s="110" t="str">
        <f>IF(AND(DW$85&gt;=FB88,DW$85&lt;=FC88),IFERROR($G88/FD88,0),"")</f>
        <v/>
      </c>
      <c r="DX88" s="110" t="str">
        <f>IF(AND(DX$85&gt;=FB88,DX$85&lt;=FC88),IFERROR($G88/FD88,0),"")</f>
        <v/>
      </c>
      <c r="DY88" s="110" t="str">
        <f>IF(AND(DY$85&gt;=FB88,DY$85&lt;=FC88),IFERROR($G88/FD88,0),"")</f>
        <v/>
      </c>
      <c r="DZ88" s="110" t="str">
        <f>IF(AND(DZ$85&gt;=FB88,DZ$85&lt;=FC88),IFERROR($G88/FD88,0),"")</f>
        <v/>
      </c>
      <c r="EA88" s="110" t="str">
        <f>IF(AND(EA$85&gt;=FB88,EA$85&lt;=FC88),IFERROR($G88/FD88,0),"")</f>
        <v/>
      </c>
      <c r="EB88" s="110" t="str">
        <f>IF(AND(EB$85&gt;=FB88,EB$85&lt;=FC88),IFERROR($G88/FD88,0),"")</f>
        <v/>
      </c>
      <c r="EC88" s="110" t="str">
        <f>IF(AND(EC$85&gt;=FB88,EC$85&lt;=FC88),IFERROR($G88/FD88,0),"")</f>
        <v/>
      </c>
      <c r="ED88" s="110" t="str">
        <f>IF(AND(ED$85&gt;=FB88,ED$85&lt;=FC88),IFERROR($G88/FD88,0),"")</f>
        <v/>
      </c>
      <c r="EE88" s="110" t="str">
        <f>IF(AND(EE$85&gt;=FB88,EE$85&lt;=FC88),IFERROR($G88/FD88,0),"")</f>
        <v/>
      </c>
      <c r="EF88" s="110" t="str">
        <f>IF(AND(EF$85&gt;=FB88,EF$85&lt;=FC88),IFERROR($G88/FD88,0),"")</f>
        <v/>
      </c>
      <c r="EG88" s="110" t="str">
        <f>IF(AND(EG$85&gt;=FB88,EG$85&lt;=FC88),IFERROR($G88/FD88,0),"")</f>
        <v/>
      </c>
      <c r="EH88" s="110" t="str">
        <f>IF(AND(EH$85&gt;=FB88,EH$85&lt;=FC88),IFERROR($G88/FD88,0),"")</f>
        <v/>
      </c>
      <c r="EI88" s="110" t="str">
        <f>IF(AND(EI$85&gt;=FB88,EI$85&lt;=FC88),IFERROR($G88/FD88,0),"")</f>
        <v/>
      </c>
      <c r="EJ88" s="110" t="str">
        <f>IF(AND(EJ$85&gt;=FB88,EJ$85&lt;=FC88),IFERROR($G88/FD88,0),"")</f>
        <v/>
      </c>
      <c r="EK88" s="110" t="str">
        <f>IF(AND(EK$85&gt;=FB88,EK$85&lt;=FC88),IFERROR($G88/FD88,0),"")</f>
        <v/>
      </c>
      <c r="EL88" s="110" t="str">
        <f>IF(AND(EL$85&gt;=FB88,EL$85&lt;=FC88),IFERROR($G88/FD88,0),"")</f>
        <v/>
      </c>
      <c r="EM88" s="110" t="str">
        <f>IF(AND(EM$85&gt;=FB88,EM$85&lt;=FC88),IFERROR($G88/FD88,0),"")</f>
        <v/>
      </c>
      <c r="EN88" s="110" t="str">
        <f>IF(AND(EN$85&gt;=FB88,EN$85&lt;=FC88),IFERROR($G88/FD88,0),"")</f>
        <v/>
      </c>
      <c r="EO88" s="110" t="str">
        <f>IF(AND(EO$85&gt;=FB88,EO$85&lt;=FC88),IFERROR($G88/FD88,0),"")</f>
        <v/>
      </c>
      <c r="EP88" s="110" t="str">
        <f>IF(AND(EP$85&gt;=FB88,EP$85&lt;=FC88),IFERROR($G88/FD88,0),"")</f>
        <v/>
      </c>
      <c r="EQ88" s="110" t="str">
        <f>IF(AND(EQ$85&gt;=FB88,EQ$85&lt;=FC88),IFERROR($G88/FD88,0),"")</f>
        <v/>
      </c>
      <c r="ER88" s="110" t="str">
        <f>IF(AND(ER$85&gt;=FB88,ER$85&lt;=FC88),IFERROR($G88/FD88,0),"")</f>
        <v/>
      </c>
      <c r="ES88" s="110" t="str">
        <f>IF(AND(ES$85&gt;=FB88,ES$85&lt;=FC88),IFERROR($G88/FD88,0),"")</f>
        <v/>
      </c>
      <c r="ET88" s="110" t="str">
        <f>IF(AND(ET$85&gt;=FB88,ET$85&lt;=FC88),IFERROR($G88/FD88,0),"")</f>
        <v/>
      </c>
      <c r="EU88" s="110" t="str">
        <f>IF(AND(EU$85&gt;=FB88,EU$85&lt;=FC88),IFERROR($G88/FD88,0),"")</f>
        <v/>
      </c>
      <c r="EV88" s="110" t="str">
        <f>IF(AND(EV$85&gt;=FB88,EV$85&lt;=FC88),IFERROR($G88/FD88,0),"")</f>
        <v/>
      </c>
      <c r="EW88" s="110" t="str">
        <f>IF(AND(EW$85&gt;=FB88,EW$85&lt;=FC88),IFERROR($G88/FD88,0),"")</f>
        <v/>
      </c>
      <c r="EX88" s="110" t="str">
        <f>IF(AND(EX$85&gt;=FB88,EX$85&lt;=FC88),IFERROR($G88/FD88,0),"")</f>
        <v/>
      </c>
      <c r="EY88" s="110" t="str">
        <f>IF(AND(EY$85&gt;=FB88,EY$85&lt;=FC88),IFERROR($G88/FD88,0),"")</f>
        <v/>
      </c>
      <c r="EZ88" s="110" t="str">
        <f>IF(AND(EZ$85&gt;=FB88,EZ$85&lt;=FC88),IFERROR($G88/FD88,0),"")</f>
        <v/>
      </c>
      <c r="FA88" s="110" t="str">
        <f>IF(AND(FA$85&gt;=FB88,FA$85&lt;=FC88),IFERROR($G88/FD88,0),"")</f>
        <v/>
      </c>
      <c r="FB88">
        <f>'06_Presupuesto'!J176-'02_Rendimientos'!$B$79+1</f>
        <v>1</v>
      </c>
      <c r="FC88">
        <f>'06_Presupuesto'!K176-'02_Rendimientos'!$B$79+1</f>
        <v>6</v>
      </c>
      <c r="FD88">
        <f>FC88-FB88+1</f>
        <v>6</v>
      </c>
    </row>
    <row r="89" spans="2:160">
      <c r="B89" t="str">
        <f>'06_Presupuesto'!K11</f>
        <v>A.1.1/c)</v>
      </c>
      <c r="C89" t="str">
        <f>'06_Presupuesto'!L11</f>
        <v>Servicios higiénicos tipo químicos</v>
      </c>
      <c r="D89" t="str">
        <f>'06_Presupuesto'!M11</f>
        <v>UNI</v>
      </c>
      <c r="E89" s="90">
        <f>'06_Presupuesto'!N11</f>
        <v>2</v>
      </c>
      <c r="F89" s="90">
        <f>'06_Presupuesto'!O11</f>
        <v>1062500</v>
      </c>
      <c r="G89" s="90">
        <f>'06_Presupuesto'!P11</f>
        <v>2125000</v>
      </c>
      <c r="H89" s="90">
        <f>IF(AND(H$85&gt;=FB89,H$85&lt;=FC89),IFERROR($G89/FD89,0),"")</f>
        <v>354166.66666666669</v>
      </c>
      <c r="I89" s="90">
        <f>IF(AND(I$85&gt;=FB89,I$85&lt;=FC89),IFERROR($G89/FD89,0),"")</f>
        <v>354166.66666666669</v>
      </c>
      <c r="J89" s="90">
        <f>IF(AND(J$85&gt;=FB89,J$85&lt;=FC89),IFERROR($G89/FD89,0),"")</f>
        <v>354166.66666666669</v>
      </c>
      <c r="K89" s="90">
        <f>IF(AND(K$85&gt;=FB89,K$85&lt;=FC89),IFERROR($G89/FD89,0),"")</f>
        <v>354166.66666666669</v>
      </c>
      <c r="L89" s="90">
        <f>IF(AND(L$85&gt;=FB89,L$85&lt;=FC89),IFERROR($G89/FD89,0),"")</f>
        <v>354166.66666666669</v>
      </c>
      <c r="M89" s="90">
        <f>IF(AND(M$85&gt;=FB89,M$85&lt;=FC89),IFERROR($G89/FD89,0),"")</f>
        <v>354166.66666666669</v>
      </c>
      <c r="N89" s="90" t="str">
        <f>IF(AND(N$85&gt;=FB89,N$85&lt;=FC89),IFERROR($G89/FD89,0),"")</f>
        <v/>
      </c>
      <c r="O89" s="90" t="str">
        <f>IF(AND(O$85&gt;=FB89,O$85&lt;=FC89),IFERROR($G89/FD89,0),"")</f>
        <v/>
      </c>
      <c r="P89" s="90" t="str">
        <f>IF(AND(P$85&gt;=FB89,P$85&lt;=FC89),IFERROR($G89/FD89,0),"")</f>
        <v/>
      </c>
      <c r="Q89" s="90" t="str">
        <f>IF(AND(Q$85&gt;=FB89,Q$85&lt;=FC89),IFERROR($G89/FD89,0),"")</f>
        <v/>
      </c>
      <c r="R89" s="90" t="str">
        <f>IF(AND(R$85&gt;=FB89,R$85&lt;=FC89),IFERROR($G89/FD89,0),"")</f>
        <v/>
      </c>
      <c r="S89" s="90" t="str">
        <f>IF(AND(S$85&gt;=FB89,S$85&lt;=FC89),IFERROR($G89/FD89,0),"")</f>
        <v/>
      </c>
      <c r="T89" s="90" t="str">
        <f>IF(AND(T$85&gt;=FB89,T$85&lt;=FC89),IFERROR($G89/FD89,0),"")</f>
        <v/>
      </c>
      <c r="U89" s="90" t="str">
        <f>IF(AND(U$85&gt;=FB89,U$85&lt;=FC89),IFERROR($G89/FD89,0),"")</f>
        <v/>
      </c>
      <c r="V89" s="90" t="str">
        <f>IF(AND(V$85&gt;=FB89,V$85&lt;=FC89),IFERROR($G89/FD89,0),"")</f>
        <v/>
      </c>
      <c r="W89" s="90" t="str">
        <f>IF(AND(W$85&gt;=FB89,W$85&lt;=FC89),IFERROR($G89/FD89,0),"")</f>
        <v/>
      </c>
      <c r="X89" s="90" t="str">
        <f>IF(AND(X$85&gt;=FB89,X$85&lt;=FC89),IFERROR($G89/FD89,0),"")</f>
        <v/>
      </c>
      <c r="Y89" s="90" t="str">
        <f>IF(AND(Y$85&gt;=FB89,Y$85&lt;=FC89),IFERROR($G89/FD89,0),"")</f>
        <v/>
      </c>
      <c r="Z89" s="90" t="str">
        <f>IF(AND(Z$85&gt;=FB89,Z$85&lt;=FC89),IFERROR($G89/FD89,0),"")</f>
        <v/>
      </c>
      <c r="AA89" s="90" t="str">
        <f>IF(AND(AA$85&gt;=FB89,AA$85&lt;=FC89),IFERROR($G89/FD89,0),"")</f>
        <v/>
      </c>
      <c r="AB89" s="90" t="str">
        <f>IF(AND(AB$85&gt;=FB89,AB$85&lt;=FC89),IFERROR($G89/FD89,0),"")</f>
        <v/>
      </c>
      <c r="AC89" s="90" t="str">
        <f>IF(AND(AC$85&gt;=FB89,AC$85&lt;=FC89),IFERROR($G89/FD89,0),"")</f>
        <v/>
      </c>
      <c r="AD89" s="90" t="str">
        <f>IF(AND(AD$85&gt;=FB89,AD$85&lt;=FC89),IFERROR($G89/FD89,0),"")</f>
        <v/>
      </c>
      <c r="AE89" s="90" t="str">
        <f>IF(AND(AE$85&gt;=FB89,AE$85&lt;=FC89),IFERROR($G89/FD89,0),"")</f>
        <v/>
      </c>
      <c r="AF89" s="90" t="str">
        <f>IF(AND(AF$85&gt;=FB89,AF$85&lt;=FC89),IFERROR($G89/FD89,0),"")</f>
        <v/>
      </c>
      <c r="AG89" s="90" t="str">
        <f>IF(AND(AG$85&gt;=FB89,AG$85&lt;=FC89),IFERROR($G89/FD89,0),"")</f>
        <v/>
      </c>
      <c r="AH89" s="90" t="str">
        <f>IF(AND(AH$85&gt;=FB89,AH$85&lt;=FC89),IFERROR($G89/FD89,0),"")</f>
        <v/>
      </c>
      <c r="AI89" s="90" t="str">
        <f>IF(AND(AI$85&gt;=FB89,AI$85&lt;=FC89),IFERROR($G89/FD89,0),"")</f>
        <v/>
      </c>
      <c r="AJ89" s="90" t="str">
        <f>IF(AND(AJ$85&gt;=FB89,AJ$85&lt;=FC89),IFERROR($G89/FD89,0),"")</f>
        <v/>
      </c>
      <c r="AK89" s="90" t="str">
        <f>IF(AND(AK$85&gt;=FB89,AK$85&lt;=FC89),IFERROR($G89/FD89,0),"")</f>
        <v/>
      </c>
      <c r="AL89" s="90" t="str">
        <f>IF(AND(AL$85&gt;=FB89,AL$85&lt;=FC89),IFERROR($G89/FD89,0),"")</f>
        <v/>
      </c>
      <c r="AM89" s="90" t="str">
        <f>IF(AND(AM$85&gt;=FB89,AM$85&lt;=FC89),IFERROR($G89/FD89,0),"")</f>
        <v/>
      </c>
      <c r="AN89" s="90" t="str">
        <f>IF(AND(AN$85&gt;=FB89,AN$85&lt;=FC89),IFERROR($G89/FD89,0),"")</f>
        <v/>
      </c>
      <c r="AO89" s="90" t="str">
        <f>IF(AND(AO$85&gt;=FB89,AO$85&lt;=FC89),IFERROR($G89/FD89,0),"")</f>
        <v/>
      </c>
      <c r="AP89" s="90" t="str">
        <f>IF(AND(AP$85&gt;=FB89,AP$85&lt;=FC89),IFERROR($G89/FD89,0),"")</f>
        <v/>
      </c>
      <c r="AQ89" s="90" t="str">
        <f>IF(AND(AQ$85&gt;=FB89,AQ$85&lt;=FC89),IFERROR($G89/FD89,0),"")</f>
        <v/>
      </c>
      <c r="AR89" s="90" t="str">
        <f>IF(AND(AR$85&gt;=FB89,AR$85&lt;=FC89),IFERROR($G89/FD89,0),"")</f>
        <v/>
      </c>
      <c r="AS89" s="90" t="str">
        <f>IF(AND(AS$85&gt;=FB89,AS$85&lt;=FC89),IFERROR($G89/FD89,0),"")</f>
        <v/>
      </c>
      <c r="AT89" s="90" t="str">
        <f>IF(AND(AT$85&gt;=FB89,AT$85&lt;=FC89),IFERROR($G89/FD89,0),"")</f>
        <v/>
      </c>
      <c r="AU89" s="90" t="str">
        <f>IF(AND(AU$85&gt;=FB89,AU$85&lt;=FC89),IFERROR($G89/FD89,0),"")</f>
        <v/>
      </c>
      <c r="AV89" s="90" t="str">
        <f>IF(AND(AV$85&gt;=FB89,AV$85&lt;=FC89),IFERROR($G89/FD89,0),"")</f>
        <v/>
      </c>
      <c r="AW89" s="90" t="str">
        <f>IF(AND(AW$85&gt;=FB89,AW$85&lt;=FC89),IFERROR($G89/FD89,0),"")</f>
        <v/>
      </c>
      <c r="AX89" s="90" t="str">
        <f>IF(AND(AX$85&gt;=FB89,AX$85&lt;=FC89),IFERROR($G89/FD89,0),"")</f>
        <v/>
      </c>
      <c r="AY89" s="90" t="str">
        <f>IF(AND(AY$85&gt;=FB89,AY$85&lt;=FC89),IFERROR($G89/FD89,0),"")</f>
        <v/>
      </c>
      <c r="AZ89" s="90" t="str">
        <f>IF(AND(AZ$85&gt;=FB89,AZ$85&lt;=FC89),IFERROR($G89/FD89,0),"")</f>
        <v/>
      </c>
      <c r="BA89" s="90" t="str">
        <f>IF(AND(BA$85&gt;=FB89,BA$85&lt;=FC89),IFERROR($G89/FD89,0),"")</f>
        <v/>
      </c>
      <c r="BB89" s="90" t="str">
        <f>IF(AND(BB$85&gt;=FB89,BB$85&lt;=FC89),IFERROR($G89/FD89,0),"")</f>
        <v/>
      </c>
      <c r="BC89" s="90" t="str">
        <f>IF(AND(BC$85&gt;=FB89,BC$85&lt;=FC89),IFERROR($G89/FD89,0),"")</f>
        <v/>
      </c>
      <c r="BD89" s="90" t="str">
        <f>IF(AND(BD$85&gt;=FB89,BD$85&lt;=FC89),IFERROR($G89/FD89,0),"")</f>
        <v/>
      </c>
      <c r="BE89" s="90" t="str">
        <f>IF(AND(BE$85&gt;=FB89,BE$85&lt;=FC89),IFERROR($G89/FD89,0),"")</f>
        <v/>
      </c>
      <c r="BF89" s="90" t="str">
        <f>IF(AND(BF$85&gt;=FB89,BF$85&lt;=FC89),IFERROR($G89/FD89,0),"")</f>
        <v/>
      </c>
      <c r="BG89" s="90" t="str">
        <f>IF(AND(BG$85&gt;=FB89,BG$85&lt;=FC89),IFERROR($G89/FD89,0),"")</f>
        <v/>
      </c>
      <c r="BH89" s="90" t="str">
        <f>IF(AND(BH$85&gt;=FB89,BH$85&lt;=FC89),IFERROR($G89/FD89,0),"")</f>
        <v/>
      </c>
      <c r="BI89" s="90" t="str">
        <f>IF(AND(BI$85&gt;=FB89,BI$85&lt;=FC89),IFERROR($G89/FD89,0),"")</f>
        <v/>
      </c>
      <c r="BJ89" s="90" t="str">
        <f>IF(AND(BJ$85&gt;=FB89,BJ$85&lt;=FC89),IFERROR($G89/FD89,0),"")</f>
        <v/>
      </c>
      <c r="BK89" s="90" t="str">
        <f>IF(AND(BK$85&gt;=FB89,BK$85&lt;=FC89),IFERROR($G89/FD89,0),"")</f>
        <v/>
      </c>
      <c r="BL89" s="90" t="str">
        <f>IF(AND(BL$85&gt;=FB89,BL$85&lt;=FC89),IFERROR($G89/FD89,0),"")</f>
        <v/>
      </c>
      <c r="BM89" s="90" t="str">
        <f>IF(AND(BM$85&gt;=FB89,BM$85&lt;=FC89),IFERROR($G89/FD89,0),"")</f>
        <v/>
      </c>
      <c r="BN89" s="90" t="str">
        <f>IF(AND(BN$85&gt;=FB89,BN$85&lt;=FC89),IFERROR($G89/FD89,0),"")</f>
        <v/>
      </c>
      <c r="BO89" s="90" t="str">
        <f>IF(AND(BO$85&gt;=FB89,BO$85&lt;=FC89),IFERROR($G89/FD89,0),"")</f>
        <v/>
      </c>
      <c r="BP89" s="90" t="str">
        <f>IF(AND(BP$85&gt;=FB89,BP$85&lt;=FC89),IFERROR($G89/FD89,0),"")</f>
        <v/>
      </c>
      <c r="BQ89" s="90" t="str">
        <f>IF(AND(BQ$85&gt;=FB89,BQ$85&lt;=FC89),IFERROR($G89/FD89,0),"")</f>
        <v/>
      </c>
      <c r="BR89" s="90" t="str">
        <f>IF(AND(BR$85&gt;=FB89,BR$85&lt;=FC89),IFERROR($G89/FD89,0),"")</f>
        <v/>
      </c>
      <c r="BS89" s="90" t="str">
        <f>IF(AND(BS$85&gt;=FB89,BS$85&lt;=FC89),IFERROR($G89/FD89,0),"")</f>
        <v/>
      </c>
      <c r="BT89" s="90" t="str">
        <f>IF(AND(BT$85&gt;=FB89,BT$85&lt;=FC89),IFERROR($G89/FD89,0),"")</f>
        <v/>
      </c>
      <c r="BU89" s="90" t="str">
        <f>IF(AND(BU$85&gt;=FB89,BU$85&lt;=FC89),IFERROR($G89/FD89,0),"")</f>
        <v/>
      </c>
      <c r="BV89" s="90" t="str">
        <f>IF(AND(BV$85&gt;=FB89,BV$85&lt;=FC89),IFERROR($G89/FD89,0),"")</f>
        <v/>
      </c>
      <c r="BW89" s="90" t="str">
        <f>IF(AND(BW$85&gt;=FB89,BW$85&lt;=FC89),IFERROR($G89/FD89,0),"")</f>
        <v/>
      </c>
      <c r="BX89" s="90" t="str">
        <f>IF(AND(BX$85&gt;=FB89,BX$85&lt;=FC89),IFERROR($G89/FD89,0),"")</f>
        <v/>
      </c>
      <c r="BY89" s="90" t="str">
        <f>IF(AND(BY$85&gt;=FB89,BY$85&lt;=FC89),IFERROR($G89/FD89,0),"")</f>
        <v/>
      </c>
      <c r="BZ89" s="90" t="str">
        <f>IF(AND(BZ$85&gt;=FB89,BZ$85&lt;=FC89),IFERROR($G89/FD89,0),"")</f>
        <v/>
      </c>
      <c r="CA89" s="90" t="str">
        <f>IF(AND(CA$85&gt;=FB89,CA$85&lt;=FC89),IFERROR($G89/FD89,0),"")</f>
        <v/>
      </c>
      <c r="CB89" s="90" t="str">
        <f>IF(AND(CB$85&gt;=FB89,CB$85&lt;=FC89),IFERROR($G89/FD89,0),"")</f>
        <v/>
      </c>
      <c r="CC89" s="90" t="str">
        <f>IF(AND(CC$85&gt;=FB89,CC$85&lt;=FC89),IFERROR($G89/FD89,0),"")</f>
        <v/>
      </c>
      <c r="CD89" s="90" t="str">
        <f>IF(AND(CD$85&gt;=FB89,CD$85&lt;=FC89),IFERROR($G89/FD89,0),"")</f>
        <v/>
      </c>
      <c r="CE89" s="90" t="str">
        <f>IF(AND(CE$85&gt;=FB89,CE$85&lt;=FC89),IFERROR($G89/FD89,0),"")</f>
        <v/>
      </c>
      <c r="CF89" s="90" t="str">
        <f>IF(AND(CF$85&gt;=FB89,CF$85&lt;=FC89),IFERROR($G89/FD89,0),"")</f>
        <v/>
      </c>
      <c r="CG89" s="90" t="str">
        <f>IF(AND(CG$85&gt;=FB89,CG$85&lt;=FC89),IFERROR($G89/FD89,0),"")</f>
        <v/>
      </c>
      <c r="CH89" s="90" t="str">
        <f>IF(AND(CH$85&gt;=FB89,CH$85&lt;=FC89),IFERROR($G89/FD89,0),"")</f>
        <v/>
      </c>
      <c r="CI89" s="90" t="str">
        <f>IF(AND(CI$85&gt;=FB89,CI$85&lt;=FC89),IFERROR($G89/FD89,0),"")</f>
        <v/>
      </c>
      <c r="CJ89" s="90" t="str">
        <f>IF(AND(CJ$85&gt;=FB89,CJ$85&lt;=FC89),IFERROR($G89/FD89,0),"")</f>
        <v/>
      </c>
      <c r="CK89" s="90" t="str">
        <f>IF(AND(CK$85&gt;=FB89,CK$85&lt;=FC89),IFERROR($G89/FD89,0),"")</f>
        <v/>
      </c>
      <c r="CL89" s="90" t="str">
        <f>IF(AND(CL$85&gt;=FB89,CL$85&lt;=FC89),IFERROR($G89/FD89,0),"")</f>
        <v/>
      </c>
      <c r="CM89" s="90" t="str">
        <f>IF(AND(CM$85&gt;=FB89,CM$85&lt;=FC89),IFERROR($G89/FD89,0),"")</f>
        <v/>
      </c>
      <c r="CN89" s="90" t="str">
        <f>IF(AND(CN$85&gt;=FB89,CN$85&lt;=FC89),IFERROR($G89/FD89,0),"")</f>
        <v/>
      </c>
      <c r="CO89" s="90" t="str">
        <f>IF(AND(CO$85&gt;=FB89,CO$85&lt;=FC89),IFERROR($G89/FD89,0),"")</f>
        <v/>
      </c>
      <c r="CP89" s="90" t="str">
        <f>IF(AND(CP$85&gt;=FB89,CP$85&lt;=FC89),IFERROR($G89/FD89,0),"")</f>
        <v/>
      </c>
      <c r="CQ89" s="90" t="str">
        <f>IF(AND(CQ$85&gt;=FB89,CQ$85&lt;=FC89),IFERROR($G89/FD89,0),"")</f>
        <v/>
      </c>
      <c r="CR89" s="90" t="str">
        <f>IF(AND(CR$85&gt;=FB89,CR$85&lt;=FC89),IFERROR($G89/FD89,0),"")</f>
        <v/>
      </c>
      <c r="CS89" s="90" t="str">
        <f>IF(AND(CS$85&gt;=FB89,CS$85&lt;=FC89),IFERROR($G89/FD89,0),"")</f>
        <v/>
      </c>
      <c r="CT89" s="90" t="str">
        <f>IF(AND(CT$85&gt;=FB89,CT$85&lt;=FC89),IFERROR($G89/FD89,0),"")</f>
        <v/>
      </c>
      <c r="CU89" s="90" t="str">
        <f>IF(AND(CU$85&gt;=FB89,CU$85&lt;=FC89),IFERROR($G89/FD89,0),"")</f>
        <v/>
      </c>
      <c r="CV89" s="90" t="str">
        <f>IF(AND(CV$85&gt;=FB89,CV$85&lt;=FC89),IFERROR($G89/FD89,0),"")</f>
        <v/>
      </c>
      <c r="CW89" s="90" t="str">
        <f>IF(AND(CW$85&gt;=FB89,CW$85&lt;=FC89),IFERROR($G89/FD89,0),"")</f>
        <v/>
      </c>
      <c r="CX89" s="90" t="str">
        <f>IF(AND(CX$85&gt;=FB89,CX$85&lt;=FC89),IFERROR($G89/FD89,0),"")</f>
        <v/>
      </c>
      <c r="CY89" s="90" t="str">
        <f>IF(AND(CY$85&gt;=FB89,CY$85&lt;=FC89),IFERROR($G89/FD89,0),"")</f>
        <v/>
      </c>
      <c r="CZ89" s="90" t="str">
        <f>IF(AND(CZ$85&gt;=FB89,CZ$85&lt;=FC89),IFERROR($G89/FD89,0),"")</f>
        <v/>
      </c>
      <c r="DA89" s="90" t="str">
        <f>IF(AND(DA$85&gt;=FB89,DA$85&lt;=FC89),IFERROR($G89/FD89,0),"")</f>
        <v/>
      </c>
      <c r="DB89" s="90" t="str">
        <f>IF(AND(DB$85&gt;=FB89,DB$85&lt;=FC89),IFERROR($G89/FD89,0),"")</f>
        <v/>
      </c>
      <c r="DC89" s="90" t="str">
        <f>IF(AND(DC$85&gt;=FB89,DC$85&lt;=FC89),IFERROR($G89/FD89,0),"")</f>
        <v/>
      </c>
      <c r="DD89" s="90" t="str">
        <f>IF(AND(DD$85&gt;=FB89,DD$85&lt;=FC89),IFERROR($G89/FD89,0),"")</f>
        <v/>
      </c>
      <c r="DE89" s="90" t="str">
        <f>IF(AND(DE$85&gt;=FB89,DE$85&lt;=FC89),IFERROR($G89/FD89,0),"")</f>
        <v/>
      </c>
      <c r="DF89" s="90" t="str">
        <f>IF(AND(DF$85&gt;=FB89,DF$85&lt;=FC89),IFERROR($G89/FD89,0),"")</f>
        <v/>
      </c>
      <c r="DG89" s="90" t="str">
        <f>IF(AND(DG$85&gt;=FB89,DG$85&lt;=FC89),IFERROR($G89/FD89,0),"")</f>
        <v/>
      </c>
      <c r="DH89" s="90" t="str">
        <f>IF(AND(DH$85&gt;=FB89,DH$85&lt;=FC89),IFERROR($G89/FD89,0),"")</f>
        <v/>
      </c>
      <c r="DI89" s="90" t="str">
        <f>IF(AND(DI$85&gt;=FB89,DI$85&lt;=FC89),IFERROR($G89/FD89,0),"")</f>
        <v/>
      </c>
      <c r="DJ89" s="90" t="str">
        <f>IF(AND(DJ$85&gt;=FB89,DJ$85&lt;=FC89),IFERROR($G89/FD89,0),"")</f>
        <v/>
      </c>
      <c r="DK89" s="90" t="str">
        <f>IF(AND(DK$85&gt;=FB89,DK$85&lt;=FC89),IFERROR($G89/FD89,0),"")</f>
        <v/>
      </c>
      <c r="DL89" s="90" t="str">
        <f>IF(AND(DL$85&gt;=FB89,DL$85&lt;=FC89),IFERROR($G89/FD89,0),"")</f>
        <v/>
      </c>
      <c r="DM89" s="90" t="str">
        <f>IF(AND(DM$85&gt;=FB89,DM$85&lt;=FC89),IFERROR($G89/FD89,0),"")</f>
        <v/>
      </c>
      <c r="DN89" s="90" t="str">
        <f>IF(AND(DN$85&gt;=FB89,DN$85&lt;=FC89),IFERROR($G89/FD89,0),"")</f>
        <v/>
      </c>
      <c r="DO89" s="90" t="str">
        <f>IF(AND(DO$85&gt;=FB89,DO$85&lt;=FC89),IFERROR($G89/FD89,0),"")</f>
        <v/>
      </c>
      <c r="DP89" s="90" t="str">
        <f>IF(AND(DP$85&gt;=FB89,DP$85&lt;=FC89),IFERROR($G89/FD89,0),"")</f>
        <v/>
      </c>
      <c r="DQ89" s="90" t="str">
        <f>IF(AND(DQ$85&gt;=FB89,DQ$85&lt;=FC89),IFERROR($G89/FD89,0),"")</f>
        <v/>
      </c>
      <c r="DR89" s="90" t="str">
        <f>IF(AND(DR$85&gt;=FB89,DR$85&lt;=FC89),IFERROR($G89/FD89,0),"")</f>
        <v/>
      </c>
      <c r="DS89" s="90" t="str">
        <f>IF(AND(DS$85&gt;=FB89,DS$85&lt;=FC89),IFERROR($G89/FD89,0),"")</f>
        <v/>
      </c>
      <c r="DT89" s="90" t="str">
        <f>IF(AND(DT$85&gt;=FB89,DT$85&lt;=FC89),IFERROR($G89/FD89,0),"")</f>
        <v/>
      </c>
      <c r="DU89" s="90" t="str">
        <f>IF(AND(DU$85&gt;=FB89,DU$85&lt;=FC89),IFERROR($G89/FD89,0),"")</f>
        <v/>
      </c>
      <c r="DV89" s="90" t="str">
        <f>IF(AND(DV$85&gt;=FB89,DV$85&lt;=FC89),IFERROR($G89/FD89,0),"")</f>
        <v/>
      </c>
      <c r="DW89" s="90" t="str">
        <f>IF(AND(DW$85&gt;=FB89,DW$85&lt;=FC89),IFERROR($G89/FD89,0),"")</f>
        <v/>
      </c>
      <c r="DX89" s="90" t="str">
        <f>IF(AND(DX$85&gt;=FB89,DX$85&lt;=FC89),IFERROR($G89/FD89,0),"")</f>
        <v/>
      </c>
      <c r="DY89" s="90" t="str">
        <f>IF(AND(DY$85&gt;=FB89,DY$85&lt;=FC89),IFERROR($G89/FD89,0),"")</f>
        <v/>
      </c>
      <c r="DZ89" s="90" t="str">
        <f>IF(AND(DZ$85&gt;=FB89,DZ$85&lt;=FC89),IFERROR($G89/FD89,0),"")</f>
        <v/>
      </c>
      <c r="EA89" s="90" t="str">
        <f>IF(AND(EA$85&gt;=FB89,EA$85&lt;=FC89),IFERROR($G89/FD89,0),"")</f>
        <v/>
      </c>
      <c r="EB89" s="90" t="str">
        <f>IF(AND(EB$85&gt;=FB89,EB$85&lt;=FC89),IFERROR($G89/FD89,0),"")</f>
        <v/>
      </c>
      <c r="EC89" s="90" t="str">
        <f>IF(AND(EC$85&gt;=FB89,EC$85&lt;=FC89),IFERROR($G89/FD89,0),"")</f>
        <v/>
      </c>
      <c r="ED89" s="90" t="str">
        <f>IF(AND(ED$85&gt;=FB89,ED$85&lt;=FC89),IFERROR($G89/FD89,0),"")</f>
        <v/>
      </c>
      <c r="EE89" s="90" t="str">
        <f>IF(AND(EE$85&gt;=FB89,EE$85&lt;=FC89),IFERROR($G89/FD89,0),"")</f>
        <v/>
      </c>
      <c r="EF89" s="90" t="str">
        <f>IF(AND(EF$85&gt;=FB89,EF$85&lt;=FC89),IFERROR($G89/FD89,0),"")</f>
        <v/>
      </c>
      <c r="EG89" s="90" t="str">
        <f>IF(AND(EG$85&gt;=FB89,EG$85&lt;=FC89),IFERROR($G89/FD89,0),"")</f>
        <v/>
      </c>
      <c r="EH89" s="90" t="str">
        <f>IF(AND(EH$85&gt;=FB89,EH$85&lt;=FC89),IFERROR($G89/FD89,0),"")</f>
        <v/>
      </c>
      <c r="EI89" s="90" t="str">
        <f>IF(AND(EI$85&gt;=FB89,EI$85&lt;=FC89),IFERROR($G89/FD89,0),"")</f>
        <v/>
      </c>
      <c r="EJ89" s="90" t="str">
        <f>IF(AND(EJ$85&gt;=FB89,EJ$85&lt;=FC89),IFERROR($G89/FD89,0),"")</f>
        <v/>
      </c>
      <c r="EK89" s="90" t="str">
        <f>IF(AND(EK$85&gt;=FB89,EK$85&lt;=FC89),IFERROR($G89/FD89,0),"")</f>
        <v/>
      </c>
      <c r="EL89" s="90" t="str">
        <f>IF(AND(EL$85&gt;=FB89,EL$85&lt;=FC89),IFERROR($G89/FD89,0),"")</f>
        <v/>
      </c>
      <c r="EM89" s="90" t="str">
        <f>IF(AND(EM$85&gt;=FB89,EM$85&lt;=FC89),IFERROR($G89/FD89,0),"")</f>
        <v/>
      </c>
      <c r="EN89" s="90" t="str">
        <f>IF(AND(EN$85&gt;=FB89,EN$85&lt;=FC89),IFERROR($G89/FD89,0),"")</f>
        <v/>
      </c>
      <c r="EO89" s="90" t="str">
        <f>IF(AND(EO$85&gt;=FB89,EO$85&lt;=FC89),IFERROR($G89/FD89,0),"")</f>
        <v/>
      </c>
      <c r="EP89" s="90" t="str">
        <f>IF(AND(EP$85&gt;=FB89,EP$85&lt;=FC89),IFERROR($G89/FD89,0),"")</f>
        <v/>
      </c>
      <c r="EQ89" s="90" t="str">
        <f>IF(AND(EQ$85&gt;=FB89,EQ$85&lt;=FC89),IFERROR($G89/FD89,0),"")</f>
        <v/>
      </c>
      <c r="ER89" s="90" t="str">
        <f>IF(AND(ER$85&gt;=FB89,ER$85&lt;=FC89),IFERROR($G89/FD89,0),"")</f>
        <v/>
      </c>
      <c r="ES89" s="90" t="str">
        <f>IF(AND(ES$85&gt;=FB89,ES$85&lt;=FC89),IFERROR($G89/FD89,0),"")</f>
        <v/>
      </c>
      <c r="ET89" s="90" t="str">
        <f>IF(AND(ET$85&gt;=FB89,ET$85&lt;=FC89),IFERROR($G89/FD89,0),"")</f>
        <v/>
      </c>
      <c r="EU89" s="90" t="str">
        <f>IF(AND(EU$85&gt;=FB89,EU$85&lt;=FC89),IFERROR($G89/FD89,0),"")</f>
        <v/>
      </c>
      <c r="EV89" s="90" t="str">
        <f>IF(AND(EV$85&gt;=FB89,EV$85&lt;=FC89),IFERROR($G89/FD89,0),"")</f>
        <v/>
      </c>
      <c r="EW89" s="90" t="str">
        <f>IF(AND(EW$85&gt;=FB89,EW$85&lt;=FC89),IFERROR($G89/FD89,0),"")</f>
        <v/>
      </c>
      <c r="EX89" s="90" t="str">
        <f>IF(AND(EX$85&gt;=FB89,EX$85&lt;=FC89),IFERROR($G89/FD89,0),"")</f>
        <v/>
      </c>
      <c r="EY89" s="90" t="str">
        <f>IF(AND(EY$85&gt;=FB89,EY$85&lt;=FC89),IFERROR($G89/FD89,0),"")</f>
        <v/>
      </c>
      <c r="EZ89" s="90" t="str">
        <f>IF(AND(EZ$85&gt;=FB89,EZ$85&lt;=FC89),IFERROR($G89/FD89,0),"")</f>
        <v/>
      </c>
      <c r="FA89" s="90" t="str">
        <f>IF(AND(FA$85&gt;=FB89,FA$85&lt;=FC89),IFERROR($G89/FD89,0),"")</f>
        <v/>
      </c>
      <c r="FB89">
        <f>'06_Presupuesto'!J177-'02_Rendimientos'!$B$79+1</f>
        <v>1</v>
      </c>
      <c r="FC89">
        <f>'06_Presupuesto'!K177-'02_Rendimientos'!$B$79+1</f>
        <v>6</v>
      </c>
      <c r="FD89">
        <f>FC89-FB89+1</f>
        <v>6</v>
      </c>
    </row>
    <row r="90" spans="2:160">
      <c r="B90" s="109" t="str">
        <f>'06_Presupuesto'!K12</f>
        <v>A.1.1/d)</v>
      </c>
      <c r="C90" s="109" t="str">
        <f>'06_Presupuesto'!L12</f>
        <v>Comedor</v>
      </c>
      <c r="D90" s="109" t="str">
        <f>'06_Presupuesto'!M12</f>
        <v>M2</v>
      </c>
      <c r="E90" s="110">
        <f>'06_Presupuesto'!N12</f>
        <v>10</v>
      </c>
      <c r="F90" s="110">
        <f>'06_Presupuesto'!O12</f>
        <v>106250</v>
      </c>
      <c r="G90" s="110">
        <f>'06_Presupuesto'!P12</f>
        <v>1062500</v>
      </c>
      <c r="H90" s="110">
        <f>IF(AND(H$85&gt;=FB90,H$85&lt;=FC90),IFERROR($G90/FD90,0),"")</f>
        <v>177083.33333333334</v>
      </c>
      <c r="I90" s="110">
        <f>IF(AND(I$85&gt;=FB90,I$85&lt;=FC90),IFERROR($G90/FD90,0),"")</f>
        <v>177083.33333333334</v>
      </c>
      <c r="J90" s="110">
        <f>IF(AND(J$85&gt;=FB90,J$85&lt;=FC90),IFERROR($G90/FD90,0),"")</f>
        <v>177083.33333333334</v>
      </c>
      <c r="K90" s="110">
        <f>IF(AND(K$85&gt;=FB90,K$85&lt;=FC90),IFERROR($G90/FD90,0),"")</f>
        <v>177083.33333333334</v>
      </c>
      <c r="L90" s="110">
        <f>IF(AND(L$85&gt;=FB90,L$85&lt;=FC90),IFERROR($G90/FD90,0),"")</f>
        <v>177083.33333333334</v>
      </c>
      <c r="M90" s="110">
        <f>IF(AND(M$85&gt;=FB90,M$85&lt;=FC90),IFERROR($G90/FD90,0),"")</f>
        <v>177083.33333333334</v>
      </c>
      <c r="N90" s="110" t="str">
        <f>IF(AND(N$85&gt;=FB90,N$85&lt;=FC90),IFERROR($G90/FD90,0),"")</f>
        <v/>
      </c>
      <c r="O90" s="110" t="str">
        <f>IF(AND(O$85&gt;=FB90,O$85&lt;=FC90),IFERROR($G90/FD90,0),"")</f>
        <v/>
      </c>
      <c r="P90" s="110" t="str">
        <f>IF(AND(P$85&gt;=FB90,P$85&lt;=FC90),IFERROR($G90/FD90,0),"")</f>
        <v/>
      </c>
      <c r="Q90" s="110" t="str">
        <f>IF(AND(Q$85&gt;=FB90,Q$85&lt;=FC90),IFERROR($G90/FD90,0),"")</f>
        <v/>
      </c>
      <c r="R90" s="110" t="str">
        <f>IF(AND(R$85&gt;=FB90,R$85&lt;=FC90),IFERROR($G90/FD90,0),"")</f>
        <v/>
      </c>
      <c r="S90" s="110" t="str">
        <f>IF(AND(S$85&gt;=FB90,S$85&lt;=FC90),IFERROR($G90/FD90,0),"")</f>
        <v/>
      </c>
      <c r="T90" s="110" t="str">
        <f>IF(AND(T$85&gt;=FB90,T$85&lt;=FC90),IFERROR($G90/FD90,0),"")</f>
        <v/>
      </c>
      <c r="U90" s="110" t="str">
        <f>IF(AND(U$85&gt;=FB90,U$85&lt;=FC90),IFERROR($G90/FD90,0),"")</f>
        <v/>
      </c>
      <c r="V90" s="110" t="str">
        <f>IF(AND(V$85&gt;=FB90,V$85&lt;=FC90),IFERROR($G90/FD90,0),"")</f>
        <v/>
      </c>
      <c r="W90" s="110" t="str">
        <f>IF(AND(W$85&gt;=FB90,W$85&lt;=FC90),IFERROR($G90/FD90,0),"")</f>
        <v/>
      </c>
      <c r="X90" s="110" t="str">
        <f>IF(AND(X$85&gt;=FB90,X$85&lt;=FC90),IFERROR($G90/FD90,0),"")</f>
        <v/>
      </c>
      <c r="Y90" s="110" t="str">
        <f>IF(AND(Y$85&gt;=FB90,Y$85&lt;=FC90),IFERROR($G90/FD90,0),"")</f>
        <v/>
      </c>
      <c r="Z90" s="110" t="str">
        <f>IF(AND(Z$85&gt;=FB90,Z$85&lt;=FC90),IFERROR($G90/FD90,0),"")</f>
        <v/>
      </c>
      <c r="AA90" s="110" t="str">
        <f>IF(AND(AA$85&gt;=FB90,AA$85&lt;=FC90),IFERROR($G90/FD90,0),"")</f>
        <v/>
      </c>
      <c r="AB90" s="110" t="str">
        <f>IF(AND(AB$85&gt;=FB90,AB$85&lt;=FC90),IFERROR($G90/FD90,0),"")</f>
        <v/>
      </c>
      <c r="AC90" s="110" t="str">
        <f>IF(AND(AC$85&gt;=FB90,AC$85&lt;=FC90),IFERROR($G90/FD90,0),"")</f>
        <v/>
      </c>
      <c r="AD90" s="110" t="str">
        <f>IF(AND(AD$85&gt;=FB90,AD$85&lt;=FC90),IFERROR($G90/FD90,0),"")</f>
        <v/>
      </c>
      <c r="AE90" s="110" t="str">
        <f>IF(AND(AE$85&gt;=FB90,AE$85&lt;=FC90),IFERROR($G90/FD90,0),"")</f>
        <v/>
      </c>
      <c r="AF90" s="110" t="str">
        <f>IF(AND(AF$85&gt;=FB90,AF$85&lt;=FC90),IFERROR($G90/FD90,0),"")</f>
        <v/>
      </c>
      <c r="AG90" s="110" t="str">
        <f>IF(AND(AG$85&gt;=FB90,AG$85&lt;=FC90),IFERROR($G90/FD90,0),"")</f>
        <v/>
      </c>
      <c r="AH90" s="110" t="str">
        <f>IF(AND(AH$85&gt;=FB90,AH$85&lt;=FC90),IFERROR($G90/FD90,0),"")</f>
        <v/>
      </c>
      <c r="AI90" s="110" t="str">
        <f>IF(AND(AI$85&gt;=FB90,AI$85&lt;=FC90),IFERROR($G90/FD90,0),"")</f>
        <v/>
      </c>
      <c r="AJ90" s="110" t="str">
        <f>IF(AND(AJ$85&gt;=FB90,AJ$85&lt;=FC90),IFERROR($G90/FD90,0),"")</f>
        <v/>
      </c>
      <c r="AK90" s="110" t="str">
        <f>IF(AND(AK$85&gt;=FB90,AK$85&lt;=FC90),IFERROR($G90/FD90,0),"")</f>
        <v/>
      </c>
      <c r="AL90" s="110" t="str">
        <f>IF(AND(AL$85&gt;=FB90,AL$85&lt;=FC90),IFERROR($G90/FD90,0),"")</f>
        <v/>
      </c>
      <c r="AM90" s="110" t="str">
        <f>IF(AND(AM$85&gt;=FB90,AM$85&lt;=FC90),IFERROR($G90/FD90,0),"")</f>
        <v/>
      </c>
      <c r="AN90" s="110" t="str">
        <f>IF(AND(AN$85&gt;=FB90,AN$85&lt;=FC90),IFERROR($G90/FD90,0),"")</f>
        <v/>
      </c>
      <c r="AO90" s="110" t="str">
        <f>IF(AND(AO$85&gt;=FB90,AO$85&lt;=FC90),IFERROR($G90/FD90,0),"")</f>
        <v/>
      </c>
      <c r="AP90" s="110" t="str">
        <f>IF(AND(AP$85&gt;=FB90,AP$85&lt;=FC90),IFERROR($G90/FD90,0),"")</f>
        <v/>
      </c>
      <c r="AQ90" s="110" t="str">
        <f>IF(AND(AQ$85&gt;=FB90,AQ$85&lt;=FC90),IFERROR($G90/FD90,0),"")</f>
        <v/>
      </c>
      <c r="AR90" s="110" t="str">
        <f>IF(AND(AR$85&gt;=FB90,AR$85&lt;=FC90),IFERROR($G90/FD90,0),"")</f>
        <v/>
      </c>
      <c r="AS90" s="110" t="str">
        <f>IF(AND(AS$85&gt;=FB90,AS$85&lt;=FC90),IFERROR($G90/FD90,0),"")</f>
        <v/>
      </c>
      <c r="AT90" s="110" t="str">
        <f>IF(AND(AT$85&gt;=FB90,AT$85&lt;=FC90),IFERROR($G90/FD90,0),"")</f>
        <v/>
      </c>
      <c r="AU90" s="110" t="str">
        <f>IF(AND(AU$85&gt;=FB90,AU$85&lt;=FC90),IFERROR($G90/FD90,0),"")</f>
        <v/>
      </c>
      <c r="AV90" s="110" t="str">
        <f>IF(AND(AV$85&gt;=FB90,AV$85&lt;=FC90),IFERROR($G90/FD90,0),"")</f>
        <v/>
      </c>
      <c r="AW90" s="110" t="str">
        <f>IF(AND(AW$85&gt;=FB90,AW$85&lt;=FC90),IFERROR($G90/FD90,0),"")</f>
        <v/>
      </c>
      <c r="AX90" s="110" t="str">
        <f>IF(AND(AX$85&gt;=FB90,AX$85&lt;=FC90),IFERROR($G90/FD90,0),"")</f>
        <v/>
      </c>
      <c r="AY90" s="110" t="str">
        <f>IF(AND(AY$85&gt;=FB90,AY$85&lt;=FC90),IFERROR($G90/FD90,0),"")</f>
        <v/>
      </c>
      <c r="AZ90" s="110" t="str">
        <f>IF(AND(AZ$85&gt;=FB90,AZ$85&lt;=FC90),IFERROR($G90/FD90,0),"")</f>
        <v/>
      </c>
      <c r="BA90" s="110" t="str">
        <f>IF(AND(BA$85&gt;=FB90,BA$85&lt;=FC90),IFERROR($G90/FD90,0),"")</f>
        <v/>
      </c>
      <c r="BB90" s="110" t="str">
        <f>IF(AND(BB$85&gt;=FB90,BB$85&lt;=FC90),IFERROR($G90/FD90,0),"")</f>
        <v/>
      </c>
      <c r="BC90" s="110" t="str">
        <f>IF(AND(BC$85&gt;=FB90,BC$85&lt;=FC90),IFERROR($G90/FD90,0),"")</f>
        <v/>
      </c>
      <c r="BD90" s="110" t="str">
        <f>IF(AND(BD$85&gt;=FB90,BD$85&lt;=FC90),IFERROR($G90/FD90,0),"")</f>
        <v/>
      </c>
      <c r="BE90" s="110" t="str">
        <f>IF(AND(BE$85&gt;=FB90,BE$85&lt;=FC90),IFERROR($G90/FD90,0),"")</f>
        <v/>
      </c>
      <c r="BF90" s="110" t="str">
        <f>IF(AND(BF$85&gt;=FB90,BF$85&lt;=FC90),IFERROR($G90/FD90,0),"")</f>
        <v/>
      </c>
      <c r="BG90" s="110" t="str">
        <f>IF(AND(BG$85&gt;=FB90,BG$85&lt;=FC90),IFERROR($G90/FD90,0),"")</f>
        <v/>
      </c>
      <c r="BH90" s="110" t="str">
        <f>IF(AND(BH$85&gt;=FB90,BH$85&lt;=FC90),IFERROR($G90/FD90,0),"")</f>
        <v/>
      </c>
      <c r="BI90" s="110" t="str">
        <f>IF(AND(BI$85&gt;=FB90,BI$85&lt;=FC90),IFERROR($G90/FD90,0),"")</f>
        <v/>
      </c>
      <c r="BJ90" s="110" t="str">
        <f>IF(AND(BJ$85&gt;=FB90,BJ$85&lt;=FC90),IFERROR($G90/FD90,0),"")</f>
        <v/>
      </c>
      <c r="BK90" s="110" t="str">
        <f>IF(AND(BK$85&gt;=FB90,BK$85&lt;=FC90),IFERROR($G90/FD90,0),"")</f>
        <v/>
      </c>
      <c r="BL90" s="110" t="str">
        <f>IF(AND(BL$85&gt;=FB90,BL$85&lt;=FC90),IFERROR($G90/FD90,0),"")</f>
        <v/>
      </c>
      <c r="BM90" s="110" t="str">
        <f>IF(AND(BM$85&gt;=FB90,BM$85&lt;=FC90),IFERROR($G90/FD90,0),"")</f>
        <v/>
      </c>
      <c r="BN90" s="110" t="str">
        <f>IF(AND(BN$85&gt;=FB90,BN$85&lt;=FC90),IFERROR($G90/FD90,0),"")</f>
        <v/>
      </c>
      <c r="BO90" s="110" t="str">
        <f>IF(AND(BO$85&gt;=FB90,BO$85&lt;=FC90),IFERROR($G90/FD90,0),"")</f>
        <v/>
      </c>
      <c r="BP90" s="110" t="str">
        <f>IF(AND(BP$85&gt;=FB90,BP$85&lt;=FC90),IFERROR($G90/FD90,0),"")</f>
        <v/>
      </c>
      <c r="BQ90" s="110" t="str">
        <f>IF(AND(BQ$85&gt;=FB90,BQ$85&lt;=FC90),IFERROR($G90/FD90,0),"")</f>
        <v/>
      </c>
      <c r="BR90" s="110" t="str">
        <f>IF(AND(BR$85&gt;=FB90,BR$85&lt;=FC90),IFERROR($G90/FD90,0),"")</f>
        <v/>
      </c>
      <c r="BS90" s="110" t="str">
        <f>IF(AND(BS$85&gt;=FB90,BS$85&lt;=FC90),IFERROR($G90/FD90,0),"")</f>
        <v/>
      </c>
      <c r="BT90" s="110" t="str">
        <f>IF(AND(BT$85&gt;=FB90,BT$85&lt;=FC90),IFERROR($G90/FD90,0),"")</f>
        <v/>
      </c>
      <c r="BU90" s="110" t="str">
        <f>IF(AND(BU$85&gt;=FB90,BU$85&lt;=FC90),IFERROR($G90/FD90,0),"")</f>
        <v/>
      </c>
      <c r="BV90" s="110" t="str">
        <f>IF(AND(BV$85&gt;=FB90,BV$85&lt;=FC90),IFERROR($G90/FD90,0),"")</f>
        <v/>
      </c>
      <c r="BW90" s="110" t="str">
        <f>IF(AND(BW$85&gt;=FB90,BW$85&lt;=FC90),IFERROR($G90/FD90,0),"")</f>
        <v/>
      </c>
      <c r="BX90" s="110" t="str">
        <f>IF(AND(BX$85&gt;=FB90,BX$85&lt;=FC90),IFERROR($G90/FD90,0),"")</f>
        <v/>
      </c>
      <c r="BY90" s="110" t="str">
        <f>IF(AND(BY$85&gt;=FB90,BY$85&lt;=FC90),IFERROR($G90/FD90,0),"")</f>
        <v/>
      </c>
      <c r="BZ90" s="110" t="str">
        <f>IF(AND(BZ$85&gt;=FB90,BZ$85&lt;=FC90),IFERROR($G90/FD90,0),"")</f>
        <v/>
      </c>
      <c r="CA90" s="110" t="str">
        <f>IF(AND(CA$85&gt;=FB90,CA$85&lt;=FC90),IFERROR($G90/FD90,0),"")</f>
        <v/>
      </c>
      <c r="CB90" s="110" t="str">
        <f>IF(AND(CB$85&gt;=FB90,CB$85&lt;=FC90),IFERROR($G90/FD90,0),"")</f>
        <v/>
      </c>
      <c r="CC90" s="110" t="str">
        <f>IF(AND(CC$85&gt;=FB90,CC$85&lt;=FC90),IFERROR($G90/FD90,0),"")</f>
        <v/>
      </c>
      <c r="CD90" s="110" t="str">
        <f>IF(AND(CD$85&gt;=FB90,CD$85&lt;=FC90),IFERROR($G90/FD90,0),"")</f>
        <v/>
      </c>
      <c r="CE90" s="110" t="str">
        <f>IF(AND(CE$85&gt;=FB90,CE$85&lt;=FC90),IFERROR($G90/FD90,0),"")</f>
        <v/>
      </c>
      <c r="CF90" s="110" t="str">
        <f>IF(AND(CF$85&gt;=FB90,CF$85&lt;=FC90),IFERROR($G90/FD90,0),"")</f>
        <v/>
      </c>
      <c r="CG90" s="110" t="str">
        <f>IF(AND(CG$85&gt;=FB90,CG$85&lt;=FC90),IFERROR($G90/FD90,0),"")</f>
        <v/>
      </c>
      <c r="CH90" s="110" t="str">
        <f>IF(AND(CH$85&gt;=FB90,CH$85&lt;=FC90),IFERROR($G90/FD90,0),"")</f>
        <v/>
      </c>
      <c r="CI90" s="110" t="str">
        <f>IF(AND(CI$85&gt;=FB90,CI$85&lt;=FC90),IFERROR($G90/FD90,0),"")</f>
        <v/>
      </c>
      <c r="CJ90" s="110" t="str">
        <f>IF(AND(CJ$85&gt;=FB90,CJ$85&lt;=FC90),IFERROR($G90/FD90,0),"")</f>
        <v/>
      </c>
      <c r="CK90" s="110" t="str">
        <f>IF(AND(CK$85&gt;=FB90,CK$85&lt;=FC90),IFERROR($G90/FD90,0),"")</f>
        <v/>
      </c>
      <c r="CL90" s="110" t="str">
        <f>IF(AND(CL$85&gt;=FB90,CL$85&lt;=FC90),IFERROR($G90/FD90,0),"")</f>
        <v/>
      </c>
      <c r="CM90" s="110" t="str">
        <f>IF(AND(CM$85&gt;=FB90,CM$85&lt;=FC90),IFERROR($G90/FD90,0),"")</f>
        <v/>
      </c>
      <c r="CN90" s="110" t="str">
        <f>IF(AND(CN$85&gt;=FB90,CN$85&lt;=FC90),IFERROR($G90/FD90,0),"")</f>
        <v/>
      </c>
      <c r="CO90" s="110" t="str">
        <f>IF(AND(CO$85&gt;=FB90,CO$85&lt;=FC90),IFERROR($G90/FD90,0),"")</f>
        <v/>
      </c>
      <c r="CP90" s="110" t="str">
        <f>IF(AND(CP$85&gt;=FB90,CP$85&lt;=FC90),IFERROR($G90/FD90,0),"")</f>
        <v/>
      </c>
      <c r="CQ90" s="110" t="str">
        <f>IF(AND(CQ$85&gt;=FB90,CQ$85&lt;=FC90),IFERROR($G90/FD90,0),"")</f>
        <v/>
      </c>
      <c r="CR90" s="110" t="str">
        <f>IF(AND(CR$85&gt;=FB90,CR$85&lt;=FC90),IFERROR($G90/FD90,0),"")</f>
        <v/>
      </c>
      <c r="CS90" s="110" t="str">
        <f>IF(AND(CS$85&gt;=FB90,CS$85&lt;=FC90),IFERROR($G90/FD90,0),"")</f>
        <v/>
      </c>
      <c r="CT90" s="110" t="str">
        <f>IF(AND(CT$85&gt;=FB90,CT$85&lt;=FC90),IFERROR($G90/FD90,0),"")</f>
        <v/>
      </c>
      <c r="CU90" s="110" t="str">
        <f>IF(AND(CU$85&gt;=FB90,CU$85&lt;=FC90),IFERROR($G90/FD90,0),"")</f>
        <v/>
      </c>
      <c r="CV90" s="110" t="str">
        <f>IF(AND(CV$85&gt;=FB90,CV$85&lt;=FC90),IFERROR($G90/FD90,0),"")</f>
        <v/>
      </c>
      <c r="CW90" s="110" t="str">
        <f>IF(AND(CW$85&gt;=FB90,CW$85&lt;=FC90),IFERROR($G90/FD90,0),"")</f>
        <v/>
      </c>
      <c r="CX90" s="110" t="str">
        <f>IF(AND(CX$85&gt;=FB90,CX$85&lt;=FC90),IFERROR($G90/FD90,0),"")</f>
        <v/>
      </c>
      <c r="CY90" s="110" t="str">
        <f>IF(AND(CY$85&gt;=FB90,CY$85&lt;=FC90),IFERROR($G90/FD90,0),"")</f>
        <v/>
      </c>
      <c r="CZ90" s="110" t="str">
        <f>IF(AND(CZ$85&gt;=FB90,CZ$85&lt;=FC90),IFERROR($G90/FD90,0),"")</f>
        <v/>
      </c>
      <c r="DA90" s="110" t="str">
        <f>IF(AND(DA$85&gt;=FB90,DA$85&lt;=FC90),IFERROR($G90/FD90,0),"")</f>
        <v/>
      </c>
      <c r="DB90" s="110" t="str">
        <f>IF(AND(DB$85&gt;=FB90,DB$85&lt;=FC90),IFERROR($G90/FD90,0),"")</f>
        <v/>
      </c>
      <c r="DC90" s="110" t="str">
        <f>IF(AND(DC$85&gt;=FB90,DC$85&lt;=FC90),IFERROR($G90/FD90,0),"")</f>
        <v/>
      </c>
      <c r="DD90" s="110" t="str">
        <f>IF(AND(DD$85&gt;=FB90,DD$85&lt;=FC90),IFERROR($G90/FD90,0),"")</f>
        <v/>
      </c>
      <c r="DE90" s="110" t="str">
        <f>IF(AND(DE$85&gt;=FB90,DE$85&lt;=FC90),IFERROR($G90/FD90,0),"")</f>
        <v/>
      </c>
      <c r="DF90" s="110" t="str">
        <f>IF(AND(DF$85&gt;=FB90,DF$85&lt;=FC90),IFERROR($G90/FD90,0),"")</f>
        <v/>
      </c>
      <c r="DG90" s="110" t="str">
        <f>IF(AND(DG$85&gt;=FB90,DG$85&lt;=FC90),IFERROR($G90/FD90,0),"")</f>
        <v/>
      </c>
      <c r="DH90" s="110" t="str">
        <f>IF(AND(DH$85&gt;=FB90,DH$85&lt;=FC90),IFERROR($G90/FD90,0),"")</f>
        <v/>
      </c>
      <c r="DI90" s="110" t="str">
        <f>IF(AND(DI$85&gt;=FB90,DI$85&lt;=FC90),IFERROR($G90/FD90,0),"")</f>
        <v/>
      </c>
      <c r="DJ90" s="110" t="str">
        <f>IF(AND(DJ$85&gt;=FB90,DJ$85&lt;=FC90),IFERROR($G90/FD90,0),"")</f>
        <v/>
      </c>
      <c r="DK90" s="110" t="str">
        <f>IF(AND(DK$85&gt;=FB90,DK$85&lt;=FC90),IFERROR($G90/FD90,0),"")</f>
        <v/>
      </c>
      <c r="DL90" s="110" t="str">
        <f>IF(AND(DL$85&gt;=FB90,DL$85&lt;=FC90),IFERROR($G90/FD90,0),"")</f>
        <v/>
      </c>
      <c r="DM90" s="110" t="str">
        <f>IF(AND(DM$85&gt;=FB90,DM$85&lt;=FC90),IFERROR($G90/FD90,0),"")</f>
        <v/>
      </c>
      <c r="DN90" s="110" t="str">
        <f>IF(AND(DN$85&gt;=FB90,DN$85&lt;=FC90),IFERROR($G90/FD90,0),"")</f>
        <v/>
      </c>
      <c r="DO90" s="110" t="str">
        <f>IF(AND(DO$85&gt;=FB90,DO$85&lt;=FC90),IFERROR($G90/FD90,0),"")</f>
        <v/>
      </c>
      <c r="DP90" s="110" t="str">
        <f>IF(AND(DP$85&gt;=FB90,DP$85&lt;=FC90),IFERROR($G90/FD90,0),"")</f>
        <v/>
      </c>
      <c r="DQ90" s="110" t="str">
        <f>IF(AND(DQ$85&gt;=FB90,DQ$85&lt;=FC90),IFERROR($G90/FD90,0),"")</f>
        <v/>
      </c>
      <c r="DR90" s="110" t="str">
        <f>IF(AND(DR$85&gt;=FB90,DR$85&lt;=FC90),IFERROR($G90/FD90,0),"")</f>
        <v/>
      </c>
      <c r="DS90" s="110" t="str">
        <f>IF(AND(DS$85&gt;=FB90,DS$85&lt;=FC90),IFERROR($G90/FD90,0),"")</f>
        <v/>
      </c>
      <c r="DT90" s="110" t="str">
        <f>IF(AND(DT$85&gt;=FB90,DT$85&lt;=FC90),IFERROR($G90/FD90,0),"")</f>
        <v/>
      </c>
      <c r="DU90" s="110" t="str">
        <f>IF(AND(DU$85&gt;=FB90,DU$85&lt;=FC90),IFERROR($G90/FD90,0),"")</f>
        <v/>
      </c>
      <c r="DV90" s="110" t="str">
        <f>IF(AND(DV$85&gt;=FB90,DV$85&lt;=FC90),IFERROR($G90/FD90,0),"")</f>
        <v/>
      </c>
      <c r="DW90" s="110" t="str">
        <f>IF(AND(DW$85&gt;=FB90,DW$85&lt;=FC90),IFERROR($G90/FD90,0),"")</f>
        <v/>
      </c>
      <c r="DX90" s="110" t="str">
        <f>IF(AND(DX$85&gt;=FB90,DX$85&lt;=FC90),IFERROR($G90/FD90,0),"")</f>
        <v/>
      </c>
      <c r="DY90" s="110" t="str">
        <f>IF(AND(DY$85&gt;=FB90,DY$85&lt;=FC90),IFERROR($G90/FD90,0),"")</f>
        <v/>
      </c>
      <c r="DZ90" s="110" t="str">
        <f>IF(AND(DZ$85&gt;=FB90,DZ$85&lt;=FC90),IFERROR($G90/FD90,0),"")</f>
        <v/>
      </c>
      <c r="EA90" s="110" t="str">
        <f>IF(AND(EA$85&gt;=FB90,EA$85&lt;=FC90),IFERROR($G90/FD90,0),"")</f>
        <v/>
      </c>
      <c r="EB90" s="110" t="str">
        <f>IF(AND(EB$85&gt;=FB90,EB$85&lt;=FC90),IFERROR($G90/FD90,0),"")</f>
        <v/>
      </c>
      <c r="EC90" s="110" t="str">
        <f>IF(AND(EC$85&gt;=FB90,EC$85&lt;=FC90),IFERROR($G90/FD90,0),"")</f>
        <v/>
      </c>
      <c r="ED90" s="110" t="str">
        <f>IF(AND(ED$85&gt;=FB90,ED$85&lt;=FC90),IFERROR($G90/FD90,0),"")</f>
        <v/>
      </c>
      <c r="EE90" s="110" t="str">
        <f>IF(AND(EE$85&gt;=FB90,EE$85&lt;=FC90),IFERROR($G90/FD90,0),"")</f>
        <v/>
      </c>
      <c r="EF90" s="110" t="str">
        <f>IF(AND(EF$85&gt;=FB90,EF$85&lt;=FC90),IFERROR($G90/FD90,0),"")</f>
        <v/>
      </c>
      <c r="EG90" s="110" t="str">
        <f>IF(AND(EG$85&gt;=FB90,EG$85&lt;=FC90),IFERROR($G90/FD90,0),"")</f>
        <v/>
      </c>
      <c r="EH90" s="110" t="str">
        <f>IF(AND(EH$85&gt;=FB90,EH$85&lt;=FC90),IFERROR($G90/FD90,0),"")</f>
        <v/>
      </c>
      <c r="EI90" s="110" t="str">
        <f>IF(AND(EI$85&gt;=FB90,EI$85&lt;=FC90),IFERROR($G90/FD90,0),"")</f>
        <v/>
      </c>
      <c r="EJ90" s="110" t="str">
        <f>IF(AND(EJ$85&gt;=FB90,EJ$85&lt;=FC90),IFERROR($G90/FD90,0),"")</f>
        <v/>
      </c>
      <c r="EK90" s="110" t="str">
        <f>IF(AND(EK$85&gt;=FB90,EK$85&lt;=FC90),IFERROR($G90/FD90,0),"")</f>
        <v/>
      </c>
      <c r="EL90" s="110" t="str">
        <f>IF(AND(EL$85&gt;=FB90,EL$85&lt;=FC90),IFERROR($G90/FD90,0),"")</f>
        <v/>
      </c>
      <c r="EM90" s="110" t="str">
        <f>IF(AND(EM$85&gt;=FB90,EM$85&lt;=FC90),IFERROR($G90/FD90,0),"")</f>
        <v/>
      </c>
      <c r="EN90" s="110" t="str">
        <f>IF(AND(EN$85&gt;=FB90,EN$85&lt;=FC90),IFERROR($G90/FD90,0),"")</f>
        <v/>
      </c>
      <c r="EO90" s="110" t="str">
        <f>IF(AND(EO$85&gt;=FB90,EO$85&lt;=FC90),IFERROR($G90/FD90,0),"")</f>
        <v/>
      </c>
      <c r="EP90" s="110" t="str">
        <f>IF(AND(EP$85&gt;=FB90,EP$85&lt;=FC90),IFERROR($G90/FD90,0),"")</f>
        <v/>
      </c>
      <c r="EQ90" s="110" t="str">
        <f>IF(AND(EQ$85&gt;=FB90,EQ$85&lt;=FC90),IFERROR($G90/FD90,0),"")</f>
        <v/>
      </c>
      <c r="ER90" s="110" t="str">
        <f>IF(AND(ER$85&gt;=FB90,ER$85&lt;=FC90),IFERROR($G90/FD90,0),"")</f>
        <v/>
      </c>
      <c r="ES90" s="110" t="str">
        <f>IF(AND(ES$85&gt;=FB90,ES$85&lt;=FC90),IFERROR($G90/FD90,0),"")</f>
        <v/>
      </c>
      <c r="ET90" s="110" t="str">
        <f>IF(AND(ET$85&gt;=FB90,ET$85&lt;=FC90),IFERROR($G90/FD90,0),"")</f>
        <v/>
      </c>
      <c r="EU90" s="110" t="str">
        <f>IF(AND(EU$85&gt;=FB90,EU$85&lt;=FC90),IFERROR($G90/FD90,0),"")</f>
        <v/>
      </c>
      <c r="EV90" s="110" t="str">
        <f>IF(AND(EV$85&gt;=FB90,EV$85&lt;=FC90),IFERROR($G90/FD90,0),"")</f>
        <v/>
      </c>
      <c r="EW90" s="110" t="str">
        <f>IF(AND(EW$85&gt;=FB90,EW$85&lt;=FC90),IFERROR($G90/FD90,0),"")</f>
        <v/>
      </c>
      <c r="EX90" s="110" t="str">
        <f>IF(AND(EX$85&gt;=FB90,EX$85&lt;=FC90),IFERROR($G90/FD90,0),"")</f>
        <v/>
      </c>
      <c r="EY90" s="110" t="str">
        <f>IF(AND(EY$85&gt;=FB90,EY$85&lt;=FC90),IFERROR($G90/FD90,0),"")</f>
        <v/>
      </c>
      <c r="EZ90" s="110" t="str">
        <f>IF(AND(EZ$85&gt;=FB90,EZ$85&lt;=FC90),IFERROR($G90/FD90,0),"")</f>
        <v/>
      </c>
      <c r="FA90" s="110" t="str">
        <f>IF(AND(FA$85&gt;=FB90,FA$85&lt;=FC90),IFERROR($G90/FD90,0),"")</f>
        <v/>
      </c>
      <c r="FB90">
        <f>'06_Presupuesto'!J178-'02_Rendimientos'!$B$79+1</f>
        <v>1</v>
      </c>
      <c r="FC90">
        <f>'06_Presupuesto'!K178-'02_Rendimientos'!$B$79+1</f>
        <v>6</v>
      </c>
      <c r="FD90">
        <f>FC90-FB90+1</f>
        <v>6</v>
      </c>
    </row>
    <row r="91" spans="2:160">
      <c r="B91" t="str">
        <f>'06_Presupuesto'!K13</f>
        <v>A.1.2</v>
      </c>
      <c r="C91" t="str">
        <f>'06_Presupuesto'!L13</f>
        <v>CIERRE PROVISORIO</v>
      </c>
      <c r="D91" t="str">
        <f>'06_Presupuesto'!M13</f>
        <v>ML</v>
      </c>
      <c r="E91" s="90">
        <f>'06_Presupuesto'!N13</f>
        <v>84</v>
      </c>
      <c r="F91" s="90">
        <f>'06_Presupuesto'!O13</f>
        <v>18125</v>
      </c>
      <c r="G91" s="90">
        <f>'06_Presupuesto'!P13</f>
        <v>1522500</v>
      </c>
      <c r="H91" s="90">
        <f>IF(AND(H$85&gt;=FB91,H$85&lt;=FC91),IFERROR($G91/FD91,0),"")</f>
        <v>253750</v>
      </c>
      <c r="I91" s="90">
        <f>IF(AND(I$85&gt;=FB91,I$85&lt;=FC91),IFERROR($G91/FD91,0),"")</f>
        <v>253750</v>
      </c>
      <c r="J91" s="90">
        <f>IF(AND(J$85&gt;=FB91,J$85&lt;=FC91),IFERROR($G91/FD91,0),"")</f>
        <v>253750</v>
      </c>
      <c r="K91" s="90">
        <f>IF(AND(K$85&gt;=FB91,K$85&lt;=FC91),IFERROR($G91/FD91,0),"")</f>
        <v>253750</v>
      </c>
      <c r="L91" s="90">
        <f>IF(AND(L$85&gt;=FB91,L$85&lt;=FC91),IFERROR($G91/FD91,0),"")</f>
        <v>253750</v>
      </c>
      <c r="M91" s="90">
        <f>IF(AND(M$85&gt;=FB91,M$85&lt;=FC91),IFERROR($G91/FD91,0),"")</f>
        <v>253750</v>
      </c>
      <c r="N91" s="90" t="str">
        <f>IF(AND(N$85&gt;=FB91,N$85&lt;=FC91),IFERROR($G91/FD91,0),"")</f>
        <v/>
      </c>
      <c r="O91" s="90" t="str">
        <f>IF(AND(O$85&gt;=FB91,O$85&lt;=FC91),IFERROR($G91/FD91,0),"")</f>
        <v/>
      </c>
      <c r="P91" s="90" t="str">
        <f>IF(AND(P$85&gt;=FB91,P$85&lt;=FC91),IFERROR($G91/FD91,0),"")</f>
        <v/>
      </c>
      <c r="Q91" s="90" t="str">
        <f>IF(AND(Q$85&gt;=FB91,Q$85&lt;=FC91),IFERROR($G91/FD91,0),"")</f>
        <v/>
      </c>
      <c r="R91" s="90" t="str">
        <f>IF(AND(R$85&gt;=FB91,R$85&lt;=FC91),IFERROR($G91/FD91,0),"")</f>
        <v/>
      </c>
      <c r="S91" s="90" t="str">
        <f>IF(AND(S$85&gt;=FB91,S$85&lt;=FC91),IFERROR($G91/FD91,0),"")</f>
        <v/>
      </c>
      <c r="T91" s="90" t="str">
        <f>IF(AND(T$85&gt;=FB91,T$85&lt;=FC91),IFERROR($G91/FD91,0),"")</f>
        <v/>
      </c>
      <c r="U91" s="90" t="str">
        <f>IF(AND(U$85&gt;=FB91,U$85&lt;=FC91),IFERROR($G91/FD91,0),"")</f>
        <v/>
      </c>
      <c r="V91" s="90" t="str">
        <f>IF(AND(V$85&gt;=FB91,V$85&lt;=FC91),IFERROR($G91/FD91,0),"")</f>
        <v/>
      </c>
      <c r="W91" s="90" t="str">
        <f>IF(AND(W$85&gt;=FB91,W$85&lt;=FC91),IFERROR($G91/FD91,0),"")</f>
        <v/>
      </c>
      <c r="X91" s="90" t="str">
        <f>IF(AND(X$85&gt;=FB91,X$85&lt;=FC91),IFERROR($G91/FD91,0),"")</f>
        <v/>
      </c>
      <c r="Y91" s="90" t="str">
        <f>IF(AND(Y$85&gt;=FB91,Y$85&lt;=FC91),IFERROR($G91/FD91,0),"")</f>
        <v/>
      </c>
      <c r="Z91" s="90" t="str">
        <f>IF(AND(Z$85&gt;=FB91,Z$85&lt;=FC91),IFERROR($G91/FD91,0),"")</f>
        <v/>
      </c>
      <c r="AA91" s="90" t="str">
        <f>IF(AND(AA$85&gt;=FB91,AA$85&lt;=FC91),IFERROR($G91/FD91,0),"")</f>
        <v/>
      </c>
      <c r="AB91" s="90" t="str">
        <f>IF(AND(AB$85&gt;=FB91,AB$85&lt;=FC91),IFERROR($G91/FD91,0),"")</f>
        <v/>
      </c>
      <c r="AC91" s="90" t="str">
        <f>IF(AND(AC$85&gt;=FB91,AC$85&lt;=FC91),IFERROR($G91/FD91,0),"")</f>
        <v/>
      </c>
      <c r="AD91" s="90" t="str">
        <f>IF(AND(AD$85&gt;=FB91,AD$85&lt;=FC91),IFERROR($G91/FD91,0),"")</f>
        <v/>
      </c>
      <c r="AE91" s="90" t="str">
        <f>IF(AND(AE$85&gt;=FB91,AE$85&lt;=FC91),IFERROR($G91/FD91,0),"")</f>
        <v/>
      </c>
      <c r="AF91" s="90" t="str">
        <f>IF(AND(AF$85&gt;=FB91,AF$85&lt;=FC91),IFERROR($G91/FD91,0),"")</f>
        <v/>
      </c>
      <c r="AG91" s="90" t="str">
        <f>IF(AND(AG$85&gt;=FB91,AG$85&lt;=FC91),IFERROR($G91/FD91,0),"")</f>
        <v/>
      </c>
      <c r="AH91" s="90" t="str">
        <f>IF(AND(AH$85&gt;=FB91,AH$85&lt;=FC91),IFERROR($G91/FD91,0),"")</f>
        <v/>
      </c>
      <c r="AI91" s="90" t="str">
        <f>IF(AND(AI$85&gt;=FB91,AI$85&lt;=FC91),IFERROR($G91/FD91,0),"")</f>
        <v/>
      </c>
      <c r="AJ91" s="90" t="str">
        <f>IF(AND(AJ$85&gt;=FB91,AJ$85&lt;=FC91),IFERROR($G91/FD91,0),"")</f>
        <v/>
      </c>
      <c r="AK91" s="90" t="str">
        <f>IF(AND(AK$85&gt;=FB91,AK$85&lt;=FC91),IFERROR($G91/FD91,0),"")</f>
        <v/>
      </c>
      <c r="AL91" s="90" t="str">
        <f>IF(AND(AL$85&gt;=FB91,AL$85&lt;=FC91),IFERROR($G91/FD91,0),"")</f>
        <v/>
      </c>
      <c r="AM91" s="90" t="str">
        <f>IF(AND(AM$85&gt;=FB91,AM$85&lt;=FC91),IFERROR($G91/FD91,0),"")</f>
        <v/>
      </c>
      <c r="AN91" s="90" t="str">
        <f>IF(AND(AN$85&gt;=FB91,AN$85&lt;=FC91),IFERROR($G91/FD91,0),"")</f>
        <v/>
      </c>
      <c r="AO91" s="90" t="str">
        <f>IF(AND(AO$85&gt;=FB91,AO$85&lt;=FC91),IFERROR($G91/FD91,0),"")</f>
        <v/>
      </c>
      <c r="AP91" s="90" t="str">
        <f>IF(AND(AP$85&gt;=FB91,AP$85&lt;=FC91),IFERROR($G91/FD91,0),"")</f>
        <v/>
      </c>
      <c r="AQ91" s="90" t="str">
        <f>IF(AND(AQ$85&gt;=FB91,AQ$85&lt;=FC91),IFERROR($G91/FD91,0),"")</f>
        <v/>
      </c>
      <c r="AR91" s="90" t="str">
        <f>IF(AND(AR$85&gt;=FB91,AR$85&lt;=FC91),IFERROR($G91/FD91,0),"")</f>
        <v/>
      </c>
      <c r="AS91" s="90" t="str">
        <f>IF(AND(AS$85&gt;=FB91,AS$85&lt;=FC91),IFERROR($G91/FD91,0),"")</f>
        <v/>
      </c>
      <c r="AT91" s="90" t="str">
        <f>IF(AND(AT$85&gt;=FB91,AT$85&lt;=FC91),IFERROR($G91/FD91,0),"")</f>
        <v/>
      </c>
      <c r="AU91" s="90" t="str">
        <f>IF(AND(AU$85&gt;=FB91,AU$85&lt;=FC91),IFERROR($G91/FD91,0),"")</f>
        <v/>
      </c>
      <c r="AV91" s="90" t="str">
        <f>IF(AND(AV$85&gt;=FB91,AV$85&lt;=FC91),IFERROR($G91/FD91,0),"")</f>
        <v/>
      </c>
      <c r="AW91" s="90" t="str">
        <f>IF(AND(AW$85&gt;=FB91,AW$85&lt;=FC91),IFERROR($G91/FD91,0),"")</f>
        <v/>
      </c>
      <c r="AX91" s="90" t="str">
        <f>IF(AND(AX$85&gt;=FB91,AX$85&lt;=FC91),IFERROR($G91/FD91,0),"")</f>
        <v/>
      </c>
      <c r="AY91" s="90" t="str">
        <f>IF(AND(AY$85&gt;=FB91,AY$85&lt;=FC91),IFERROR($G91/FD91,0),"")</f>
        <v/>
      </c>
      <c r="AZ91" s="90" t="str">
        <f>IF(AND(AZ$85&gt;=FB91,AZ$85&lt;=FC91),IFERROR($G91/FD91,0),"")</f>
        <v/>
      </c>
      <c r="BA91" s="90" t="str">
        <f>IF(AND(BA$85&gt;=FB91,BA$85&lt;=FC91),IFERROR($G91/FD91,0),"")</f>
        <v/>
      </c>
      <c r="BB91" s="90" t="str">
        <f>IF(AND(BB$85&gt;=FB91,BB$85&lt;=FC91),IFERROR($G91/FD91,0),"")</f>
        <v/>
      </c>
      <c r="BC91" s="90" t="str">
        <f>IF(AND(BC$85&gt;=FB91,BC$85&lt;=FC91),IFERROR($G91/FD91,0),"")</f>
        <v/>
      </c>
      <c r="BD91" s="90" t="str">
        <f>IF(AND(BD$85&gt;=FB91,BD$85&lt;=FC91),IFERROR($G91/FD91,0),"")</f>
        <v/>
      </c>
      <c r="BE91" s="90" t="str">
        <f>IF(AND(BE$85&gt;=FB91,BE$85&lt;=FC91),IFERROR($G91/FD91,0),"")</f>
        <v/>
      </c>
      <c r="BF91" s="90" t="str">
        <f>IF(AND(BF$85&gt;=FB91,BF$85&lt;=FC91),IFERROR($G91/FD91,0),"")</f>
        <v/>
      </c>
      <c r="BG91" s="90" t="str">
        <f>IF(AND(BG$85&gt;=FB91,BG$85&lt;=FC91),IFERROR($G91/FD91,0),"")</f>
        <v/>
      </c>
      <c r="BH91" s="90" t="str">
        <f>IF(AND(BH$85&gt;=FB91,BH$85&lt;=FC91),IFERROR($G91/FD91,0),"")</f>
        <v/>
      </c>
      <c r="BI91" s="90" t="str">
        <f>IF(AND(BI$85&gt;=FB91,BI$85&lt;=FC91),IFERROR($G91/FD91,0),"")</f>
        <v/>
      </c>
      <c r="BJ91" s="90" t="str">
        <f>IF(AND(BJ$85&gt;=FB91,BJ$85&lt;=FC91),IFERROR($G91/FD91,0),"")</f>
        <v/>
      </c>
      <c r="BK91" s="90" t="str">
        <f>IF(AND(BK$85&gt;=FB91,BK$85&lt;=FC91),IFERROR($G91/FD91,0),"")</f>
        <v/>
      </c>
      <c r="BL91" s="90" t="str">
        <f>IF(AND(BL$85&gt;=FB91,BL$85&lt;=FC91),IFERROR($G91/FD91,0),"")</f>
        <v/>
      </c>
      <c r="BM91" s="90" t="str">
        <f>IF(AND(BM$85&gt;=FB91,BM$85&lt;=FC91),IFERROR($G91/FD91,0),"")</f>
        <v/>
      </c>
      <c r="BN91" s="90" t="str">
        <f>IF(AND(BN$85&gt;=FB91,BN$85&lt;=FC91),IFERROR($G91/FD91,0),"")</f>
        <v/>
      </c>
      <c r="BO91" s="90" t="str">
        <f>IF(AND(BO$85&gt;=FB91,BO$85&lt;=FC91),IFERROR($G91/FD91,0),"")</f>
        <v/>
      </c>
      <c r="BP91" s="90" t="str">
        <f>IF(AND(BP$85&gt;=FB91,BP$85&lt;=FC91),IFERROR($G91/FD91,0),"")</f>
        <v/>
      </c>
      <c r="BQ91" s="90" t="str">
        <f>IF(AND(BQ$85&gt;=FB91,BQ$85&lt;=FC91),IFERROR($G91/FD91,0),"")</f>
        <v/>
      </c>
      <c r="BR91" s="90" t="str">
        <f>IF(AND(BR$85&gt;=FB91,BR$85&lt;=FC91),IFERROR($G91/FD91,0),"")</f>
        <v/>
      </c>
      <c r="BS91" s="90" t="str">
        <f>IF(AND(BS$85&gt;=FB91,BS$85&lt;=FC91),IFERROR($G91/FD91,0),"")</f>
        <v/>
      </c>
      <c r="BT91" s="90" t="str">
        <f>IF(AND(BT$85&gt;=FB91,BT$85&lt;=FC91),IFERROR($G91/FD91,0),"")</f>
        <v/>
      </c>
      <c r="BU91" s="90" t="str">
        <f>IF(AND(BU$85&gt;=FB91,BU$85&lt;=FC91),IFERROR($G91/FD91,0),"")</f>
        <v/>
      </c>
      <c r="BV91" s="90" t="str">
        <f>IF(AND(BV$85&gt;=FB91,BV$85&lt;=FC91),IFERROR($G91/FD91,0),"")</f>
        <v/>
      </c>
      <c r="BW91" s="90" t="str">
        <f>IF(AND(BW$85&gt;=FB91,BW$85&lt;=FC91),IFERROR($G91/FD91,0),"")</f>
        <v/>
      </c>
      <c r="BX91" s="90" t="str">
        <f>IF(AND(BX$85&gt;=FB91,BX$85&lt;=FC91),IFERROR($G91/FD91,0),"")</f>
        <v/>
      </c>
      <c r="BY91" s="90" t="str">
        <f>IF(AND(BY$85&gt;=FB91,BY$85&lt;=FC91),IFERROR($G91/FD91,0),"")</f>
        <v/>
      </c>
      <c r="BZ91" s="90" t="str">
        <f>IF(AND(BZ$85&gt;=FB91,BZ$85&lt;=FC91),IFERROR($G91/FD91,0),"")</f>
        <v/>
      </c>
      <c r="CA91" s="90" t="str">
        <f>IF(AND(CA$85&gt;=FB91,CA$85&lt;=FC91),IFERROR($G91/FD91,0),"")</f>
        <v/>
      </c>
      <c r="CB91" s="90" t="str">
        <f>IF(AND(CB$85&gt;=FB91,CB$85&lt;=FC91),IFERROR($G91/FD91,0),"")</f>
        <v/>
      </c>
      <c r="CC91" s="90" t="str">
        <f>IF(AND(CC$85&gt;=FB91,CC$85&lt;=FC91),IFERROR($G91/FD91,0),"")</f>
        <v/>
      </c>
      <c r="CD91" s="90" t="str">
        <f>IF(AND(CD$85&gt;=FB91,CD$85&lt;=FC91),IFERROR($G91/FD91,0),"")</f>
        <v/>
      </c>
      <c r="CE91" s="90" t="str">
        <f>IF(AND(CE$85&gt;=FB91,CE$85&lt;=FC91),IFERROR($G91/FD91,0),"")</f>
        <v/>
      </c>
      <c r="CF91" s="90" t="str">
        <f>IF(AND(CF$85&gt;=FB91,CF$85&lt;=FC91),IFERROR($G91/FD91,0),"")</f>
        <v/>
      </c>
      <c r="CG91" s="90" t="str">
        <f>IF(AND(CG$85&gt;=FB91,CG$85&lt;=FC91),IFERROR($G91/FD91,0),"")</f>
        <v/>
      </c>
      <c r="CH91" s="90" t="str">
        <f>IF(AND(CH$85&gt;=FB91,CH$85&lt;=FC91),IFERROR($G91/FD91,0),"")</f>
        <v/>
      </c>
      <c r="CI91" s="90" t="str">
        <f>IF(AND(CI$85&gt;=FB91,CI$85&lt;=FC91),IFERROR($G91/FD91,0),"")</f>
        <v/>
      </c>
      <c r="CJ91" s="90" t="str">
        <f>IF(AND(CJ$85&gt;=FB91,CJ$85&lt;=FC91),IFERROR($G91/FD91,0),"")</f>
        <v/>
      </c>
      <c r="CK91" s="90" t="str">
        <f>IF(AND(CK$85&gt;=FB91,CK$85&lt;=FC91),IFERROR($G91/FD91,0),"")</f>
        <v/>
      </c>
      <c r="CL91" s="90" t="str">
        <f>IF(AND(CL$85&gt;=FB91,CL$85&lt;=FC91),IFERROR($G91/FD91,0),"")</f>
        <v/>
      </c>
      <c r="CM91" s="90" t="str">
        <f>IF(AND(CM$85&gt;=FB91,CM$85&lt;=FC91),IFERROR($G91/FD91,0),"")</f>
        <v/>
      </c>
      <c r="CN91" s="90" t="str">
        <f>IF(AND(CN$85&gt;=FB91,CN$85&lt;=FC91),IFERROR($G91/FD91,0),"")</f>
        <v/>
      </c>
      <c r="CO91" s="90" t="str">
        <f>IF(AND(CO$85&gt;=FB91,CO$85&lt;=FC91),IFERROR($G91/FD91,0),"")</f>
        <v/>
      </c>
      <c r="CP91" s="90" t="str">
        <f>IF(AND(CP$85&gt;=FB91,CP$85&lt;=FC91),IFERROR($G91/FD91,0),"")</f>
        <v/>
      </c>
      <c r="CQ91" s="90" t="str">
        <f>IF(AND(CQ$85&gt;=FB91,CQ$85&lt;=FC91),IFERROR($G91/FD91,0),"")</f>
        <v/>
      </c>
      <c r="CR91" s="90" t="str">
        <f>IF(AND(CR$85&gt;=FB91,CR$85&lt;=FC91),IFERROR($G91/FD91,0),"")</f>
        <v/>
      </c>
      <c r="CS91" s="90" t="str">
        <f>IF(AND(CS$85&gt;=FB91,CS$85&lt;=FC91),IFERROR($G91/FD91,0),"")</f>
        <v/>
      </c>
      <c r="CT91" s="90" t="str">
        <f>IF(AND(CT$85&gt;=FB91,CT$85&lt;=FC91),IFERROR($G91/FD91,0),"")</f>
        <v/>
      </c>
      <c r="CU91" s="90" t="str">
        <f>IF(AND(CU$85&gt;=FB91,CU$85&lt;=FC91),IFERROR($G91/FD91,0),"")</f>
        <v/>
      </c>
      <c r="CV91" s="90" t="str">
        <f>IF(AND(CV$85&gt;=FB91,CV$85&lt;=FC91),IFERROR($G91/FD91,0),"")</f>
        <v/>
      </c>
      <c r="CW91" s="90" t="str">
        <f>IF(AND(CW$85&gt;=FB91,CW$85&lt;=FC91),IFERROR($G91/FD91,0),"")</f>
        <v/>
      </c>
      <c r="CX91" s="90" t="str">
        <f>IF(AND(CX$85&gt;=FB91,CX$85&lt;=FC91),IFERROR($G91/FD91,0),"")</f>
        <v/>
      </c>
      <c r="CY91" s="90" t="str">
        <f>IF(AND(CY$85&gt;=FB91,CY$85&lt;=FC91),IFERROR($G91/FD91,0),"")</f>
        <v/>
      </c>
      <c r="CZ91" s="90" t="str">
        <f>IF(AND(CZ$85&gt;=FB91,CZ$85&lt;=FC91),IFERROR($G91/FD91,0),"")</f>
        <v/>
      </c>
      <c r="DA91" s="90" t="str">
        <f>IF(AND(DA$85&gt;=FB91,DA$85&lt;=FC91),IFERROR($G91/FD91,0),"")</f>
        <v/>
      </c>
      <c r="DB91" s="90" t="str">
        <f>IF(AND(DB$85&gt;=FB91,DB$85&lt;=FC91),IFERROR($G91/FD91,0),"")</f>
        <v/>
      </c>
      <c r="DC91" s="90" t="str">
        <f>IF(AND(DC$85&gt;=FB91,DC$85&lt;=FC91),IFERROR($G91/FD91,0),"")</f>
        <v/>
      </c>
      <c r="DD91" s="90" t="str">
        <f>IF(AND(DD$85&gt;=FB91,DD$85&lt;=FC91),IFERROR($G91/FD91,0),"")</f>
        <v/>
      </c>
      <c r="DE91" s="90" t="str">
        <f>IF(AND(DE$85&gt;=FB91,DE$85&lt;=FC91),IFERROR($G91/FD91,0),"")</f>
        <v/>
      </c>
      <c r="DF91" s="90" t="str">
        <f>IF(AND(DF$85&gt;=FB91,DF$85&lt;=FC91),IFERROR($G91/FD91,0),"")</f>
        <v/>
      </c>
      <c r="DG91" s="90" t="str">
        <f>IF(AND(DG$85&gt;=FB91,DG$85&lt;=FC91),IFERROR($G91/FD91,0),"")</f>
        <v/>
      </c>
      <c r="DH91" s="90" t="str">
        <f>IF(AND(DH$85&gt;=FB91,DH$85&lt;=FC91),IFERROR($G91/FD91,0),"")</f>
        <v/>
      </c>
      <c r="DI91" s="90" t="str">
        <f>IF(AND(DI$85&gt;=FB91,DI$85&lt;=FC91),IFERROR($G91/FD91,0),"")</f>
        <v/>
      </c>
      <c r="DJ91" s="90" t="str">
        <f>IF(AND(DJ$85&gt;=FB91,DJ$85&lt;=FC91),IFERROR($G91/FD91,0),"")</f>
        <v/>
      </c>
      <c r="DK91" s="90" t="str">
        <f>IF(AND(DK$85&gt;=FB91,DK$85&lt;=FC91),IFERROR($G91/FD91,0),"")</f>
        <v/>
      </c>
      <c r="DL91" s="90" t="str">
        <f>IF(AND(DL$85&gt;=FB91,DL$85&lt;=FC91),IFERROR($G91/FD91,0),"")</f>
        <v/>
      </c>
      <c r="DM91" s="90" t="str">
        <f>IF(AND(DM$85&gt;=FB91,DM$85&lt;=FC91),IFERROR($G91/FD91,0),"")</f>
        <v/>
      </c>
      <c r="DN91" s="90" t="str">
        <f>IF(AND(DN$85&gt;=FB91,DN$85&lt;=FC91),IFERROR($G91/FD91,0),"")</f>
        <v/>
      </c>
      <c r="DO91" s="90" t="str">
        <f>IF(AND(DO$85&gt;=FB91,DO$85&lt;=FC91),IFERROR($G91/FD91,0),"")</f>
        <v/>
      </c>
      <c r="DP91" s="90" t="str">
        <f>IF(AND(DP$85&gt;=FB91,DP$85&lt;=FC91),IFERROR($G91/FD91,0),"")</f>
        <v/>
      </c>
      <c r="DQ91" s="90" t="str">
        <f>IF(AND(DQ$85&gt;=FB91,DQ$85&lt;=FC91),IFERROR($G91/FD91,0),"")</f>
        <v/>
      </c>
      <c r="DR91" s="90" t="str">
        <f>IF(AND(DR$85&gt;=FB91,DR$85&lt;=FC91),IFERROR($G91/FD91,0),"")</f>
        <v/>
      </c>
      <c r="DS91" s="90" t="str">
        <f>IF(AND(DS$85&gt;=FB91,DS$85&lt;=FC91),IFERROR($G91/FD91,0),"")</f>
        <v/>
      </c>
      <c r="DT91" s="90" t="str">
        <f>IF(AND(DT$85&gt;=FB91,DT$85&lt;=FC91),IFERROR($G91/FD91,0),"")</f>
        <v/>
      </c>
      <c r="DU91" s="90" t="str">
        <f>IF(AND(DU$85&gt;=FB91,DU$85&lt;=FC91),IFERROR($G91/FD91,0),"")</f>
        <v/>
      </c>
      <c r="DV91" s="90" t="str">
        <f>IF(AND(DV$85&gt;=FB91,DV$85&lt;=FC91),IFERROR($G91/FD91,0),"")</f>
        <v/>
      </c>
      <c r="DW91" s="90" t="str">
        <f>IF(AND(DW$85&gt;=FB91,DW$85&lt;=FC91),IFERROR($G91/FD91,0),"")</f>
        <v/>
      </c>
      <c r="DX91" s="90" t="str">
        <f>IF(AND(DX$85&gt;=FB91,DX$85&lt;=FC91),IFERROR($G91/FD91,0),"")</f>
        <v/>
      </c>
      <c r="DY91" s="90" t="str">
        <f>IF(AND(DY$85&gt;=FB91,DY$85&lt;=FC91),IFERROR($G91/FD91,0),"")</f>
        <v/>
      </c>
      <c r="DZ91" s="90" t="str">
        <f>IF(AND(DZ$85&gt;=FB91,DZ$85&lt;=FC91),IFERROR($G91/FD91,0),"")</f>
        <v/>
      </c>
      <c r="EA91" s="90" t="str">
        <f>IF(AND(EA$85&gt;=FB91,EA$85&lt;=FC91),IFERROR($G91/FD91,0),"")</f>
        <v/>
      </c>
      <c r="EB91" s="90" t="str">
        <f>IF(AND(EB$85&gt;=FB91,EB$85&lt;=FC91),IFERROR($G91/FD91,0),"")</f>
        <v/>
      </c>
      <c r="EC91" s="90" t="str">
        <f>IF(AND(EC$85&gt;=FB91,EC$85&lt;=FC91),IFERROR($G91/FD91,0),"")</f>
        <v/>
      </c>
      <c r="ED91" s="90" t="str">
        <f>IF(AND(ED$85&gt;=FB91,ED$85&lt;=FC91),IFERROR($G91/FD91,0),"")</f>
        <v/>
      </c>
      <c r="EE91" s="90" t="str">
        <f>IF(AND(EE$85&gt;=FB91,EE$85&lt;=FC91),IFERROR($G91/FD91,0),"")</f>
        <v/>
      </c>
      <c r="EF91" s="90" t="str">
        <f>IF(AND(EF$85&gt;=FB91,EF$85&lt;=FC91),IFERROR($G91/FD91,0),"")</f>
        <v/>
      </c>
      <c r="EG91" s="90" t="str">
        <f>IF(AND(EG$85&gt;=FB91,EG$85&lt;=FC91),IFERROR($G91/FD91,0),"")</f>
        <v/>
      </c>
      <c r="EH91" s="90" t="str">
        <f>IF(AND(EH$85&gt;=FB91,EH$85&lt;=FC91),IFERROR($G91/FD91,0),"")</f>
        <v/>
      </c>
      <c r="EI91" s="90" t="str">
        <f>IF(AND(EI$85&gt;=FB91,EI$85&lt;=FC91),IFERROR($G91/FD91,0),"")</f>
        <v/>
      </c>
      <c r="EJ91" s="90" t="str">
        <f>IF(AND(EJ$85&gt;=FB91,EJ$85&lt;=FC91),IFERROR($G91/FD91,0),"")</f>
        <v/>
      </c>
      <c r="EK91" s="90" t="str">
        <f>IF(AND(EK$85&gt;=FB91,EK$85&lt;=FC91),IFERROR($G91/FD91,0),"")</f>
        <v/>
      </c>
      <c r="EL91" s="90" t="str">
        <f>IF(AND(EL$85&gt;=FB91,EL$85&lt;=FC91),IFERROR($G91/FD91,0),"")</f>
        <v/>
      </c>
      <c r="EM91" s="90" t="str">
        <f>IF(AND(EM$85&gt;=FB91,EM$85&lt;=FC91),IFERROR($G91/FD91,0),"")</f>
        <v/>
      </c>
      <c r="EN91" s="90" t="str">
        <f>IF(AND(EN$85&gt;=FB91,EN$85&lt;=FC91),IFERROR($G91/FD91,0),"")</f>
        <v/>
      </c>
      <c r="EO91" s="90" t="str">
        <f>IF(AND(EO$85&gt;=FB91,EO$85&lt;=FC91),IFERROR($G91/FD91,0),"")</f>
        <v/>
      </c>
      <c r="EP91" s="90" t="str">
        <f>IF(AND(EP$85&gt;=FB91,EP$85&lt;=FC91),IFERROR($G91/FD91,0),"")</f>
        <v/>
      </c>
      <c r="EQ91" s="90" t="str">
        <f>IF(AND(EQ$85&gt;=FB91,EQ$85&lt;=FC91),IFERROR($G91/FD91,0),"")</f>
        <v/>
      </c>
      <c r="ER91" s="90" t="str">
        <f>IF(AND(ER$85&gt;=FB91,ER$85&lt;=FC91),IFERROR($G91/FD91,0),"")</f>
        <v/>
      </c>
      <c r="ES91" s="90" t="str">
        <f>IF(AND(ES$85&gt;=FB91,ES$85&lt;=FC91),IFERROR($G91/FD91,0),"")</f>
        <v/>
      </c>
      <c r="ET91" s="90" t="str">
        <f>IF(AND(ET$85&gt;=FB91,ET$85&lt;=FC91),IFERROR($G91/FD91,0),"")</f>
        <v/>
      </c>
      <c r="EU91" s="90" t="str">
        <f>IF(AND(EU$85&gt;=FB91,EU$85&lt;=FC91),IFERROR($G91/FD91,0),"")</f>
        <v/>
      </c>
      <c r="EV91" s="90" t="str">
        <f>IF(AND(EV$85&gt;=FB91,EV$85&lt;=FC91),IFERROR($G91/FD91,0),"")</f>
        <v/>
      </c>
      <c r="EW91" s="90" t="str">
        <f>IF(AND(EW$85&gt;=FB91,EW$85&lt;=FC91),IFERROR($G91/FD91,0),"")</f>
        <v/>
      </c>
      <c r="EX91" s="90" t="str">
        <f>IF(AND(EX$85&gt;=FB91,EX$85&lt;=FC91),IFERROR($G91/FD91,0),"")</f>
        <v/>
      </c>
      <c r="EY91" s="90" t="str">
        <f>IF(AND(EY$85&gt;=FB91,EY$85&lt;=FC91),IFERROR($G91/FD91,0),"")</f>
        <v/>
      </c>
      <c r="EZ91" s="90" t="str">
        <f>IF(AND(EZ$85&gt;=FB91,EZ$85&lt;=FC91),IFERROR($G91/FD91,0),"")</f>
        <v/>
      </c>
      <c r="FA91" s="90" t="str">
        <f>IF(AND(FA$85&gt;=FB91,FA$85&lt;=FC91),IFERROR($G91/FD91,0),"")</f>
        <v/>
      </c>
      <c r="FB91">
        <f>'06_Presupuesto'!J179-'02_Rendimientos'!$B$79+1</f>
        <v>1</v>
      </c>
      <c r="FC91">
        <f>'06_Presupuesto'!K179-'02_Rendimientos'!$B$79+1</f>
        <v>6</v>
      </c>
      <c r="FD91">
        <f>FC91-FB91+1</f>
        <v>6</v>
      </c>
    </row>
    <row r="92" spans="2:160">
      <c r="B92" s="109" t="str">
        <f>'06_Presupuesto'!K14</f>
        <v>A.1.3</v>
      </c>
      <c r="C92" s="109" t="str">
        <f>'06_Presupuesto'!L14</f>
        <v>LETRERO DE OBRA</v>
      </c>
      <c r="D92" s="109" t="str">
        <f>'06_Presupuesto'!M14</f>
        <v>UNI</v>
      </c>
      <c r="E92" s="110">
        <f>'06_Presupuesto'!N14</f>
        <v>1</v>
      </c>
      <c r="F92" s="110">
        <f>'06_Presupuesto'!O14</f>
        <v>487500</v>
      </c>
      <c r="G92" s="110">
        <f>'06_Presupuesto'!P14</f>
        <v>487500</v>
      </c>
      <c r="H92" s="110">
        <f>IF(AND(H$85&gt;=FB92,H$85&lt;=FC92),IFERROR($G92/FD92,0),"")</f>
        <v>81250</v>
      </c>
      <c r="I92" s="110">
        <f>IF(AND(I$85&gt;=FB92,I$85&lt;=FC92),IFERROR($G92/FD92,0),"")</f>
        <v>81250</v>
      </c>
      <c r="J92" s="110">
        <f>IF(AND(J$85&gt;=FB92,J$85&lt;=FC92),IFERROR($G92/FD92,0),"")</f>
        <v>81250</v>
      </c>
      <c r="K92" s="110">
        <f>IF(AND(K$85&gt;=FB92,K$85&lt;=FC92),IFERROR($G92/FD92,0),"")</f>
        <v>81250</v>
      </c>
      <c r="L92" s="110">
        <f>IF(AND(L$85&gt;=FB92,L$85&lt;=FC92),IFERROR($G92/FD92,0),"")</f>
        <v>81250</v>
      </c>
      <c r="M92" s="110">
        <f>IF(AND(M$85&gt;=FB92,M$85&lt;=FC92),IFERROR($G92/FD92,0),"")</f>
        <v>81250</v>
      </c>
      <c r="N92" s="110" t="str">
        <f>IF(AND(N$85&gt;=FB92,N$85&lt;=FC92),IFERROR($G92/FD92,0),"")</f>
        <v/>
      </c>
      <c r="O92" s="110" t="str">
        <f>IF(AND(O$85&gt;=FB92,O$85&lt;=FC92),IFERROR($G92/FD92,0),"")</f>
        <v/>
      </c>
      <c r="P92" s="110" t="str">
        <f>IF(AND(P$85&gt;=FB92,P$85&lt;=FC92),IFERROR($G92/FD92,0),"")</f>
        <v/>
      </c>
      <c r="Q92" s="110" t="str">
        <f>IF(AND(Q$85&gt;=FB92,Q$85&lt;=FC92),IFERROR($G92/FD92,0),"")</f>
        <v/>
      </c>
      <c r="R92" s="110" t="str">
        <f>IF(AND(R$85&gt;=FB92,R$85&lt;=FC92),IFERROR($G92/FD92,0),"")</f>
        <v/>
      </c>
      <c r="S92" s="110" t="str">
        <f>IF(AND(S$85&gt;=FB92,S$85&lt;=FC92),IFERROR($G92/FD92,0),"")</f>
        <v/>
      </c>
      <c r="T92" s="110" t="str">
        <f>IF(AND(T$85&gt;=FB92,T$85&lt;=FC92),IFERROR($G92/FD92,0),"")</f>
        <v/>
      </c>
      <c r="U92" s="110" t="str">
        <f>IF(AND(U$85&gt;=FB92,U$85&lt;=FC92),IFERROR($G92/FD92,0),"")</f>
        <v/>
      </c>
      <c r="V92" s="110" t="str">
        <f>IF(AND(V$85&gt;=FB92,V$85&lt;=FC92),IFERROR($G92/FD92,0),"")</f>
        <v/>
      </c>
      <c r="W92" s="110" t="str">
        <f>IF(AND(W$85&gt;=FB92,W$85&lt;=FC92),IFERROR($G92/FD92,0),"")</f>
        <v/>
      </c>
      <c r="X92" s="110" t="str">
        <f>IF(AND(X$85&gt;=FB92,X$85&lt;=FC92),IFERROR($G92/FD92,0),"")</f>
        <v/>
      </c>
      <c r="Y92" s="110" t="str">
        <f>IF(AND(Y$85&gt;=FB92,Y$85&lt;=FC92),IFERROR($G92/FD92,0),"")</f>
        <v/>
      </c>
      <c r="Z92" s="110" t="str">
        <f>IF(AND(Z$85&gt;=FB92,Z$85&lt;=FC92),IFERROR($G92/FD92,0),"")</f>
        <v/>
      </c>
      <c r="AA92" s="110" t="str">
        <f>IF(AND(AA$85&gt;=FB92,AA$85&lt;=FC92),IFERROR($G92/FD92,0),"")</f>
        <v/>
      </c>
      <c r="AB92" s="110" t="str">
        <f>IF(AND(AB$85&gt;=FB92,AB$85&lt;=FC92),IFERROR($G92/FD92,0),"")</f>
        <v/>
      </c>
      <c r="AC92" s="110" t="str">
        <f>IF(AND(AC$85&gt;=FB92,AC$85&lt;=FC92),IFERROR($G92/FD92,0),"")</f>
        <v/>
      </c>
      <c r="AD92" s="110" t="str">
        <f>IF(AND(AD$85&gt;=FB92,AD$85&lt;=FC92),IFERROR($G92/FD92,0),"")</f>
        <v/>
      </c>
      <c r="AE92" s="110" t="str">
        <f>IF(AND(AE$85&gt;=FB92,AE$85&lt;=FC92),IFERROR($G92/FD92,0),"")</f>
        <v/>
      </c>
      <c r="AF92" s="110" t="str">
        <f>IF(AND(AF$85&gt;=FB92,AF$85&lt;=FC92),IFERROR($G92/FD92,0),"")</f>
        <v/>
      </c>
      <c r="AG92" s="110" t="str">
        <f>IF(AND(AG$85&gt;=FB92,AG$85&lt;=FC92),IFERROR($G92/FD92,0),"")</f>
        <v/>
      </c>
      <c r="AH92" s="110" t="str">
        <f>IF(AND(AH$85&gt;=FB92,AH$85&lt;=FC92),IFERROR($G92/FD92,0),"")</f>
        <v/>
      </c>
      <c r="AI92" s="110" t="str">
        <f>IF(AND(AI$85&gt;=FB92,AI$85&lt;=FC92),IFERROR($G92/FD92,0),"")</f>
        <v/>
      </c>
      <c r="AJ92" s="110" t="str">
        <f>IF(AND(AJ$85&gt;=FB92,AJ$85&lt;=FC92),IFERROR($G92/FD92,0),"")</f>
        <v/>
      </c>
      <c r="AK92" s="110" t="str">
        <f>IF(AND(AK$85&gt;=FB92,AK$85&lt;=FC92),IFERROR($G92/FD92,0),"")</f>
        <v/>
      </c>
      <c r="AL92" s="110" t="str">
        <f>IF(AND(AL$85&gt;=FB92,AL$85&lt;=FC92),IFERROR($G92/FD92,0),"")</f>
        <v/>
      </c>
      <c r="AM92" s="110" t="str">
        <f>IF(AND(AM$85&gt;=FB92,AM$85&lt;=FC92),IFERROR($G92/FD92,0),"")</f>
        <v/>
      </c>
      <c r="AN92" s="110" t="str">
        <f>IF(AND(AN$85&gt;=FB92,AN$85&lt;=FC92),IFERROR($G92/FD92,0),"")</f>
        <v/>
      </c>
      <c r="AO92" s="110" t="str">
        <f>IF(AND(AO$85&gt;=FB92,AO$85&lt;=FC92),IFERROR($G92/FD92,0),"")</f>
        <v/>
      </c>
      <c r="AP92" s="110" t="str">
        <f>IF(AND(AP$85&gt;=FB92,AP$85&lt;=FC92),IFERROR($G92/FD92,0),"")</f>
        <v/>
      </c>
      <c r="AQ92" s="110" t="str">
        <f>IF(AND(AQ$85&gt;=FB92,AQ$85&lt;=FC92),IFERROR($G92/FD92,0),"")</f>
        <v/>
      </c>
      <c r="AR92" s="110" t="str">
        <f>IF(AND(AR$85&gt;=FB92,AR$85&lt;=FC92),IFERROR($G92/FD92,0),"")</f>
        <v/>
      </c>
      <c r="AS92" s="110" t="str">
        <f>IF(AND(AS$85&gt;=FB92,AS$85&lt;=FC92),IFERROR($G92/FD92,0),"")</f>
        <v/>
      </c>
      <c r="AT92" s="110" t="str">
        <f>IF(AND(AT$85&gt;=FB92,AT$85&lt;=FC92),IFERROR($G92/FD92,0),"")</f>
        <v/>
      </c>
      <c r="AU92" s="110" t="str">
        <f>IF(AND(AU$85&gt;=FB92,AU$85&lt;=FC92),IFERROR($G92/FD92,0),"")</f>
        <v/>
      </c>
      <c r="AV92" s="110" t="str">
        <f>IF(AND(AV$85&gt;=FB92,AV$85&lt;=FC92),IFERROR($G92/FD92,0),"")</f>
        <v/>
      </c>
      <c r="AW92" s="110" t="str">
        <f>IF(AND(AW$85&gt;=FB92,AW$85&lt;=FC92),IFERROR($G92/FD92,0),"")</f>
        <v/>
      </c>
      <c r="AX92" s="110" t="str">
        <f>IF(AND(AX$85&gt;=FB92,AX$85&lt;=FC92),IFERROR($G92/FD92,0),"")</f>
        <v/>
      </c>
      <c r="AY92" s="110" t="str">
        <f>IF(AND(AY$85&gt;=FB92,AY$85&lt;=FC92),IFERROR($G92/FD92,0),"")</f>
        <v/>
      </c>
      <c r="AZ92" s="110" t="str">
        <f>IF(AND(AZ$85&gt;=FB92,AZ$85&lt;=FC92),IFERROR($G92/FD92,0),"")</f>
        <v/>
      </c>
      <c r="BA92" s="110" t="str">
        <f>IF(AND(BA$85&gt;=FB92,BA$85&lt;=FC92),IFERROR($G92/FD92,0),"")</f>
        <v/>
      </c>
      <c r="BB92" s="110" t="str">
        <f>IF(AND(BB$85&gt;=FB92,BB$85&lt;=FC92),IFERROR($G92/FD92,0),"")</f>
        <v/>
      </c>
      <c r="BC92" s="110" t="str">
        <f>IF(AND(BC$85&gt;=FB92,BC$85&lt;=FC92),IFERROR($G92/FD92,0),"")</f>
        <v/>
      </c>
      <c r="BD92" s="110" t="str">
        <f>IF(AND(BD$85&gt;=FB92,BD$85&lt;=FC92),IFERROR($G92/FD92,0),"")</f>
        <v/>
      </c>
      <c r="BE92" s="110" t="str">
        <f>IF(AND(BE$85&gt;=FB92,BE$85&lt;=FC92),IFERROR($G92/FD92,0),"")</f>
        <v/>
      </c>
      <c r="BF92" s="110" t="str">
        <f>IF(AND(BF$85&gt;=FB92,BF$85&lt;=FC92),IFERROR($G92/FD92,0),"")</f>
        <v/>
      </c>
      <c r="BG92" s="110" t="str">
        <f>IF(AND(BG$85&gt;=FB92,BG$85&lt;=FC92),IFERROR($G92/FD92,0),"")</f>
        <v/>
      </c>
      <c r="BH92" s="110" t="str">
        <f>IF(AND(BH$85&gt;=FB92,BH$85&lt;=FC92),IFERROR($G92/FD92,0),"")</f>
        <v/>
      </c>
      <c r="BI92" s="110" t="str">
        <f>IF(AND(BI$85&gt;=FB92,BI$85&lt;=FC92),IFERROR($G92/FD92,0),"")</f>
        <v/>
      </c>
      <c r="BJ92" s="110" t="str">
        <f>IF(AND(BJ$85&gt;=FB92,BJ$85&lt;=FC92),IFERROR($G92/FD92,0),"")</f>
        <v/>
      </c>
      <c r="BK92" s="110" t="str">
        <f>IF(AND(BK$85&gt;=FB92,BK$85&lt;=FC92),IFERROR($G92/FD92,0),"")</f>
        <v/>
      </c>
      <c r="BL92" s="110" t="str">
        <f>IF(AND(BL$85&gt;=FB92,BL$85&lt;=FC92),IFERROR($G92/FD92,0),"")</f>
        <v/>
      </c>
      <c r="BM92" s="110" t="str">
        <f>IF(AND(BM$85&gt;=FB92,BM$85&lt;=FC92),IFERROR($G92/FD92,0),"")</f>
        <v/>
      </c>
      <c r="BN92" s="110" t="str">
        <f>IF(AND(BN$85&gt;=FB92,BN$85&lt;=FC92),IFERROR($G92/FD92,0),"")</f>
        <v/>
      </c>
      <c r="BO92" s="110" t="str">
        <f>IF(AND(BO$85&gt;=FB92,BO$85&lt;=FC92),IFERROR($G92/FD92,0),"")</f>
        <v/>
      </c>
      <c r="BP92" s="110" t="str">
        <f>IF(AND(BP$85&gt;=FB92,BP$85&lt;=FC92),IFERROR($G92/FD92,0),"")</f>
        <v/>
      </c>
      <c r="BQ92" s="110" t="str">
        <f>IF(AND(BQ$85&gt;=FB92,BQ$85&lt;=FC92),IFERROR($G92/FD92,0),"")</f>
        <v/>
      </c>
      <c r="BR92" s="110" t="str">
        <f>IF(AND(BR$85&gt;=FB92,BR$85&lt;=FC92),IFERROR($G92/FD92,0),"")</f>
        <v/>
      </c>
      <c r="BS92" s="110" t="str">
        <f>IF(AND(BS$85&gt;=FB92,BS$85&lt;=FC92),IFERROR($G92/FD92,0),"")</f>
        <v/>
      </c>
      <c r="BT92" s="110" t="str">
        <f>IF(AND(BT$85&gt;=FB92,BT$85&lt;=FC92),IFERROR($G92/FD92,0),"")</f>
        <v/>
      </c>
      <c r="BU92" s="110" t="str">
        <f>IF(AND(BU$85&gt;=FB92,BU$85&lt;=FC92),IFERROR($G92/FD92,0),"")</f>
        <v/>
      </c>
      <c r="BV92" s="110" t="str">
        <f>IF(AND(BV$85&gt;=FB92,BV$85&lt;=FC92),IFERROR($G92/FD92,0),"")</f>
        <v/>
      </c>
      <c r="BW92" s="110" t="str">
        <f>IF(AND(BW$85&gt;=FB92,BW$85&lt;=FC92),IFERROR($G92/FD92,0),"")</f>
        <v/>
      </c>
      <c r="BX92" s="110" t="str">
        <f>IF(AND(BX$85&gt;=FB92,BX$85&lt;=FC92),IFERROR($G92/FD92,0),"")</f>
        <v/>
      </c>
      <c r="BY92" s="110" t="str">
        <f>IF(AND(BY$85&gt;=FB92,BY$85&lt;=FC92),IFERROR($G92/FD92,0),"")</f>
        <v/>
      </c>
      <c r="BZ92" s="110" t="str">
        <f>IF(AND(BZ$85&gt;=FB92,BZ$85&lt;=FC92),IFERROR($G92/FD92,0),"")</f>
        <v/>
      </c>
      <c r="CA92" s="110" t="str">
        <f>IF(AND(CA$85&gt;=FB92,CA$85&lt;=FC92),IFERROR($G92/FD92,0),"")</f>
        <v/>
      </c>
      <c r="CB92" s="110" t="str">
        <f>IF(AND(CB$85&gt;=FB92,CB$85&lt;=FC92),IFERROR($G92/FD92,0),"")</f>
        <v/>
      </c>
      <c r="CC92" s="110" t="str">
        <f>IF(AND(CC$85&gt;=FB92,CC$85&lt;=FC92),IFERROR($G92/FD92,0),"")</f>
        <v/>
      </c>
      <c r="CD92" s="110" t="str">
        <f>IF(AND(CD$85&gt;=FB92,CD$85&lt;=FC92),IFERROR($G92/FD92,0),"")</f>
        <v/>
      </c>
      <c r="CE92" s="110" t="str">
        <f>IF(AND(CE$85&gt;=FB92,CE$85&lt;=FC92),IFERROR($G92/FD92,0),"")</f>
        <v/>
      </c>
      <c r="CF92" s="110" t="str">
        <f>IF(AND(CF$85&gt;=FB92,CF$85&lt;=FC92),IFERROR($G92/FD92,0),"")</f>
        <v/>
      </c>
      <c r="CG92" s="110" t="str">
        <f>IF(AND(CG$85&gt;=FB92,CG$85&lt;=FC92),IFERROR($G92/FD92,0),"")</f>
        <v/>
      </c>
      <c r="CH92" s="110" t="str">
        <f>IF(AND(CH$85&gt;=FB92,CH$85&lt;=FC92),IFERROR($G92/FD92,0),"")</f>
        <v/>
      </c>
      <c r="CI92" s="110" t="str">
        <f>IF(AND(CI$85&gt;=FB92,CI$85&lt;=FC92),IFERROR($G92/FD92,0),"")</f>
        <v/>
      </c>
      <c r="CJ92" s="110" t="str">
        <f>IF(AND(CJ$85&gt;=FB92,CJ$85&lt;=FC92),IFERROR($G92/FD92,0),"")</f>
        <v/>
      </c>
      <c r="CK92" s="110" t="str">
        <f>IF(AND(CK$85&gt;=FB92,CK$85&lt;=FC92),IFERROR($G92/FD92,0),"")</f>
        <v/>
      </c>
      <c r="CL92" s="110" t="str">
        <f>IF(AND(CL$85&gt;=FB92,CL$85&lt;=FC92),IFERROR($G92/FD92,0),"")</f>
        <v/>
      </c>
      <c r="CM92" s="110" t="str">
        <f>IF(AND(CM$85&gt;=FB92,CM$85&lt;=FC92),IFERROR($G92/FD92,0),"")</f>
        <v/>
      </c>
      <c r="CN92" s="110" t="str">
        <f>IF(AND(CN$85&gt;=FB92,CN$85&lt;=FC92),IFERROR($G92/FD92,0),"")</f>
        <v/>
      </c>
      <c r="CO92" s="110" t="str">
        <f>IF(AND(CO$85&gt;=FB92,CO$85&lt;=FC92),IFERROR($G92/FD92,0),"")</f>
        <v/>
      </c>
      <c r="CP92" s="110" t="str">
        <f>IF(AND(CP$85&gt;=FB92,CP$85&lt;=FC92),IFERROR($G92/FD92,0),"")</f>
        <v/>
      </c>
      <c r="CQ92" s="110" t="str">
        <f>IF(AND(CQ$85&gt;=FB92,CQ$85&lt;=FC92),IFERROR($G92/FD92,0),"")</f>
        <v/>
      </c>
      <c r="CR92" s="110" t="str">
        <f>IF(AND(CR$85&gt;=FB92,CR$85&lt;=FC92),IFERROR($G92/FD92,0),"")</f>
        <v/>
      </c>
      <c r="CS92" s="110" t="str">
        <f>IF(AND(CS$85&gt;=FB92,CS$85&lt;=FC92),IFERROR($G92/FD92,0),"")</f>
        <v/>
      </c>
      <c r="CT92" s="110" t="str">
        <f>IF(AND(CT$85&gt;=FB92,CT$85&lt;=FC92),IFERROR($G92/FD92,0),"")</f>
        <v/>
      </c>
      <c r="CU92" s="110" t="str">
        <f>IF(AND(CU$85&gt;=FB92,CU$85&lt;=FC92),IFERROR($G92/FD92,0),"")</f>
        <v/>
      </c>
      <c r="CV92" s="110" t="str">
        <f>IF(AND(CV$85&gt;=FB92,CV$85&lt;=FC92),IFERROR($G92/FD92,0),"")</f>
        <v/>
      </c>
      <c r="CW92" s="110" t="str">
        <f>IF(AND(CW$85&gt;=FB92,CW$85&lt;=FC92),IFERROR($G92/FD92,0),"")</f>
        <v/>
      </c>
      <c r="CX92" s="110" t="str">
        <f>IF(AND(CX$85&gt;=FB92,CX$85&lt;=FC92),IFERROR($G92/FD92,0),"")</f>
        <v/>
      </c>
      <c r="CY92" s="110" t="str">
        <f>IF(AND(CY$85&gt;=FB92,CY$85&lt;=FC92),IFERROR($G92/FD92,0),"")</f>
        <v/>
      </c>
      <c r="CZ92" s="110" t="str">
        <f>IF(AND(CZ$85&gt;=FB92,CZ$85&lt;=FC92),IFERROR($G92/FD92,0),"")</f>
        <v/>
      </c>
      <c r="DA92" s="110" t="str">
        <f>IF(AND(DA$85&gt;=FB92,DA$85&lt;=FC92),IFERROR($G92/FD92,0),"")</f>
        <v/>
      </c>
      <c r="DB92" s="110" t="str">
        <f>IF(AND(DB$85&gt;=FB92,DB$85&lt;=FC92),IFERROR($G92/FD92,0),"")</f>
        <v/>
      </c>
      <c r="DC92" s="110" t="str">
        <f>IF(AND(DC$85&gt;=FB92,DC$85&lt;=FC92),IFERROR($G92/FD92,0),"")</f>
        <v/>
      </c>
      <c r="DD92" s="110" t="str">
        <f>IF(AND(DD$85&gt;=FB92,DD$85&lt;=FC92),IFERROR($G92/FD92,0),"")</f>
        <v/>
      </c>
      <c r="DE92" s="110" t="str">
        <f>IF(AND(DE$85&gt;=FB92,DE$85&lt;=FC92),IFERROR($G92/FD92,0),"")</f>
        <v/>
      </c>
      <c r="DF92" s="110" t="str">
        <f>IF(AND(DF$85&gt;=FB92,DF$85&lt;=FC92),IFERROR($G92/FD92,0),"")</f>
        <v/>
      </c>
      <c r="DG92" s="110" t="str">
        <f>IF(AND(DG$85&gt;=FB92,DG$85&lt;=FC92),IFERROR($G92/FD92,0),"")</f>
        <v/>
      </c>
      <c r="DH92" s="110" t="str">
        <f>IF(AND(DH$85&gt;=FB92,DH$85&lt;=FC92),IFERROR($G92/FD92,0),"")</f>
        <v/>
      </c>
      <c r="DI92" s="110" t="str">
        <f>IF(AND(DI$85&gt;=FB92,DI$85&lt;=FC92),IFERROR($G92/FD92,0),"")</f>
        <v/>
      </c>
      <c r="DJ92" s="110" t="str">
        <f>IF(AND(DJ$85&gt;=FB92,DJ$85&lt;=FC92),IFERROR($G92/FD92,0),"")</f>
        <v/>
      </c>
      <c r="DK92" s="110" t="str">
        <f>IF(AND(DK$85&gt;=FB92,DK$85&lt;=FC92),IFERROR($G92/FD92,0),"")</f>
        <v/>
      </c>
      <c r="DL92" s="110" t="str">
        <f>IF(AND(DL$85&gt;=FB92,DL$85&lt;=FC92),IFERROR($G92/FD92,0),"")</f>
        <v/>
      </c>
      <c r="DM92" s="110" t="str">
        <f>IF(AND(DM$85&gt;=FB92,DM$85&lt;=FC92),IFERROR($G92/FD92,0),"")</f>
        <v/>
      </c>
      <c r="DN92" s="110" t="str">
        <f>IF(AND(DN$85&gt;=FB92,DN$85&lt;=FC92),IFERROR($G92/FD92,0),"")</f>
        <v/>
      </c>
      <c r="DO92" s="110" t="str">
        <f>IF(AND(DO$85&gt;=FB92,DO$85&lt;=FC92),IFERROR($G92/FD92,0),"")</f>
        <v/>
      </c>
      <c r="DP92" s="110" t="str">
        <f>IF(AND(DP$85&gt;=FB92,DP$85&lt;=FC92),IFERROR($G92/FD92,0),"")</f>
        <v/>
      </c>
      <c r="DQ92" s="110" t="str">
        <f>IF(AND(DQ$85&gt;=FB92,DQ$85&lt;=FC92),IFERROR($G92/FD92,0),"")</f>
        <v/>
      </c>
      <c r="DR92" s="110" t="str">
        <f>IF(AND(DR$85&gt;=FB92,DR$85&lt;=FC92),IFERROR($G92/FD92,0),"")</f>
        <v/>
      </c>
      <c r="DS92" s="110" t="str">
        <f>IF(AND(DS$85&gt;=FB92,DS$85&lt;=FC92),IFERROR($G92/FD92,0),"")</f>
        <v/>
      </c>
      <c r="DT92" s="110" t="str">
        <f>IF(AND(DT$85&gt;=FB92,DT$85&lt;=FC92),IFERROR($G92/FD92,0),"")</f>
        <v/>
      </c>
      <c r="DU92" s="110" t="str">
        <f>IF(AND(DU$85&gt;=FB92,DU$85&lt;=FC92),IFERROR($G92/FD92,0),"")</f>
        <v/>
      </c>
      <c r="DV92" s="110" t="str">
        <f>IF(AND(DV$85&gt;=FB92,DV$85&lt;=FC92),IFERROR($G92/FD92,0),"")</f>
        <v/>
      </c>
      <c r="DW92" s="110" t="str">
        <f>IF(AND(DW$85&gt;=FB92,DW$85&lt;=FC92),IFERROR($G92/FD92,0),"")</f>
        <v/>
      </c>
      <c r="DX92" s="110" t="str">
        <f>IF(AND(DX$85&gt;=FB92,DX$85&lt;=FC92),IFERROR($G92/FD92,0),"")</f>
        <v/>
      </c>
      <c r="DY92" s="110" t="str">
        <f>IF(AND(DY$85&gt;=FB92,DY$85&lt;=FC92),IFERROR($G92/FD92,0),"")</f>
        <v/>
      </c>
      <c r="DZ92" s="110" t="str">
        <f>IF(AND(DZ$85&gt;=FB92,DZ$85&lt;=FC92),IFERROR($G92/FD92,0),"")</f>
        <v/>
      </c>
      <c r="EA92" s="110" t="str">
        <f>IF(AND(EA$85&gt;=FB92,EA$85&lt;=FC92),IFERROR($G92/FD92,0),"")</f>
        <v/>
      </c>
      <c r="EB92" s="110" t="str">
        <f>IF(AND(EB$85&gt;=FB92,EB$85&lt;=FC92),IFERROR($G92/FD92,0),"")</f>
        <v/>
      </c>
      <c r="EC92" s="110" t="str">
        <f>IF(AND(EC$85&gt;=FB92,EC$85&lt;=FC92),IFERROR($G92/FD92,0),"")</f>
        <v/>
      </c>
      <c r="ED92" s="110" t="str">
        <f>IF(AND(ED$85&gt;=FB92,ED$85&lt;=FC92),IFERROR($G92/FD92,0),"")</f>
        <v/>
      </c>
      <c r="EE92" s="110" t="str">
        <f>IF(AND(EE$85&gt;=FB92,EE$85&lt;=FC92),IFERROR($G92/FD92,0),"")</f>
        <v/>
      </c>
      <c r="EF92" s="110" t="str">
        <f>IF(AND(EF$85&gt;=FB92,EF$85&lt;=FC92),IFERROR($G92/FD92,0),"")</f>
        <v/>
      </c>
      <c r="EG92" s="110" t="str">
        <f>IF(AND(EG$85&gt;=FB92,EG$85&lt;=FC92),IFERROR($G92/FD92,0),"")</f>
        <v/>
      </c>
      <c r="EH92" s="110" t="str">
        <f>IF(AND(EH$85&gt;=FB92,EH$85&lt;=FC92),IFERROR($G92/FD92,0),"")</f>
        <v/>
      </c>
      <c r="EI92" s="110" t="str">
        <f>IF(AND(EI$85&gt;=FB92,EI$85&lt;=FC92),IFERROR($G92/FD92,0),"")</f>
        <v/>
      </c>
      <c r="EJ92" s="110" t="str">
        <f>IF(AND(EJ$85&gt;=FB92,EJ$85&lt;=FC92),IFERROR($G92/FD92,0),"")</f>
        <v/>
      </c>
      <c r="EK92" s="110" t="str">
        <f>IF(AND(EK$85&gt;=FB92,EK$85&lt;=FC92),IFERROR($G92/FD92,0),"")</f>
        <v/>
      </c>
      <c r="EL92" s="110" t="str">
        <f>IF(AND(EL$85&gt;=FB92,EL$85&lt;=FC92),IFERROR($G92/FD92,0),"")</f>
        <v/>
      </c>
      <c r="EM92" s="110" t="str">
        <f>IF(AND(EM$85&gt;=FB92,EM$85&lt;=FC92),IFERROR($G92/FD92,0),"")</f>
        <v/>
      </c>
      <c r="EN92" s="110" t="str">
        <f>IF(AND(EN$85&gt;=FB92,EN$85&lt;=FC92),IFERROR($G92/FD92,0),"")</f>
        <v/>
      </c>
      <c r="EO92" s="110" t="str">
        <f>IF(AND(EO$85&gt;=FB92,EO$85&lt;=FC92),IFERROR($G92/FD92,0),"")</f>
        <v/>
      </c>
      <c r="EP92" s="110" t="str">
        <f>IF(AND(EP$85&gt;=FB92,EP$85&lt;=FC92),IFERROR($G92/FD92,0),"")</f>
        <v/>
      </c>
      <c r="EQ92" s="110" t="str">
        <f>IF(AND(EQ$85&gt;=FB92,EQ$85&lt;=FC92),IFERROR($G92/FD92,0),"")</f>
        <v/>
      </c>
      <c r="ER92" s="110" t="str">
        <f>IF(AND(ER$85&gt;=FB92,ER$85&lt;=FC92),IFERROR($G92/FD92,0),"")</f>
        <v/>
      </c>
      <c r="ES92" s="110" t="str">
        <f>IF(AND(ES$85&gt;=FB92,ES$85&lt;=FC92),IFERROR($G92/FD92,0),"")</f>
        <v/>
      </c>
      <c r="ET92" s="110" t="str">
        <f>IF(AND(ET$85&gt;=FB92,ET$85&lt;=FC92),IFERROR($G92/FD92,0),"")</f>
        <v/>
      </c>
      <c r="EU92" s="110" t="str">
        <f>IF(AND(EU$85&gt;=FB92,EU$85&lt;=FC92),IFERROR($G92/FD92,0),"")</f>
        <v/>
      </c>
      <c r="EV92" s="110" t="str">
        <f>IF(AND(EV$85&gt;=FB92,EV$85&lt;=FC92),IFERROR($G92/FD92,0),"")</f>
        <v/>
      </c>
      <c r="EW92" s="110" t="str">
        <f>IF(AND(EW$85&gt;=FB92,EW$85&lt;=FC92),IFERROR($G92/FD92,0),"")</f>
        <v/>
      </c>
      <c r="EX92" s="110" t="str">
        <f>IF(AND(EX$85&gt;=FB92,EX$85&lt;=FC92),IFERROR($G92/FD92,0),"")</f>
        <v/>
      </c>
      <c r="EY92" s="110" t="str">
        <f>IF(AND(EY$85&gt;=FB92,EY$85&lt;=FC92),IFERROR($G92/FD92,0),"")</f>
        <v/>
      </c>
      <c r="EZ92" s="110" t="str">
        <f>IF(AND(EZ$85&gt;=FB92,EZ$85&lt;=FC92),IFERROR($G92/FD92,0),"")</f>
        <v/>
      </c>
      <c r="FA92" s="110" t="str">
        <f>IF(AND(FA$85&gt;=FB92,FA$85&lt;=FC92),IFERROR($G92/FD92,0),"")</f>
        <v/>
      </c>
      <c r="FB92">
        <f>'06_Presupuesto'!J180-'02_Rendimientos'!$B$79+1</f>
        <v>1</v>
      </c>
      <c r="FC92">
        <f>'06_Presupuesto'!K180-'02_Rendimientos'!$B$79+1</f>
        <v>6</v>
      </c>
      <c r="FD92">
        <f>FC92-FB92+1</f>
        <v>6</v>
      </c>
    </row>
    <row r="93" spans="2:160">
      <c r="B93" t="str">
        <f>'06_Presupuesto'!K15</f>
        <v>A.2.1</v>
      </c>
      <c r="C93" t="str">
        <f>'06_Presupuesto'!L15</f>
        <v>Limpieza y despeje de Terreno</v>
      </c>
      <c r="D93" t="str">
        <f>'06_Presupuesto'!M15</f>
        <v>M2</v>
      </c>
      <c r="E93" s="90">
        <f>'06_Presupuesto'!N15</f>
        <v>444.51</v>
      </c>
      <c r="F93" s="90">
        <f>'06_Presupuesto'!O15</f>
        <v>2750</v>
      </c>
      <c r="G93" s="90">
        <f>'06_Presupuesto'!P15</f>
        <v>1222402.5</v>
      </c>
      <c r="H93" s="90">
        <f>IF(AND(H$85&gt;=FB93,H$85&lt;=FC93),IFERROR($G93/FD93,0),"")</f>
        <v>203733.75</v>
      </c>
      <c r="I93" s="90">
        <f>IF(AND(I$85&gt;=FB93,I$85&lt;=FC93),IFERROR($G93/FD93,0),"")</f>
        <v>203733.75</v>
      </c>
      <c r="J93" s="90">
        <f>IF(AND(J$85&gt;=FB93,J$85&lt;=FC93),IFERROR($G93/FD93,0),"")</f>
        <v>203733.75</v>
      </c>
      <c r="K93" s="90">
        <f>IF(AND(K$85&gt;=FB93,K$85&lt;=FC93),IFERROR($G93/FD93,0),"")</f>
        <v>203733.75</v>
      </c>
      <c r="L93" s="90">
        <f>IF(AND(L$85&gt;=FB93,L$85&lt;=FC93),IFERROR($G93/FD93,0),"")</f>
        <v>203733.75</v>
      </c>
      <c r="M93" s="90">
        <f>IF(AND(M$85&gt;=FB93,M$85&lt;=FC93),IFERROR($G93/FD93,0),"")</f>
        <v>203733.75</v>
      </c>
      <c r="N93" s="90" t="str">
        <f>IF(AND(N$85&gt;=FB93,N$85&lt;=FC93),IFERROR($G93/FD93,0),"")</f>
        <v/>
      </c>
      <c r="O93" s="90" t="str">
        <f>IF(AND(O$85&gt;=FB93,O$85&lt;=FC93),IFERROR($G93/FD93,0),"")</f>
        <v/>
      </c>
      <c r="P93" s="90" t="str">
        <f>IF(AND(P$85&gt;=FB93,P$85&lt;=FC93),IFERROR($G93/FD93,0),"")</f>
        <v/>
      </c>
      <c r="Q93" s="90" t="str">
        <f>IF(AND(Q$85&gt;=FB93,Q$85&lt;=FC93),IFERROR($G93/FD93,0),"")</f>
        <v/>
      </c>
      <c r="R93" s="90" t="str">
        <f>IF(AND(R$85&gt;=FB93,R$85&lt;=FC93),IFERROR($G93/FD93,0),"")</f>
        <v/>
      </c>
      <c r="S93" s="90" t="str">
        <f>IF(AND(S$85&gt;=FB93,S$85&lt;=FC93),IFERROR($G93/FD93,0),"")</f>
        <v/>
      </c>
      <c r="T93" s="90" t="str">
        <f>IF(AND(T$85&gt;=FB93,T$85&lt;=FC93),IFERROR($G93/FD93,0),"")</f>
        <v/>
      </c>
      <c r="U93" s="90" t="str">
        <f>IF(AND(U$85&gt;=FB93,U$85&lt;=FC93),IFERROR($G93/FD93,0),"")</f>
        <v/>
      </c>
      <c r="V93" s="90" t="str">
        <f>IF(AND(V$85&gt;=FB93,V$85&lt;=FC93),IFERROR($G93/FD93,0),"")</f>
        <v/>
      </c>
      <c r="W93" s="90" t="str">
        <f>IF(AND(W$85&gt;=FB93,W$85&lt;=FC93),IFERROR($G93/FD93,0),"")</f>
        <v/>
      </c>
      <c r="X93" s="90" t="str">
        <f>IF(AND(X$85&gt;=FB93,X$85&lt;=FC93),IFERROR($G93/FD93,0),"")</f>
        <v/>
      </c>
      <c r="Y93" s="90" t="str">
        <f>IF(AND(Y$85&gt;=FB93,Y$85&lt;=FC93),IFERROR($G93/FD93,0),"")</f>
        <v/>
      </c>
      <c r="Z93" s="90" t="str">
        <f>IF(AND(Z$85&gt;=FB93,Z$85&lt;=FC93),IFERROR($G93/FD93,0),"")</f>
        <v/>
      </c>
      <c r="AA93" s="90" t="str">
        <f>IF(AND(AA$85&gt;=FB93,AA$85&lt;=FC93),IFERROR($G93/FD93,0),"")</f>
        <v/>
      </c>
      <c r="AB93" s="90" t="str">
        <f>IF(AND(AB$85&gt;=FB93,AB$85&lt;=FC93),IFERROR($G93/FD93,0),"")</f>
        <v/>
      </c>
      <c r="AC93" s="90" t="str">
        <f>IF(AND(AC$85&gt;=FB93,AC$85&lt;=FC93),IFERROR($G93/FD93,0),"")</f>
        <v/>
      </c>
      <c r="AD93" s="90" t="str">
        <f>IF(AND(AD$85&gt;=FB93,AD$85&lt;=FC93),IFERROR($G93/FD93,0),"")</f>
        <v/>
      </c>
      <c r="AE93" s="90" t="str">
        <f>IF(AND(AE$85&gt;=FB93,AE$85&lt;=FC93),IFERROR($G93/FD93,0),"")</f>
        <v/>
      </c>
      <c r="AF93" s="90" t="str">
        <f>IF(AND(AF$85&gt;=FB93,AF$85&lt;=FC93),IFERROR($G93/FD93,0),"")</f>
        <v/>
      </c>
      <c r="AG93" s="90" t="str">
        <f>IF(AND(AG$85&gt;=FB93,AG$85&lt;=FC93),IFERROR($G93/FD93,0),"")</f>
        <v/>
      </c>
      <c r="AH93" s="90" t="str">
        <f>IF(AND(AH$85&gt;=FB93,AH$85&lt;=FC93),IFERROR($G93/FD93,0),"")</f>
        <v/>
      </c>
      <c r="AI93" s="90" t="str">
        <f>IF(AND(AI$85&gt;=FB93,AI$85&lt;=FC93),IFERROR($G93/FD93,0),"")</f>
        <v/>
      </c>
      <c r="AJ93" s="90" t="str">
        <f>IF(AND(AJ$85&gt;=FB93,AJ$85&lt;=FC93),IFERROR($G93/FD93,0),"")</f>
        <v/>
      </c>
      <c r="AK93" s="90" t="str">
        <f>IF(AND(AK$85&gt;=FB93,AK$85&lt;=FC93),IFERROR($G93/FD93,0),"")</f>
        <v/>
      </c>
      <c r="AL93" s="90" t="str">
        <f>IF(AND(AL$85&gt;=FB93,AL$85&lt;=FC93),IFERROR($G93/FD93,0),"")</f>
        <v/>
      </c>
      <c r="AM93" s="90" t="str">
        <f>IF(AND(AM$85&gt;=FB93,AM$85&lt;=FC93),IFERROR($G93/FD93,0),"")</f>
        <v/>
      </c>
      <c r="AN93" s="90" t="str">
        <f>IF(AND(AN$85&gt;=FB93,AN$85&lt;=FC93),IFERROR($G93/FD93,0),"")</f>
        <v/>
      </c>
      <c r="AO93" s="90" t="str">
        <f>IF(AND(AO$85&gt;=FB93,AO$85&lt;=FC93),IFERROR($G93/FD93,0),"")</f>
        <v/>
      </c>
      <c r="AP93" s="90" t="str">
        <f>IF(AND(AP$85&gt;=FB93,AP$85&lt;=FC93),IFERROR($G93/FD93,0),"")</f>
        <v/>
      </c>
      <c r="AQ93" s="90" t="str">
        <f>IF(AND(AQ$85&gt;=FB93,AQ$85&lt;=FC93),IFERROR($G93/FD93,0),"")</f>
        <v/>
      </c>
      <c r="AR93" s="90" t="str">
        <f>IF(AND(AR$85&gt;=FB93,AR$85&lt;=FC93),IFERROR($G93/FD93,0),"")</f>
        <v/>
      </c>
      <c r="AS93" s="90" t="str">
        <f>IF(AND(AS$85&gt;=FB93,AS$85&lt;=FC93),IFERROR($G93/FD93,0),"")</f>
        <v/>
      </c>
      <c r="AT93" s="90" t="str">
        <f>IF(AND(AT$85&gt;=FB93,AT$85&lt;=FC93),IFERROR($G93/FD93,0),"")</f>
        <v/>
      </c>
      <c r="AU93" s="90" t="str">
        <f>IF(AND(AU$85&gt;=FB93,AU$85&lt;=FC93),IFERROR($G93/FD93,0),"")</f>
        <v/>
      </c>
      <c r="AV93" s="90" t="str">
        <f>IF(AND(AV$85&gt;=FB93,AV$85&lt;=FC93),IFERROR($G93/FD93,0),"")</f>
        <v/>
      </c>
      <c r="AW93" s="90" t="str">
        <f>IF(AND(AW$85&gt;=FB93,AW$85&lt;=FC93),IFERROR($G93/FD93,0),"")</f>
        <v/>
      </c>
      <c r="AX93" s="90" t="str">
        <f>IF(AND(AX$85&gt;=FB93,AX$85&lt;=FC93),IFERROR($G93/FD93,0),"")</f>
        <v/>
      </c>
      <c r="AY93" s="90" t="str">
        <f>IF(AND(AY$85&gt;=FB93,AY$85&lt;=FC93),IFERROR($G93/FD93,0),"")</f>
        <v/>
      </c>
      <c r="AZ93" s="90" t="str">
        <f>IF(AND(AZ$85&gt;=FB93,AZ$85&lt;=FC93),IFERROR($G93/FD93,0),"")</f>
        <v/>
      </c>
      <c r="BA93" s="90" t="str">
        <f>IF(AND(BA$85&gt;=FB93,BA$85&lt;=FC93),IFERROR($G93/FD93,0),"")</f>
        <v/>
      </c>
      <c r="BB93" s="90" t="str">
        <f>IF(AND(BB$85&gt;=FB93,BB$85&lt;=FC93),IFERROR($G93/FD93,0),"")</f>
        <v/>
      </c>
      <c r="BC93" s="90" t="str">
        <f>IF(AND(BC$85&gt;=FB93,BC$85&lt;=FC93),IFERROR($G93/FD93,0),"")</f>
        <v/>
      </c>
      <c r="BD93" s="90" t="str">
        <f>IF(AND(BD$85&gt;=FB93,BD$85&lt;=FC93),IFERROR($G93/FD93,0),"")</f>
        <v/>
      </c>
      <c r="BE93" s="90" t="str">
        <f>IF(AND(BE$85&gt;=FB93,BE$85&lt;=FC93),IFERROR($G93/FD93,0),"")</f>
        <v/>
      </c>
      <c r="BF93" s="90" t="str">
        <f>IF(AND(BF$85&gt;=FB93,BF$85&lt;=FC93),IFERROR($G93/FD93,0),"")</f>
        <v/>
      </c>
      <c r="BG93" s="90" t="str">
        <f>IF(AND(BG$85&gt;=FB93,BG$85&lt;=FC93),IFERROR($G93/FD93,0),"")</f>
        <v/>
      </c>
      <c r="BH93" s="90" t="str">
        <f>IF(AND(BH$85&gt;=FB93,BH$85&lt;=FC93),IFERROR($G93/FD93,0),"")</f>
        <v/>
      </c>
      <c r="BI93" s="90" t="str">
        <f>IF(AND(BI$85&gt;=FB93,BI$85&lt;=FC93),IFERROR($G93/FD93,0),"")</f>
        <v/>
      </c>
      <c r="BJ93" s="90" t="str">
        <f>IF(AND(BJ$85&gt;=FB93,BJ$85&lt;=FC93),IFERROR($G93/FD93,0),"")</f>
        <v/>
      </c>
      <c r="BK93" s="90" t="str">
        <f>IF(AND(BK$85&gt;=FB93,BK$85&lt;=FC93),IFERROR($G93/FD93,0),"")</f>
        <v/>
      </c>
      <c r="BL93" s="90" t="str">
        <f>IF(AND(BL$85&gt;=FB93,BL$85&lt;=FC93),IFERROR($G93/FD93,0),"")</f>
        <v/>
      </c>
      <c r="BM93" s="90" t="str">
        <f>IF(AND(BM$85&gt;=FB93,BM$85&lt;=FC93),IFERROR($G93/FD93,0),"")</f>
        <v/>
      </c>
      <c r="BN93" s="90" t="str">
        <f>IF(AND(BN$85&gt;=FB93,BN$85&lt;=FC93),IFERROR($G93/FD93,0),"")</f>
        <v/>
      </c>
      <c r="BO93" s="90" t="str">
        <f>IF(AND(BO$85&gt;=FB93,BO$85&lt;=FC93),IFERROR($G93/FD93,0),"")</f>
        <v/>
      </c>
      <c r="BP93" s="90" t="str">
        <f>IF(AND(BP$85&gt;=FB93,BP$85&lt;=FC93),IFERROR($G93/FD93,0),"")</f>
        <v/>
      </c>
      <c r="BQ93" s="90" t="str">
        <f>IF(AND(BQ$85&gt;=FB93,BQ$85&lt;=FC93),IFERROR($G93/FD93,0),"")</f>
        <v/>
      </c>
      <c r="BR93" s="90" t="str">
        <f>IF(AND(BR$85&gt;=FB93,BR$85&lt;=FC93),IFERROR($G93/FD93,0),"")</f>
        <v/>
      </c>
      <c r="BS93" s="90" t="str">
        <f>IF(AND(BS$85&gt;=FB93,BS$85&lt;=FC93),IFERROR($G93/FD93,0),"")</f>
        <v/>
      </c>
      <c r="BT93" s="90" t="str">
        <f>IF(AND(BT$85&gt;=FB93,BT$85&lt;=FC93),IFERROR($G93/FD93,0),"")</f>
        <v/>
      </c>
      <c r="BU93" s="90" t="str">
        <f>IF(AND(BU$85&gt;=FB93,BU$85&lt;=FC93),IFERROR($G93/FD93,0),"")</f>
        <v/>
      </c>
      <c r="BV93" s="90" t="str">
        <f>IF(AND(BV$85&gt;=FB93,BV$85&lt;=FC93),IFERROR($G93/FD93,0),"")</f>
        <v/>
      </c>
      <c r="BW93" s="90" t="str">
        <f>IF(AND(BW$85&gt;=FB93,BW$85&lt;=FC93),IFERROR($G93/FD93,0),"")</f>
        <v/>
      </c>
      <c r="BX93" s="90" t="str">
        <f>IF(AND(BX$85&gt;=FB93,BX$85&lt;=FC93),IFERROR($G93/FD93,0),"")</f>
        <v/>
      </c>
      <c r="BY93" s="90" t="str">
        <f>IF(AND(BY$85&gt;=FB93,BY$85&lt;=FC93),IFERROR($G93/FD93,0),"")</f>
        <v/>
      </c>
      <c r="BZ93" s="90" t="str">
        <f>IF(AND(BZ$85&gt;=FB93,BZ$85&lt;=FC93),IFERROR($G93/FD93,0),"")</f>
        <v/>
      </c>
      <c r="CA93" s="90" t="str">
        <f>IF(AND(CA$85&gt;=FB93,CA$85&lt;=FC93),IFERROR($G93/FD93,0),"")</f>
        <v/>
      </c>
      <c r="CB93" s="90" t="str">
        <f>IF(AND(CB$85&gt;=FB93,CB$85&lt;=FC93),IFERROR($G93/FD93,0),"")</f>
        <v/>
      </c>
      <c r="CC93" s="90" t="str">
        <f>IF(AND(CC$85&gt;=FB93,CC$85&lt;=FC93),IFERROR($G93/FD93,0),"")</f>
        <v/>
      </c>
      <c r="CD93" s="90" t="str">
        <f>IF(AND(CD$85&gt;=FB93,CD$85&lt;=FC93),IFERROR($G93/FD93,0),"")</f>
        <v/>
      </c>
      <c r="CE93" s="90" t="str">
        <f>IF(AND(CE$85&gt;=FB93,CE$85&lt;=FC93),IFERROR($G93/FD93,0),"")</f>
        <v/>
      </c>
      <c r="CF93" s="90" t="str">
        <f>IF(AND(CF$85&gt;=FB93,CF$85&lt;=FC93),IFERROR($G93/FD93,0),"")</f>
        <v/>
      </c>
      <c r="CG93" s="90" t="str">
        <f>IF(AND(CG$85&gt;=FB93,CG$85&lt;=FC93),IFERROR($G93/FD93,0),"")</f>
        <v/>
      </c>
      <c r="CH93" s="90" t="str">
        <f>IF(AND(CH$85&gt;=FB93,CH$85&lt;=FC93),IFERROR($G93/FD93,0),"")</f>
        <v/>
      </c>
      <c r="CI93" s="90" t="str">
        <f>IF(AND(CI$85&gt;=FB93,CI$85&lt;=FC93),IFERROR($G93/FD93,0),"")</f>
        <v/>
      </c>
      <c r="CJ93" s="90" t="str">
        <f>IF(AND(CJ$85&gt;=FB93,CJ$85&lt;=FC93),IFERROR($G93/FD93,0),"")</f>
        <v/>
      </c>
      <c r="CK93" s="90" t="str">
        <f>IF(AND(CK$85&gt;=FB93,CK$85&lt;=FC93),IFERROR($G93/FD93,0),"")</f>
        <v/>
      </c>
      <c r="CL93" s="90" t="str">
        <f>IF(AND(CL$85&gt;=FB93,CL$85&lt;=FC93),IFERROR($G93/FD93,0),"")</f>
        <v/>
      </c>
      <c r="CM93" s="90" t="str">
        <f>IF(AND(CM$85&gt;=FB93,CM$85&lt;=FC93),IFERROR($G93/FD93,0),"")</f>
        <v/>
      </c>
      <c r="CN93" s="90" t="str">
        <f>IF(AND(CN$85&gt;=FB93,CN$85&lt;=FC93),IFERROR($G93/FD93,0),"")</f>
        <v/>
      </c>
      <c r="CO93" s="90" t="str">
        <f>IF(AND(CO$85&gt;=FB93,CO$85&lt;=FC93),IFERROR($G93/FD93,0),"")</f>
        <v/>
      </c>
      <c r="CP93" s="90" t="str">
        <f>IF(AND(CP$85&gt;=FB93,CP$85&lt;=FC93),IFERROR($G93/FD93,0),"")</f>
        <v/>
      </c>
      <c r="CQ93" s="90" t="str">
        <f>IF(AND(CQ$85&gt;=FB93,CQ$85&lt;=FC93),IFERROR($G93/FD93,0),"")</f>
        <v/>
      </c>
      <c r="CR93" s="90" t="str">
        <f>IF(AND(CR$85&gt;=FB93,CR$85&lt;=FC93),IFERROR($G93/FD93,0),"")</f>
        <v/>
      </c>
      <c r="CS93" s="90" t="str">
        <f>IF(AND(CS$85&gt;=FB93,CS$85&lt;=FC93),IFERROR($G93/FD93,0),"")</f>
        <v/>
      </c>
      <c r="CT93" s="90" t="str">
        <f>IF(AND(CT$85&gt;=FB93,CT$85&lt;=FC93),IFERROR($G93/FD93,0),"")</f>
        <v/>
      </c>
      <c r="CU93" s="90" t="str">
        <f>IF(AND(CU$85&gt;=FB93,CU$85&lt;=FC93),IFERROR($G93/FD93,0),"")</f>
        <v/>
      </c>
      <c r="CV93" s="90" t="str">
        <f>IF(AND(CV$85&gt;=FB93,CV$85&lt;=FC93),IFERROR($G93/FD93,0),"")</f>
        <v/>
      </c>
      <c r="CW93" s="90" t="str">
        <f>IF(AND(CW$85&gt;=FB93,CW$85&lt;=FC93),IFERROR($G93/FD93,0),"")</f>
        <v/>
      </c>
      <c r="CX93" s="90" t="str">
        <f>IF(AND(CX$85&gt;=FB93,CX$85&lt;=FC93),IFERROR($G93/FD93,0),"")</f>
        <v/>
      </c>
      <c r="CY93" s="90" t="str">
        <f>IF(AND(CY$85&gt;=FB93,CY$85&lt;=FC93),IFERROR($G93/FD93,0),"")</f>
        <v/>
      </c>
      <c r="CZ93" s="90" t="str">
        <f>IF(AND(CZ$85&gt;=FB93,CZ$85&lt;=FC93),IFERROR($G93/FD93,0),"")</f>
        <v/>
      </c>
      <c r="DA93" s="90" t="str">
        <f>IF(AND(DA$85&gt;=FB93,DA$85&lt;=FC93),IFERROR($G93/FD93,0),"")</f>
        <v/>
      </c>
      <c r="DB93" s="90" t="str">
        <f>IF(AND(DB$85&gt;=FB93,DB$85&lt;=FC93),IFERROR($G93/FD93,0),"")</f>
        <v/>
      </c>
      <c r="DC93" s="90" t="str">
        <f>IF(AND(DC$85&gt;=FB93,DC$85&lt;=FC93),IFERROR($G93/FD93,0),"")</f>
        <v/>
      </c>
      <c r="DD93" s="90" t="str">
        <f>IF(AND(DD$85&gt;=FB93,DD$85&lt;=FC93),IFERROR($G93/FD93,0),"")</f>
        <v/>
      </c>
      <c r="DE93" s="90" t="str">
        <f>IF(AND(DE$85&gt;=FB93,DE$85&lt;=FC93),IFERROR($G93/FD93,0),"")</f>
        <v/>
      </c>
      <c r="DF93" s="90" t="str">
        <f>IF(AND(DF$85&gt;=FB93,DF$85&lt;=FC93),IFERROR($G93/FD93,0),"")</f>
        <v/>
      </c>
      <c r="DG93" s="90" t="str">
        <f>IF(AND(DG$85&gt;=FB93,DG$85&lt;=FC93),IFERROR($G93/FD93,0),"")</f>
        <v/>
      </c>
      <c r="DH93" s="90" t="str">
        <f>IF(AND(DH$85&gt;=FB93,DH$85&lt;=FC93),IFERROR($G93/FD93,0),"")</f>
        <v/>
      </c>
      <c r="DI93" s="90" t="str">
        <f>IF(AND(DI$85&gt;=FB93,DI$85&lt;=FC93),IFERROR($G93/FD93,0),"")</f>
        <v/>
      </c>
      <c r="DJ93" s="90" t="str">
        <f>IF(AND(DJ$85&gt;=FB93,DJ$85&lt;=FC93),IFERROR($G93/FD93,0),"")</f>
        <v/>
      </c>
      <c r="DK93" s="90" t="str">
        <f>IF(AND(DK$85&gt;=FB93,DK$85&lt;=FC93),IFERROR($G93/FD93,0),"")</f>
        <v/>
      </c>
      <c r="DL93" s="90" t="str">
        <f>IF(AND(DL$85&gt;=FB93,DL$85&lt;=FC93),IFERROR($G93/FD93,0),"")</f>
        <v/>
      </c>
      <c r="DM93" s="90" t="str">
        <f>IF(AND(DM$85&gt;=FB93,DM$85&lt;=FC93),IFERROR($G93/FD93,0),"")</f>
        <v/>
      </c>
      <c r="DN93" s="90" t="str">
        <f>IF(AND(DN$85&gt;=FB93,DN$85&lt;=FC93),IFERROR($G93/FD93,0),"")</f>
        <v/>
      </c>
      <c r="DO93" s="90" t="str">
        <f>IF(AND(DO$85&gt;=FB93,DO$85&lt;=FC93),IFERROR($G93/FD93,0),"")</f>
        <v/>
      </c>
      <c r="DP93" s="90" t="str">
        <f>IF(AND(DP$85&gt;=FB93,DP$85&lt;=FC93),IFERROR($G93/FD93,0),"")</f>
        <v/>
      </c>
      <c r="DQ93" s="90" t="str">
        <f>IF(AND(DQ$85&gt;=FB93,DQ$85&lt;=FC93),IFERROR($G93/FD93,0),"")</f>
        <v/>
      </c>
      <c r="DR93" s="90" t="str">
        <f>IF(AND(DR$85&gt;=FB93,DR$85&lt;=FC93),IFERROR($G93/FD93,0),"")</f>
        <v/>
      </c>
      <c r="DS93" s="90" t="str">
        <f>IF(AND(DS$85&gt;=FB93,DS$85&lt;=FC93),IFERROR($G93/FD93,0),"")</f>
        <v/>
      </c>
      <c r="DT93" s="90" t="str">
        <f>IF(AND(DT$85&gt;=FB93,DT$85&lt;=FC93),IFERROR($G93/FD93,0),"")</f>
        <v/>
      </c>
      <c r="DU93" s="90" t="str">
        <f>IF(AND(DU$85&gt;=FB93,DU$85&lt;=FC93),IFERROR($G93/FD93,0),"")</f>
        <v/>
      </c>
      <c r="DV93" s="90" t="str">
        <f>IF(AND(DV$85&gt;=FB93,DV$85&lt;=FC93),IFERROR($G93/FD93,0),"")</f>
        <v/>
      </c>
      <c r="DW93" s="90" t="str">
        <f>IF(AND(DW$85&gt;=FB93,DW$85&lt;=FC93),IFERROR($G93/FD93,0),"")</f>
        <v/>
      </c>
      <c r="DX93" s="90" t="str">
        <f>IF(AND(DX$85&gt;=FB93,DX$85&lt;=FC93),IFERROR($G93/FD93,0),"")</f>
        <v/>
      </c>
      <c r="DY93" s="90" t="str">
        <f>IF(AND(DY$85&gt;=FB93,DY$85&lt;=FC93),IFERROR($G93/FD93,0),"")</f>
        <v/>
      </c>
      <c r="DZ93" s="90" t="str">
        <f>IF(AND(DZ$85&gt;=FB93,DZ$85&lt;=FC93),IFERROR($G93/FD93,0),"")</f>
        <v/>
      </c>
      <c r="EA93" s="90" t="str">
        <f>IF(AND(EA$85&gt;=FB93,EA$85&lt;=FC93),IFERROR($G93/FD93,0),"")</f>
        <v/>
      </c>
      <c r="EB93" s="90" t="str">
        <f>IF(AND(EB$85&gt;=FB93,EB$85&lt;=FC93),IFERROR($G93/FD93,0),"")</f>
        <v/>
      </c>
      <c r="EC93" s="90" t="str">
        <f>IF(AND(EC$85&gt;=FB93,EC$85&lt;=FC93),IFERROR($G93/FD93,0),"")</f>
        <v/>
      </c>
      <c r="ED93" s="90" t="str">
        <f>IF(AND(ED$85&gt;=FB93,ED$85&lt;=FC93),IFERROR($G93/FD93,0),"")</f>
        <v/>
      </c>
      <c r="EE93" s="90" t="str">
        <f>IF(AND(EE$85&gt;=FB93,EE$85&lt;=FC93),IFERROR($G93/FD93,0),"")</f>
        <v/>
      </c>
      <c r="EF93" s="90" t="str">
        <f>IF(AND(EF$85&gt;=FB93,EF$85&lt;=FC93),IFERROR($G93/FD93,0),"")</f>
        <v/>
      </c>
      <c r="EG93" s="90" t="str">
        <f>IF(AND(EG$85&gt;=FB93,EG$85&lt;=FC93),IFERROR($G93/FD93,0),"")</f>
        <v/>
      </c>
      <c r="EH93" s="90" t="str">
        <f>IF(AND(EH$85&gt;=FB93,EH$85&lt;=FC93),IFERROR($G93/FD93,0),"")</f>
        <v/>
      </c>
      <c r="EI93" s="90" t="str">
        <f>IF(AND(EI$85&gt;=FB93,EI$85&lt;=FC93),IFERROR($G93/FD93,0),"")</f>
        <v/>
      </c>
      <c r="EJ93" s="90" t="str">
        <f>IF(AND(EJ$85&gt;=FB93,EJ$85&lt;=FC93),IFERROR($G93/FD93,0),"")</f>
        <v/>
      </c>
      <c r="EK93" s="90" t="str">
        <f>IF(AND(EK$85&gt;=FB93,EK$85&lt;=FC93),IFERROR($G93/FD93,0),"")</f>
        <v/>
      </c>
      <c r="EL93" s="90" t="str">
        <f>IF(AND(EL$85&gt;=FB93,EL$85&lt;=FC93),IFERROR($G93/FD93,0),"")</f>
        <v/>
      </c>
      <c r="EM93" s="90" t="str">
        <f>IF(AND(EM$85&gt;=FB93,EM$85&lt;=FC93),IFERROR($G93/FD93,0),"")</f>
        <v/>
      </c>
      <c r="EN93" s="90" t="str">
        <f>IF(AND(EN$85&gt;=FB93,EN$85&lt;=FC93),IFERROR($G93/FD93,0),"")</f>
        <v/>
      </c>
      <c r="EO93" s="90" t="str">
        <f>IF(AND(EO$85&gt;=FB93,EO$85&lt;=FC93),IFERROR($G93/FD93,0),"")</f>
        <v/>
      </c>
      <c r="EP93" s="90" t="str">
        <f>IF(AND(EP$85&gt;=FB93,EP$85&lt;=FC93),IFERROR($G93/FD93,0),"")</f>
        <v/>
      </c>
      <c r="EQ93" s="90" t="str">
        <f>IF(AND(EQ$85&gt;=FB93,EQ$85&lt;=FC93),IFERROR($G93/FD93,0),"")</f>
        <v/>
      </c>
      <c r="ER93" s="90" t="str">
        <f>IF(AND(ER$85&gt;=FB93,ER$85&lt;=FC93),IFERROR($G93/FD93,0),"")</f>
        <v/>
      </c>
      <c r="ES93" s="90" t="str">
        <f>IF(AND(ES$85&gt;=FB93,ES$85&lt;=FC93),IFERROR($G93/FD93,0),"")</f>
        <v/>
      </c>
      <c r="ET93" s="90" t="str">
        <f>IF(AND(ET$85&gt;=FB93,ET$85&lt;=FC93),IFERROR($G93/FD93,0),"")</f>
        <v/>
      </c>
      <c r="EU93" s="90" t="str">
        <f>IF(AND(EU$85&gt;=FB93,EU$85&lt;=FC93),IFERROR($G93/FD93,0),"")</f>
        <v/>
      </c>
      <c r="EV93" s="90" t="str">
        <f>IF(AND(EV$85&gt;=FB93,EV$85&lt;=FC93),IFERROR($G93/FD93,0),"")</f>
        <v/>
      </c>
      <c r="EW93" s="90" t="str">
        <f>IF(AND(EW$85&gt;=FB93,EW$85&lt;=FC93),IFERROR($G93/FD93,0),"")</f>
        <v/>
      </c>
      <c r="EX93" s="90" t="str">
        <f>IF(AND(EX$85&gt;=FB93,EX$85&lt;=FC93),IFERROR($G93/FD93,0),"")</f>
        <v/>
      </c>
      <c r="EY93" s="90" t="str">
        <f>IF(AND(EY$85&gt;=FB93,EY$85&lt;=FC93),IFERROR($G93/FD93,0),"")</f>
        <v/>
      </c>
      <c r="EZ93" s="90" t="str">
        <f>IF(AND(EZ$85&gt;=FB93,EZ$85&lt;=FC93),IFERROR($G93/FD93,0),"")</f>
        <v/>
      </c>
      <c r="FA93" s="90" t="str">
        <f>IF(AND(FA$85&gt;=FB93,FA$85&lt;=FC93),IFERROR($G93/FD93,0),"")</f>
        <v/>
      </c>
      <c r="FB93">
        <f>'06_Presupuesto'!J181-'02_Rendimientos'!$B$79+1</f>
        <v>1</v>
      </c>
      <c r="FC93">
        <f>'06_Presupuesto'!K181-'02_Rendimientos'!$B$79+1</f>
        <v>6</v>
      </c>
      <c r="FD93">
        <f>FC93-FB93+1</f>
        <v>6</v>
      </c>
    </row>
    <row r="94" spans="2:160">
      <c r="B94" s="109" t="str">
        <f>'06_Presupuesto'!K16</f>
        <v>A.2.2</v>
      </c>
      <c r="C94" s="109" t="str">
        <f>'06_Presupuesto'!L16</f>
        <v>Replanteo, trazado y niveles</v>
      </c>
      <c r="D94" s="109" t="str">
        <f>'06_Presupuesto'!M16</f>
        <v>M2</v>
      </c>
      <c r="E94" s="110">
        <f>'06_Presupuesto'!N16</f>
        <v>444.51</v>
      </c>
      <c r="F94" s="110">
        <f>'06_Presupuesto'!O16</f>
        <v>2624.9999999999995</v>
      </c>
      <c r="G94" s="110">
        <f>'06_Presupuesto'!P16</f>
        <v>1166838.7499999998</v>
      </c>
      <c r="H94" s="110" t="str">
        <f>IF(AND(H$85&gt;=FB94,H$85&lt;=FC94),IFERROR($G94/FD94,0),"")</f>
        <v/>
      </c>
      <c r="I94" s="110" t="str">
        <f>IF(AND(I$85&gt;=FB94,I$85&lt;=FC94),IFERROR($G94/FD94,0),"")</f>
        <v/>
      </c>
      <c r="J94" s="110" t="str">
        <f>IF(AND(J$85&gt;=FB94,J$85&lt;=FC94),IFERROR($G94/FD94,0),"")</f>
        <v/>
      </c>
      <c r="K94" s="110" t="str">
        <f>IF(AND(K$85&gt;=FB94,K$85&lt;=FC94),IFERROR($G94/FD94,0),"")</f>
        <v/>
      </c>
      <c r="L94" s="110" t="str">
        <f>IF(AND(L$85&gt;=FB94,L$85&lt;=FC94),IFERROR($G94/FD94,0),"")</f>
        <v/>
      </c>
      <c r="M94" s="110" t="str">
        <f>IF(AND(M$85&gt;=FB94,M$85&lt;=FC94),IFERROR($G94/FD94,0),"")</f>
        <v/>
      </c>
      <c r="N94" s="110">
        <f>IF(AND(N$85&gt;=FB94,N$85&lt;=FC94),IFERROR($G94/FD94,0),"")</f>
        <v>233367.74999999994</v>
      </c>
      <c r="O94" s="110">
        <f>IF(AND(O$85&gt;=FB94,O$85&lt;=FC94),IFERROR($G94/FD94,0),"")</f>
        <v>233367.74999999994</v>
      </c>
      <c r="P94" s="110">
        <f>IF(AND(P$85&gt;=FB94,P$85&lt;=FC94),IFERROR($G94/FD94,0),"")</f>
        <v>233367.74999999994</v>
      </c>
      <c r="Q94" s="110">
        <f>IF(AND(Q$85&gt;=FB94,Q$85&lt;=FC94),IFERROR($G94/FD94,0),"")</f>
        <v>233367.74999999994</v>
      </c>
      <c r="R94" s="110">
        <f>IF(AND(R$85&gt;=FB94,R$85&lt;=FC94),IFERROR($G94/FD94,0),"")</f>
        <v>233367.74999999994</v>
      </c>
      <c r="S94" s="110" t="str">
        <f>IF(AND(S$85&gt;=FB94,S$85&lt;=FC94),IFERROR($G94/FD94,0),"")</f>
        <v/>
      </c>
      <c r="T94" s="110" t="str">
        <f>IF(AND(T$85&gt;=FB94,T$85&lt;=FC94),IFERROR($G94/FD94,0),"")</f>
        <v/>
      </c>
      <c r="U94" s="110" t="str">
        <f>IF(AND(U$85&gt;=FB94,U$85&lt;=FC94),IFERROR($G94/FD94,0),"")</f>
        <v/>
      </c>
      <c r="V94" s="110" t="str">
        <f>IF(AND(V$85&gt;=FB94,V$85&lt;=FC94),IFERROR($G94/FD94,0),"")</f>
        <v/>
      </c>
      <c r="W94" s="110" t="str">
        <f>IF(AND(W$85&gt;=FB94,W$85&lt;=FC94),IFERROR($G94/FD94,0),"")</f>
        <v/>
      </c>
      <c r="X94" s="110" t="str">
        <f>IF(AND(X$85&gt;=FB94,X$85&lt;=FC94),IFERROR($G94/FD94,0),"")</f>
        <v/>
      </c>
      <c r="Y94" s="110" t="str">
        <f>IF(AND(Y$85&gt;=FB94,Y$85&lt;=FC94),IFERROR($G94/FD94,0),"")</f>
        <v/>
      </c>
      <c r="Z94" s="110" t="str">
        <f>IF(AND(Z$85&gt;=FB94,Z$85&lt;=FC94),IFERROR($G94/FD94,0),"")</f>
        <v/>
      </c>
      <c r="AA94" s="110" t="str">
        <f>IF(AND(AA$85&gt;=FB94,AA$85&lt;=FC94),IFERROR($G94/FD94,0),"")</f>
        <v/>
      </c>
      <c r="AB94" s="110" t="str">
        <f>IF(AND(AB$85&gt;=FB94,AB$85&lt;=FC94),IFERROR($G94/FD94,0),"")</f>
        <v/>
      </c>
      <c r="AC94" s="110" t="str">
        <f>IF(AND(AC$85&gt;=FB94,AC$85&lt;=FC94),IFERROR($G94/FD94,0),"")</f>
        <v/>
      </c>
      <c r="AD94" s="110" t="str">
        <f>IF(AND(AD$85&gt;=FB94,AD$85&lt;=FC94),IFERROR($G94/FD94,0),"")</f>
        <v/>
      </c>
      <c r="AE94" s="110" t="str">
        <f>IF(AND(AE$85&gt;=FB94,AE$85&lt;=FC94),IFERROR($G94/FD94,0),"")</f>
        <v/>
      </c>
      <c r="AF94" s="110" t="str">
        <f>IF(AND(AF$85&gt;=FB94,AF$85&lt;=FC94),IFERROR($G94/FD94,0),"")</f>
        <v/>
      </c>
      <c r="AG94" s="110" t="str">
        <f>IF(AND(AG$85&gt;=FB94,AG$85&lt;=FC94),IFERROR($G94/FD94,0),"")</f>
        <v/>
      </c>
      <c r="AH94" s="110" t="str">
        <f>IF(AND(AH$85&gt;=FB94,AH$85&lt;=FC94),IFERROR($G94/FD94,0),"")</f>
        <v/>
      </c>
      <c r="AI94" s="110" t="str">
        <f>IF(AND(AI$85&gt;=FB94,AI$85&lt;=FC94),IFERROR($G94/FD94,0),"")</f>
        <v/>
      </c>
      <c r="AJ94" s="110" t="str">
        <f>IF(AND(AJ$85&gt;=FB94,AJ$85&lt;=FC94),IFERROR($G94/FD94,0),"")</f>
        <v/>
      </c>
      <c r="AK94" s="110" t="str">
        <f>IF(AND(AK$85&gt;=FB94,AK$85&lt;=FC94),IFERROR($G94/FD94,0),"")</f>
        <v/>
      </c>
      <c r="AL94" s="110" t="str">
        <f>IF(AND(AL$85&gt;=FB94,AL$85&lt;=FC94),IFERROR($G94/FD94,0),"")</f>
        <v/>
      </c>
      <c r="AM94" s="110" t="str">
        <f>IF(AND(AM$85&gt;=FB94,AM$85&lt;=FC94),IFERROR($G94/FD94,0),"")</f>
        <v/>
      </c>
      <c r="AN94" s="110" t="str">
        <f>IF(AND(AN$85&gt;=FB94,AN$85&lt;=FC94),IFERROR($G94/FD94,0),"")</f>
        <v/>
      </c>
      <c r="AO94" s="110" t="str">
        <f>IF(AND(AO$85&gt;=FB94,AO$85&lt;=FC94),IFERROR($G94/FD94,0),"")</f>
        <v/>
      </c>
      <c r="AP94" s="110" t="str">
        <f>IF(AND(AP$85&gt;=FB94,AP$85&lt;=FC94),IFERROR($G94/FD94,0),"")</f>
        <v/>
      </c>
      <c r="AQ94" s="110" t="str">
        <f>IF(AND(AQ$85&gt;=FB94,AQ$85&lt;=FC94),IFERROR($G94/FD94,0),"")</f>
        <v/>
      </c>
      <c r="AR94" s="110" t="str">
        <f>IF(AND(AR$85&gt;=FB94,AR$85&lt;=FC94),IFERROR($G94/FD94,0),"")</f>
        <v/>
      </c>
      <c r="AS94" s="110" t="str">
        <f>IF(AND(AS$85&gt;=FB94,AS$85&lt;=FC94),IFERROR($G94/FD94,0),"")</f>
        <v/>
      </c>
      <c r="AT94" s="110" t="str">
        <f>IF(AND(AT$85&gt;=FB94,AT$85&lt;=FC94),IFERROR($G94/FD94,0),"")</f>
        <v/>
      </c>
      <c r="AU94" s="110" t="str">
        <f>IF(AND(AU$85&gt;=FB94,AU$85&lt;=FC94),IFERROR($G94/FD94,0),"")</f>
        <v/>
      </c>
      <c r="AV94" s="110" t="str">
        <f>IF(AND(AV$85&gt;=FB94,AV$85&lt;=FC94),IFERROR($G94/FD94,0),"")</f>
        <v/>
      </c>
      <c r="AW94" s="110" t="str">
        <f>IF(AND(AW$85&gt;=FB94,AW$85&lt;=FC94),IFERROR($G94/FD94,0),"")</f>
        <v/>
      </c>
      <c r="AX94" s="110" t="str">
        <f>IF(AND(AX$85&gt;=FB94,AX$85&lt;=FC94),IFERROR($G94/FD94,0),"")</f>
        <v/>
      </c>
      <c r="AY94" s="110" t="str">
        <f>IF(AND(AY$85&gt;=FB94,AY$85&lt;=FC94),IFERROR($G94/FD94,0),"")</f>
        <v/>
      </c>
      <c r="AZ94" s="110" t="str">
        <f>IF(AND(AZ$85&gt;=FB94,AZ$85&lt;=FC94),IFERROR($G94/FD94,0),"")</f>
        <v/>
      </c>
      <c r="BA94" s="110" t="str">
        <f>IF(AND(BA$85&gt;=FB94,BA$85&lt;=FC94),IFERROR($G94/FD94,0),"")</f>
        <v/>
      </c>
      <c r="BB94" s="110" t="str">
        <f>IF(AND(BB$85&gt;=FB94,BB$85&lt;=FC94),IFERROR($G94/FD94,0),"")</f>
        <v/>
      </c>
      <c r="BC94" s="110" t="str">
        <f>IF(AND(BC$85&gt;=FB94,BC$85&lt;=FC94),IFERROR($G94/FD94,0),"")</f>
        <v/>
      </c>
      <c r="BD94" s="110" t="str">
        <f>IF(AND(BD$85&gt;=FB94,BD$85&lt;=FC94),IFERROR($G94/FD94,0),"")</f>
        <v/>
      </c>
      <c r="BE94" s="110" t="str">
        <f>IF(AND(BE$85&gt;=FB94,BE$85&lt;=FC94),IFERROR($G94/FD94,0),"")</f>
        <v/>
      </c>
      <c r="BF94" s="110" t="str">
        <f>IF(AND(BF$85&gt;=FB94,BF$85&lt;=FC94),IFERROR($G94/FD94,0),"")</f>
        <v/>
      </c>
      <c r="BG94" s="110" t="str">
        <f>IF(AND(BG$85&gt;=FB94,BG$85&lt;=FC94),IFERROR($G94/FD94,0),"")</f>
        <v/>
      </c>
      <c r="BH94" s="110" t="str">
        <f>IF(AND(BH$85&gt;=FB94,BH$85&lt;=FC94),IFERROR($G94/FD94,0),"")</f>
        <v/>
      </c>
      <c r="BI94" s="110" t="str">
        <f>IF(AND(BI$85&gt;=FB94,BI$85&lt;=FC94),IFERROR($G94/FD94,0),"")</f>
        <v/>
      </c>
      <c r="BJ94" s="110" t="str">
        <f>IF(AND(BJ$85&gt;=FB94,BJ$85&lt;=FC94),IFERROR($G94/FD94,0),"")</f>
        <v/>
      </c>
      <c r="BK94" s="110" t="str">
        <f>IF(AND(BK$85&gt;=FB94,BK$85&lt;=FC94),IFERROR($G94/FD94,0),"")</f>
        <v/>
      </c>
      <c r="BL94" s="110" t="str">
        <f>IF(AND(BL$85&gt;=FB94,BL$85&lt;=FC94),IFERROR($G94/FD94,0),"")</f>
        <v/>
      </c>
      <c r="BM94" s="110" t="str">
        <f>IF(AND(BM$85&gt;=FB94,BM$85&lt;=FC94),IFERROR($G94/FD94,0),"")</f>
        <v/>
      </c>
      <c r="BN94" s="110" t="str">
        <f>IF(AND(BN$85&gt;=FB94,BN$85&lt;=FC94),IFERROR($G94/FD94,0),"")</f>
        <v/>
      </c>
      <c r="BO94" s="110" t="str">
        <f>IF(AND(BO$85&gt;=FB94,BO$85&lt;=FC94),IFERROR($G94/FD94,0),"")</f>
        <v/>
      </c>
      <c r="BP94" s="110" t="str">
        <f>IF(AND(BP$85&gt;=FB94,BP$85&lt;=FC94),IFERROR($G94/FD94,0),"")</f>
        <v/>
      </c>
      <c r="BQ94" s="110" t="str">
        <f>IF(AND(BQ$85&gt;=FB94,BQ$85&lt;=FC94),IFERROR($G94/FD94,0),"")</f>
        <v/>
      </c>
      <c r="BR94" s="110" t="str">
        <f>IF(AND(BR$85&gt;=FB94,BR$85&lt;=FC94),IFERROR($G94/FD94,0),"")</f>
        <v/>
      </c>
      <c r="BS94" s="110" t="str">
        <f>IF(AND(BS$85&gt;=FB94,BS$85&lt;=FC94),IFERROR($G94/FD94,0),"")</f>
        <v/>
      </c>
      <c r="BT94" s="110" t="str">
        <f>IF(AND(BT$85&gt;=FB94,BT$85&lt;=FC94),IFERROR($G94/FD94,0),"")</f>
        <v/>
      </c>
      <c r="BU94" s="110" t="str">
        <f>IF(AND(BU$85&gt;=FB94,BU$85&lt;=FC94),IFERROR($G94/FD94,0),"")</f>
        <v/>
      </c>
      <c r="BV94" s="110" t="str">
        <f>IF(AND(BV$85&gt;=FB94,BV$85&lt;=FC94),IFERROR($G94/FD94,0),"")</f>
        <v/>
      </c>
      <c r="BW94" s="110" t="str">
        <f>IF(AND(BW$85&gt;=FB94,BW$85&lt;=FC94),IFERROR($G94/FD94,0),"")</f>
        <v/>
      </c>
      <c r="BX94" s="110" t="str">
        <f>IF(AND(BX$85&gt;=FB94,BX$85&lt;=FC94),IFERROR($G94/FD94,0),"")</f>
        <v/>
      </c>
      <c r="BY94" s="110" t="str">
        <f>IF(AND(BY$85&gt;=FB94,BY$85&lt;=FC94),IFERROR($G94/FD94,0),"")</f>
        <v/>
      </c>
      <c r="BZ94" s="110" t="str">
        <f>IF(AND(BZ$85&gt;=FB94,BZ$85&lt;=FC94),IFERROR($G94/FD94,0),"")</f>
        <v/>
      </c>
      <c r="CA94" s="110" t="str">
        <f>IF(AND(CA$85&gt;=FB94,CA$85&lt;=FC94),IFERROR($G94/FD94,0),"")</f>
        <v/>
      </c>
      <c r="CB94" s="110" t="str">
        <f>IF(AND(CB$85&gt;=FB94,CB$85&lt;=FC94),IFERROR($G94/FD94,0),"")</f>
        <v/>
      </c>
      <c r="CC94" s="110" t="str">
        <f>IF(AND(CC$85&gt;=FB94,CC$85&lt;=FC94),IFERROR($G94/FD94,0),"")</f>
        <v/>
      </c>
      <c r="CD94" s="110" t="str">
        <f>IF(AND(CD$85&gt;=FB94,CD$85&lt;=FC94),IFERROR($G94/FD94,0),"")</f>
        <v/>
      </c>
      <c r="CE94" s="110" t="str">
        <f>IF(AND(CE$85&gt;=FB94,CE$85&lt;=FC94),IFERROR($G94/FD94,0),"")</f>
        <v/>
      </c>
      <c r="CF94" s="110" t="str">
        <f>IF(AND(CF$85&gt;=FB94,CF$85&lt;=FC94),IFERROR($G94/FD94,0),"")</f>
        <v/>
      </c>
      <c r="CG94" s="110" t="str">
        <f>IF(AND(CG$85&gt;=FB94,CG$85&lt;=FC94),IFERROR($G94/FD94,0),"")</f>
        <v/>
      </c>
      <c r="CH94" s="110" t="str">
        <f>IF(AND(CH$85&gt;=FB94,CH$85&lt;=FC94),IFERROR($G94/FD94,0),"")</f>
        <v/>
      </c>
      <c r="CI94" s="110" t="str">
        <f>IF(AND(CI$85&gt;=FB94,CI$85&lt;=FC94),IFERROR($G94/FD94,0),"")</f>
        <v/>
      </c>
      <c r="CJ94" s="110" t="str">
        <f>IF(AND(CJ$85&gt;=FB94,CJ$85&lt;=FC94),IFERROR($G94/FD94,0),"")</f>
        <v/>
      </c>
      <c r="CK94" s="110" t="str">
        <f>IF(AND(CK$85&gt;=FB94,CK$85&lt;=FC94),IFERROR($G94/FD94,0),"")</f>
        <v/>
      </c>
      <c r="CL94" s="110" t="str">
        <f>IF(AND(CL$85&gt;=FB94,CL$85&lt;=FC94),IFERROR($G94/FD94,0),"")</f>
        <v/>
      </c>
      <c r="CM94" s="110" t="str">
        <f>IF(AND(CM$85&gt;=FB94,CM$85&lt;=FC94),IFERROR($G94/FD94,0),"")</f>
        <v/>
      </c>
      <c r="CN94" s="110" t="str">
        <f>IF(AND(CN$85&gt;=FB94,CN$85&lt;=FC94),IFERROR($G94/FD94,0),"")</f>
        <v/>
      </c>
      <c r="CO94" s="110" t="str">
        <f>IF(AND(CO$85&gt;=FB94,CO$85&lt;=FC94),IFERROR($G94/FD94,0),"")</f>
        <v/>
      </c>
      <c r="CP94" s="110" t="str">
        <f>IF(AND(CP$85&gt;=FB94,CP$85&lt;=FC94),IFERROR($G94/FD94,0),"")</f>
        <v/>
      </c>
      <c r="CQ94" s="110" t="str">
        <f>IF(AND(CQ$85&gt;=FB94,CQ$85&lt;=FC94),IFERROR($G94/FD94,0),"")</f>
        <v/>
      </c>
      <c r="CR94" s="110" t="str">
        <f>IF(AND(CR$85&gt;=FB94,CR$85&lt;=FC94),IFERROR($G94/FD94,0),"")</f>
        <v/>
      </c>
      <c r="CS94" s="110" t="str">
        <f>IF(AND(CS$85&gt;=FB94,CS$85&lt;=FC94),IFERROR($G94/FD94,0),"")</f>
        <v/>
      </c>
      <c r="CT94" s="110" t="str">
        <f>IF(AND(CT$85&gt;=FB94,CT$85&lt;=FC94),IFERROR($G94/FD94,0),"")</f>
        <v/>
      </c>
      <c r="CU94" s="110" t="str">
        <f>IF(AND(CU$85&gt;=FB94,CU$85&lt;=FC94),IFERROR($G94/FD94,0),"")</f>
        <v/>
      </c>
      <c r="CV94" s="110" t="str">
        <f>IF(AND(CV$85&gt;=FB94,CV$85&lt;=FC94),IFERROR($G94/FD94,0),"")</f>
        <v/>
      </c>
      <c r="CW94" s="110" t="str">
        <f>IF(AND(CW$85&gt;=FB94,CW$85&lt;=FC94),IFERROR($G94/FD94,0),"")</f>
        <v/>
      </c>
      <c r="CX94" s="110" t="str">
        <f>IF(AND(CX$85&gt;=FB94,CX$85&lt;=FC94),IFERROR($G94/FD94,0),"")</f>
        <v/>
      </c>
      <c r="CY94" s="110" t="str">
        <f>IF(AND(CY$85&gt;=FB94,CY$85&lt;=FC94),IFERROR($G94/FD94,0),"")</f>
        <v/>
      </c>
      <c r="CZ94" s="110" t="str">
        <f>IF(AND(CZ$85&gt;=FB94,CZ$85&lt;=FC94),IFERROR($G94/FD94,0),"")</f>
        <v/>
      </c>
      <c r="DA94" s="110" t="str">
        <f>IF(AND(DA$85&gt;=FB94,DA$85&lt;=FC94),IFERROR($G94/FD94,0),"")</f>
        <v/>
      </c>
      <c r="DB94" s="110" t="str">
        <f>IF(AND(DB$85&gt;=FB94,DB$85&lt;=FC94),IFERROR($G94/FD94,0),"")</f>
        <v/>
      </c>
      <c r="DC94" s="110" t="str">
        <f>IF(AND(DC$85&gt;=FB94,DC$85&lt;=FC94),IFERROR($G94/FD94,0),"")</f>
        <v/>
      </c>
      <c r="DD94" s="110" t="str">
        <f>IF(AND(DD$85&gt;=FB94,DD$85&lt;=FC94),IFERROR($G94/FD94,0),"")</f>
        <v/>
      </c>
      <c r="DE94" s="110" t="str">
        <f>IF(AND(DE$85&gt;=FB94,DE$85&lt;=FC94),IFERROR($G94/FD94,0),"")</f>
        <v/>
      </c>
      <c r="DF94" s="110" t="str">
        <f>IF(AND(DF$85&gt;=FB94,DF$85&lt;=FC94),IFERROR($G94/FD94,0),"")</f>
        <v/>
      </c>
      <c r="DG94" s="110" t="str">
        <f>IF(AND(DG$85&gt;=FB94,DG$85&lt;=FC94),IFERROR($G94/FD94,0),"")</f>
        <v/>
      </c>
      <c r="DH94" s="110" t="str">
        <f>IF(AND(DH$85&gt;=FB94,DH$85&lt;=FC94),IFERROR($G94/FD94,0),"")</f>
        <v/>
      </c>
      <c r="DI94" s="110" t="str">
        <f>IF(AND(DI$85&gt;=FB94,DI$85&lt;=FC94),IFERROR($G94/FD94,0),"")</f>
        <v/>
      </c>
      <c r="DJ94" s="110" t="str">
        <f>IF(AND(DJ$85&gt;=FB94,DJ$85&lt;=FC94),IFERROR($G94/FD94,0),"")</f>
        <v/>
      </c>
      <c r="DK94" s="110" t="str">
        <f>IF(AND(DK$85&gt;=FB94,DK$85&lt;=FC94),IFERROR($G94/FD94,0),"")</f>
        <v/>
      </c>
      <c r="DL94" s="110" t="str">
        <f>IF(AND(DL$85&gt;=FB94,DL$85&lt;=FC94),IFERROR($G94/FD94,0),"")</f>
        <v/>
      </c>
      <c r="DM94" s="110" t="str">
        <f>IF(AND(DM$85&gt;=FB94,DM$85&lt;=FC94),IFERROR($G94/FD94,0),"")</f>
        <v/>
      </c>
      <c r="DN94" s="110" t="str">
        <f>IF(AND(DN$85&gt;=FB94,DN$85&lt;=FC94),IFERROR($G94/FD94,0),"")</f>
        <v/>
      </c>
      <c r="DO94" s="110" t="str">
        <f>IF(AND(DO$85&gt;=FB94,DO$85&lt;=FC94),IFERROR($G94/FD94,0),"")</f>
        <v/>
      </c>
      <c r="DP94" s="110" t="str">
        <f>IF(AND(DP$85&gt;=FB94,DP$85&lt;=FC94),IFERROR($G94/FD94,0),"")</f>
        <v/>
      </c>
      <c r="DQ94" s="110" t="str">
        <f>IF(AND(DQ$85&gt;=FB94,DQ$85&lt;=FC94),IFERROR($G94/FD94,0),"")</f>
        <v/>
      </c>
      <c r="DR94" s="110" t="str">
        <f>IF(AND(DR$85&gt;=FB94,DR$85&lt;=FC94),IFERROR($G94/FD94,0),"")</f>
        <v/>
      </c>
      <c r="DS94" s="110" t="str">
        <f>IF(AND(DS$85&gt;=FB94,DS$85&lt;=FC94),IFERROR($G94/FD94,0),"")</f>
        <v/>
      </c>
      <c r="DT94" s="110" t="str">
        <f>IF(AND(DT$85&gt;=FB94,DT$85&lt;=FC94),IFERROR($G94/FD94,0),"")</f>
        <v/>
      </c>
      <c r="DU94" s="110" t="str">
        <f>IF(AND(DU$85&gt;=FB94,DU$85&lt;=FC94),IFERROR($G94/FD94,0),"")</f>
        <v/>
      </c>
      <c r="DV94" s="110" t="str">
        <f>IF(AND(DV$85&gt;=FB94,DV$85&lt;=FC94),IFERROR($G94/FD94,0),"")</f>
        <v/>
      </c>
      <c r="DW94" s="110" t="str">
        <f>IF(AND(DW$85&gt;=FB94,DW$85&lt;=FC94),IFERROR($G94/FD94,0),"")</f>
        <v/>
      </c>
      <c r="DX94" s="110" t="str">
        <f>IF(AND(DX$85&gt;=FB94,DX$85&lt;=FC94),IFERROR($G94/FD94,0),"")</f>
        <v/>
      </c>
      <c r="DY94" s="110" t="str">
        <f>IF(AND(DY$85&gt;=FB94,DY$85&lt;=FC94),IFERROR($G94/FD94,0),"")</f>
        <v/>
      </c>
      <c r="DZ94" s="110" t="str">
        <f>IF(AND(DZ$85&gt;=FB94,DZ$85&lt;=FC94),IFERROR($G94/FD94,0),"")</f>
        <v/>
      </c>
      <c r="EA94" s="110" t="str">
        <f>IF(AND(EA$85&gt;=FB94,EA$85&lt;=FC94),IFERROR($G94/FD94,0),"")</f>
        <v/>
      </c>
      <c r="EB94" s="110" t="str">
        <f>IF(AND(EB$85&gt;=FB94,EB$85&lt;=FC94),IFERROR($G94/FD94,0),"")</f>
        <v/>
      </c>
      <c r="EC94" s="110" t="str">
        <f>IF(AND(EC$85&gt;=FB94,EC$85&lt;=FC94),IFERROR($G94/FD94,0),"")</f>
        <v/>
      </c>
      <c r="ED94" s="110" t="str">
        <f>IF(AND(ED$85&gt;=FB94,ED$85&lt;=FC94),IFERROR($G94/FD94,0),"")</f>
        <v/>
      </c>
      <c r="EE94" s="110" t="str">
        <f>IF(AND(EE$85&gt;=FB94,EE$85&lt;=FC94),IFERROR($G94/FD94,0),"")</f>
        <v/>
      </c>
      <c r="EF94" s="110" t="str">
        <f>IF(AND(EF$85&gt;=FB94,EF$85&lt;=FC94),IFERROR($G94/FD94,0),"")</f>
        <v/>
      </c>
      <c r="EG94" s="110" t="str">
        <f>IF(AND(EG$85&gt;=FB94,EG$85&lt;=FC94),IFERROR($G94/FD94,0),"")</f>
        <v/>
      </c>
      <c r="EH94" s="110" t="str">
        <f>IF(AND(EH$85&gt;=FB94,EH$85&lt;=FC94),IFERROR($G94/FD94,0),"")</f>
        <v/>
      </c>
      <c r="EI94" s="110" t="str">
        <f>IF(AND(EI$85&gt;=FB94,EI$85&lt;=FC94),IFERROR($G94/FD94,0),"")</f>
        <v/>
      </c>
      <c r="EJ94" s="110" t="str">
        <f>IF(AND(EJ$85&gt;=FB94,EJ$85&lt;=FC94),IFERROR($G94/FD94,0),"")</f>
        <v/>
      </c>
      <c r="EK94" s="110" t="str">
        <f>IF(AND(EK$85&gt;=FB94,EK$85&lt;=FC94),IFERROR($G94/FD94,0),"")</f>
        <v/>
      </c>
      <c r="EL94" s="110" t="str">
        <f>IF(AND(EL$85&gt;=FB94,EL$85&lt;=FC94),IFERROR($G94/FD94,0),"")</f>
        <v/>
      </c>
      <c r="EM94" s="110" t="str">
        <f>IF(AND(EM$85&gt;=FB94,EM$85&lt;=FC94),IFERROR($G94/FD94,0),"")</f>
        <v/>
      </c>
      <c r="EN94" s="110" t="str">
        <f>IF(AND(EN$85&gt;=FB94,EN$85&lt;=FC94),IFERROR($G94/FD94,0),"")</f>
        <v/>
      </c>
      <c r="EO94" s="110" t="str">
        <f>IF(AND(EO$85&gt;=FB94,EO$85&lt;=FC94),IFERROR($G94/FD94,0),"")</f>
        <v/>
      </c>
      <c r="EP94" s="110" t="str">
        <f>IF(AND(EP$85&gt;=FB94,EP$85&lt;=FC94),IFERROR($G94/FD94,0),"")</f>
        <v/>
      </c>
      <c r="EQ94" s="110" t="str">
        <f>IF(AND(EQ$85&gt;=FB94,EQ$85&lt;=FC94),IFERROR($G94/FD94,0),"")</f>
        <v/>
      </c>
      <c r="ER94" s="110" t="str">
        <f>IF(AND(ER$85&gt;=FB94,ER$85&lt;=FC94),IFERROR($G94/FD94,0),"")</f>
        <v/>
      </c>
      <c r="ES94" s="110" t="str">
        <f>IF(AND(ES$85&gt;=FB94,ES$85&lt;=FC94),IFERROR($G94/FD94,0),"")</f>
        <v/>
      </c>
      <c r="ET94" s="110" t="str">
        <f>IF(AND(ET$85&gt;=FB94,ET$85&lt;=FC94),IFERROR($G94/FD94,0),"")</f>
        <v/>
      </c>
      <c r="EU94" s="110" t="str">
        <f>IF(AND(EU$85&gt;=FB94,EU$85&lt;=FC94),IFERROR($G94/FD94,0),"")</f>
        <v/>
      </c>
      <c r="EV94" s="110" t="str">
        <f>IF(AND(EV$85&gt;=FB94,EV$85&lt;=FC94),IFERROR($G94/FD94,0),"")</f>
        <v/>
      </c>
      <c r="EW94" s="110" t="str">
        <f>IF(AND(EW$85&gt;=FB94,EW$85&lt;=FC94),IFERROR($G94/FD94,0),"")</f>
        <v/>
      </c>
      <c r="EX94" s="110" t="str">
        <f>IF(AND(EX$85&gt;=FB94,EX$85&lt;=FC94),IFERROR($G94/FD94,0),"")</f>
        <v/>
      </c>
      <c r="EY94" s="110" t="str">
        <f>IF(AND(EY$85&gt;=FB94,EY$85&lt;=FC94),IFERROR($G94/FD94,0),"")</f>
        <v/>
      </c>
      <c r="EZ94" s="110" t="str">
        <f>IF(AND(EZ$85&gt;=FB94,EZ$85&lt;=FC94),IFERROR($G94/FD94,0),"")</f>
        <v/>
      </c>
      <c r="FA94" s="110" t="str">
        <f>IF(AND(FA$85&gt;=FB94,FA$85&lt;=FC94),IFERROR($G94/FD94,0),"")</f>
        <v/>
      </c>
      <c r="FB94">
        <f>'06_Presupuesto'!J182-'02_Rendimientos'!$B$79+1</f>
        <v>7</v>
      </c>
      <c r="FC94">
        <f>'06_Presupuesto'!K182-'02_Rendimientos'!$B$79+1</f>
        <v>11</v>
      </c>
      <c r="FD94">
        <f>FC94-FB94+1</f>
        <v>5</v>
      </c>
    </row>
    <row r="95" spans="2:160">
      <c r="B95" s="107" t="s">
        <v>380</v>
      </c>
      <c r="C95" s="107"/>
      <c r="D95" s="107"/>
      <c r="E95" s="107"/>
      <c r="F95" s="107"/>
      <c r="G95" s="107"/>
      <c r="H95" s="107"/>
      <c r="I95" s="107" t="str">
        <f>IF(AND(I$85&gt;=FB95,I$85&lt;=FC95),IFERROR($G95/FD95,0),"")</f>
        <v/>
      </c>
      <c r="J95" s="107"/>
      <c r="K95" s="107"/>
      <c r="L95" s="107"/>
      <c r="M95" s="107"/>
      <c r="N95" s="107"/>
      <c r="O95" s="107"/>
      <c r="P95" s="107"/>
      <c r="Q95" s="107"/>
      <c r="R95" s="107"/>
      <c r="S95" s="107"/>
      <c r="T95" s="107"/>
      <c r="U95" s="107"/>
      <c r="V95" s="107"/>
      <c r="W95" s="107"/>
      <c r="X95" s="107"/>
      <c r="Y95" s="107"/>
      <c r="Z95" s="107"/>
      <c r="AA95" s="107"/>
      <c r="AB95" s="107"/>
      <c r="AC95" s="107"/>
      <c r="AD95" s="107"/>
      <c r="AE95" s="107"/>
      <c r="AF95" s="107"/>
      <c r="AG95" s="107"/>
      <c r="AH95" s="107"/>
      <c r="AI95" s="107"/>
      <c r="AJ95" s="107"/>
      <c r="AK95" s="107"/>
      <c r="AL95" s="107"/>
      <c r="AM95" s="107"/>
      <c r="AN95" s="107"/>
      <c r="AO95" s="107"/>
      <c r="AP95" s="107"/>
      <c r="AQ95" s="107"/>
      <c r="AR95" s="107"/>
      <c r="AS95" s="107"/>
      <c r="AT95" s="107"/>
      <c r="AU95" s="107"/>
      <c r="AV95" s="107"/>
      <c r="AW95" s="107"/>
      <c r="AX95" s="107"/>
      <c r="AY95" s="107"/>
      <c r="AZ95" s="107"/>
      <c r="BA95" s="107"/>
      <c r="BB95" s="107"/>
      <c r="BC95" s="107"/>
      <c r="BD95" s="107"/>
      <c r="BE95" s="107"/>
      <c r="BF95" s="107"/>
      <c r="BG95" s="107"/>
      <c r="BH95" s="107"/>
      <c r="BI95" s="107"/>
      <c r="BJ95" s="107"/>
      <c r="BK95" s="107"/>
      <c r="BL95" s="107"/>
      <c r="BM95" s="107"/>
      <c r="BN95" s="107"/>
      <c r="BO95" s="107"/>
      <c r="BP95" s="107"/>
      <c r="BQ95" s="107"/>
      <c r="BR95" s="107"/>
      <c r="BS95" s="107"/>
      <c r="BT95" s="107"/>
      <c r="BU95" s="107"/>
      <c r="BV95" s="107"/>
      <c r="BW95" s="107"/>
      <c r="BX95" s="107"/>
      <c r="BY95" s="107"/>
      <c r="BZ95" s="107"/>
      <c r="CA95" s="107"/>
      <c r="CB95" s="107"/>
      <c r="CC95" s="107"/>
      <c r="CD95" s="107"/>
      <c r="CE95" s="107"/>
      <c r="CF95" s="107"/>
      <c r="CG95" s="107"/>
      <c r="CH95" s="107"/>
      <c r="CI95" s="107"/>
      <c r="CJ95" s="107"/>
      <c r="CK95" s="107"/>
      <c r="CL95" s="107"/>
      <c r="CM95" s="107"/>
      <c r="CN95" s="107"/>
      <c r="CO95" s="107"/>
      <c r="CP95" s="107"/>
      <c r="CQ95" s="107"/>
      <c r="CR95" s="107"/>
      <c r="CS95" s="107"/>
      <c r="CT95" s="107"/>
      <c r="CU95" s="107"/>
      <c r="CV95" s="107"/>
      <c r="CW95" s="107"/>
      <c r="CX95" s="107"/>
      <c r="CY95" s="107"/>
      <c r="CZ95" s="107"/>
      <c r="DA95" s="107"/>
      <c r="DB95" s="107"/>
      <c r="DC95" s="107"/>
      <c r="DD95" s="107"/>
      <c r="DE95" s="107"/>
      <c r="DF95" s="107"/>
      <c r="DG95" s="107"/>
      <c r="DH95" s="107"/>
      <c r="DI95" s="107"/>
      <c r="DJ95" s="107"/>
      <c r="DK95" s="107"/>
      <c r="DL95" s="107"/>
      <c r="DM95" s="107"/>
      <c r="DN95" s="107"/>
      <c r="DO95" s="107"/>
      <c r="DP95" s="107"/>
      <c r="DQ95" s="107"/>
      <c r="DR95" s="107"/>
      <c r="DS95" s="107"/>
      <c r="DT95" s="107"/>
      <c r="DU95" s="107"/>
      <c r="DV95" s="107"/>
      <c r="DW95" s="107"/>
      <c r="DX95" s="107"/>
      <c r="DY95" s="107"/>
      <c r="DZ95" s="107"/>
      <c r="EA95" s="107"/>
      <c r="EB95" s="107"/>
      <c r="EC95" s="107"/>
      <c r="ED95" s="107"/>
      <c r="EE95" s="107"/>
      <c r="EF95" s="107"/>
      <c r="EG95" s="107"/>
      <c r="EH95" s="107"/>
      <c r="EI95" s="107"/>
      <c r="EJ95" s="107"/>
      <c r="EK95" s="107"/>
      <c r="EL95" s="107"/>
      <c r="EM95" s="107"/>
      <c r="EN95" s="107"/>
      <c r="EO95" s="107"/>
      <c r="EP95" s="107"/>
      <c r="EQ95" s="107"/>
      <c r="ER95" s="107"/>
      <c r="ES95" s="107"/>
      <c r="ET95" s="107"/>
      <c r="EU95" s="107"/>
      <c r="EV95" s="107"/>
      <c r="EW95" s="107"/>
      <c r="EX95" s="107"/>
      <c r="EY95" s="107"/>
      <c r="EZ95" s="107"/>
      <c r="FA95" s="107"/>
    </row>
    <row r="96" spans="2:160">
      <c r="B96" t="str">
        <f>'06_Presupuesto'!K17</f>
        <v>B.1.1.1</v>
      </c>
      <c r="C96" t="str">
        <f>'06_Presupuesto'!L17</f>
        <v>Excavaciones</v>
      </c>
      <c r="D96" t="str">
        <f>'06_Presupuesto'!M17</f>
        <v>M3</v>
      </c>
      <c r="E96" s="90">
        <f>'06_Presupuesto'!N17</f>
        <v>15</v>
      </c>
      <c r="F96" s="90">
        <f>'06_Presupuesto'!O17</f>
        <v>52499.999999999993</v>
      </c>
      <c r="G96" s="90">
        <f>'06_Presupuesto'!P17</f>
        <v>787499.99999999988</v>
      </c>
      <c r="H96" s="90" t="str">
        <f>IF(AND(H$85&gt;=FB96,H$85&lt;=FC96),IFERROR($G96/FD96,0),"")</f>
        <v/>
      </c>
      <c r="I96" s="90" t="str">
        <f>IF(AND(I$85&gt;=FB96,I$85&lt;=FC96),IFERROR($G96/FD96,0),"")</f>
        <v/>
      </c>
      <c r="J96" s="90" t="str">
        <f>IF(AND(J$85&gt;=FB96,J$85&lt;=FC96),IFERROR($G96/FD96,0),"")</f>
        <v/>
      </c>
      <c r="K96" s="90" t="str">
        <f>IF(AND(K$85&gt;=FB96,K$85&lt;=FC96),IFERROR($G96/FD96,0),"")</f>
        <v/>
      </c>
      <c r="L96" s="90" t="str">
        <f>IF(AND(L$85&gt;=FB96,L$85&lt;=FC96),IFERROR($G96/FD96,0),"")</f>
        <v/>
      </c>
      <c r="M96" s="90" t="str">
        <f>IF(AND(M$85&gt;=FB96,M$85&lt;=FC96),IFERROR($G96/FD96,0),"")</f>
        <v/>
      </c>
      <c r="N96" s="90" t="str">
        <f>IF(AND(N$85&gt;=FB96,N$85&lt;=FC96),IFERROR($G96/FD96,0),"")</f>
        <v/>
      </c>
      <c r="O96" s="90" t="str">
        <f>IF(AND(O$85&gt;=FB96,O$85&lt;=FC96),IFERROR($G96/FD96,0),"")</f>
        <v/>
      </c>
      <c r="P96" s="90" t="str">
        <f>IF(AND(P$85&gt;=FB96,P$85&lt;=FC96),IFERROR($G96/FD96,0),"")</f>
        <v/>
      </c>
      <c r="Q96" s="90" t="str">
        <f>IF(AND(Q$85&gt;=FB96,Q$85&lt;=FC96),IFERROR($G96/FD96,0),"")</f>
        <v/>
      </c>
      <c r="R96" s="90" t="str">
        <f>IF(AND(R$85&gt;=FB96,R$85&lt;=FC96),IFERROR($G96/FD96,0),"")</f>
        <v/>
      </c>
      <c r="S96" s="90">
        <f>IF(AND(S$85&gt;=FB96,S$85&lt;=FC96),IFERROR($G96/FD96,0),"")</f>
        <v>71590.909090909074</v>
      </c>
      <c r="T96" s="90">
        <f>IF(AND(T$85&gt;=FB96,T$85&lt;=FC96),IFERROR($G96/FD96,0),"")</f>
        <v>71590.909090909074</v>
      </c>
      <c r="U96" s="90">
        <f>IF(AND(U$85&gt;=FB96,U$85&lt;=FC96),IFERROR($G96/FD96,0),"")</f>
        <v>71590.909090909074</v>
      </c>
      <c r="V96" s="90">
        <f>IF(AND(V$85&gt;=FB96,V$85&lt;=FC96),IFERROR($G96/FD96,0),"")</f>
        <v>71590.909090909074</v>
      </c>
      <c r="W96" s="90">
        <f>IF(AND(W$85&gt;=FB96,W$85&lt;=FC96),IFERROR($G96/FD96,0),"")</f>
        <v>71590.909090909074</v>
      </c>
      <c r="X96" s="90">
        <f>IF(AND(X$85&gt;=FB96,X$85&lt;=FC96),IFERROR($G96/FD96,0),"")</f>
        <v>71590.909090909074</v>
      </c>
      <c r="Y96" s="90">
        <f>IF(AND(Y$85&gt;=FB96,Y$85&lt;=FC96),IFERROR($G96/FD96,0),"")</f>
        <v>71590.909090909074</v>
      </c>
      <c r="Z96" s="90">
        <f>IF(AND(Z$85&gt;=FB96,Z$85&lt;=FC96),IFERROR($G96/FD96,0),"")</f>
        <v>71590.909090909074</v>
      </c>
      <c r="AA96" s="90">
        <f>IF(AND(AA$85&gt;=FB96,AA$85&lt;=FC96),IFERROR($G96/FD96,0),"")</f>
        <v>71590.909090909074</v>
      </c>
      <c r="AB96" s="90">
        <f>IF(AND(AB$85&gt;=FB96,AB$85&lt;=FC96),IFERROR($G96/FD96,0),"")</f>
        <v>71590.909090909074</v>
      </c>
      <c r="AC96" s="90">
        <f>IF(AND(AC$85&gt;=FB96,AC$85&lt;=FC96),IFERROR($G96/FD96,0),"")</f>
        <v>71590.909090909074</v>
      </c>
      <c r="AD96" s="90" t="str">
        <f>IF(AND(AD$85&gt;=FB96,AD$85&lt;=FC96),IFERROR($G96/FD96,0),"")</f>
        <v/>
      </c>
      <c r="AE96" s="90" t="str">
        <f>IF(AND(AE$85&gt;=FB96,AE$85&lt;=FC96),IFERROR($G96/FD96,0),"")</f>
        <v/>
      </c>
      <c r="AF96" s="90" t="str">
        <f>IF(AND(AF$85&gt;=FB96,AF$85&lt;=FC96),IFERROR($G96/FD96,0),"")</f>
        <v/>
      </c>
      <c r="AG96" s="90" t="str">
        <f>IF(AND(AG$85&gt;=FB96,AG$85&lt;=FC96),IFERROR($G96/FD96,0),"")</f>
        <v/>
      </c>
      <c r="AH96" s="90" t="str">
        <f>IF(AND(AH$85&gt;=FB96,AH$85&lt;=FC96),IFERROR($G96/FD96,0),"")</f>
        <v/>
      </c>
      <c r="AI96" s="90" t="str">
        <f>IF(AND(AI$85&gt;=FB96,AI$85&lt;=FC96),IFERROR($G96/FD96,0),"")</f>
        <v/>
      </c>
      <c r="AJ96" s="90" t="str">
        <f>IF(AND(AJ$85&gt;=FB96,AJ$85&lt;=FC96),IFERROR($G96/FD96,0),"")</f>
        <v/>
      </c>
      <c r="AK96" s="90" t="str">
        <f>IF(AND(AK$85&gt;=FB96,AK$85&lt;=FC96),IFERROR($G96/FD96,0),"")</f>
        <v/>
      </c>
      <c r="AL96" s="90" t="str">
        <f>IF(AND(AL$85&gt;=FB96,AL$85&lt;=FC96),IFERROR($G96/FD96,0),"")</f>
        <v/>
      </c>
      <c r="AM96" s="90" t="str">
        <f>IF(AND(AM$85&gt;=FB96,AM$85&lt;=FC96),IFERROR($G96/FD96,0),"")</f>
        <v/>
      </c>
      <c r="AN96" s="90" t="str">
        <f>IF(AND(AN$85&gt;=FB96,AN$85&lt;=FC96),IFERROR($G96/FD96,0),"")</f>
        <v/>
      </c>
      <c r="AO96" s="90" t="str">
        <f>IF(AND(AO$85&gt;=FB96,AO$85&lt;=FC96),IFERROR($G96/FD96,0),"")</f>
        <v/>
      </c>
      <c r="AP96" s="90" t="str">
        <f>IF(AND(AP$85&gt;=FB96,AP$85&lt;=FC96),IFERROR($G96/FD96,0),"")</f>
        <v/>
      </c>
      <c r="AQ96" s="90" t="str">
        <f>IF(AND(AQ$85&gt;=FB96,AQ$85&lt;=FC96),IFERROR($G96/FD96,0),"")</f>
        <v/>
      </c>
      <c r="AR96" s="90" t="str">
        <f>IF(AND(AR$85&gt;=FB96,AR$85&lt;=FC96),IFERROR($G96/FD96,0),"")</f>
        <v/>
      </c>
      <c r="AS96" s="90" t="str">
        <f>IF(AND(AS$85&gt;=FB96,AS$85&lt;=FC96),IFERROR($G96/FD96,0),"")</f>
        <v/>
      </c>
      <c r="AT96" s="90" t="str">
        <f>IF(AND(AT$85&gt;=FB96,AT$85&lt;=FC96),IFERROR($G96/FD96,0),"")</f>
        <v/>
      </c>
      <c r="AU96" s="90" t="str">
        <f>IF(AND(AU$85&gt;=FB96,AU$85&lt;=FC96),IFERROR($G96/FD96,0),"")</f>
        <v/>
      </c>
      <c r="AV96" s="90" t="str">
        <f>IF(AND(AV$85&gt;=FB96,AV$85&lt;=FC96),IFERROR($G96/FD96,0),"")</f>
        <v/>
      </c>
      <c r="AW96" s="90" t="str">
        <f>IF(AND(AW$85&gt;=FB96,AW$85&lt;=FC96),IFERROR($G96/FD96,0),"")</f>
        <v/>
      </c>
      <c r="AX96" s="90" t="str">
        <f>IF(AND(AX$85&gt;=FB96,AX$85&lt;=FC96),IFERROR($G96/FD96,0),"")</f>
        <v/>
      </c>
      <c r="AY96" s="90" t="str">
        <f>IF(AND(AY$85&gt;=FB96,AY$85&lt;=FC96),IFERROR($G96/FD96,0),"")</f>
        <v/>
      </c>
      <c r="AZ96" s="90" t="str">
        <f>IF(AND(AZ$85&gt;=FB96,AZ$85&lt;=FC96),IFERROR($G96/FD96,0),"")</f>
        <v/>
      </c>
      <c r="BA96" s="90" t="str">
        <f>IF(AND(BA$85&gt;=FB96,BA$85&lt;=FC96),IFERROR($G96/FD96,0),"")</f>
        <v/>
      </c>
      <c r="BB96" s="90" t="str">
        <f>IF(AND(BB$85&gt;=FB96,BB$85&lt;=FC96),IFERROR($G96/FD96,0),"")</f>
        <v/>
      </c>
      <c r="BC96" s="90" t="str">
        <f>IF(AND(BC$85&gt;=FB96,BC$85&lt;=FC96),IFERROR($G96/FD96,0),"")</f>
        <v/>
      </c>
      <c r="BD96" s="90" t="str">
        <f>IF(AND(BD$85&gt;=FB96,BD$85&lt;=FC96),IFERROR($G96/FD96,0),"")</f>
        <v/>
      </c>
      <c r="BE96" s="90" t="str">
        <f>IF(AND(BE$85&gt;=FB96,BE$85&lt;=FC96),IFERROR($G96/FD96,0),"")</f>
        <v/>
      </c>
      <c r="BF96" s="90" t="str">
        <f>IF(AND(BF$85&gt;=FB96,BF$85&lt;=FC96),IFERROR($G96/FD96,0),"")</f>
        <v/>
      </c>
      <c r="BG96" s="90" t="str">
        <f>IF(AND(BG$85&gt;=FB96,BG$85&lt;=FC96),IFERROR($G96/FD96,0),"")</f>
        <v/>
      </c>
      <c r="BH96" s="90" t="str">
        <f>IF(AND(BH$85&gt;=FB96,BH$85&lt;=FC96),IFERROR($G96/FD96,0),"")</f>
        <v/>
      </c>
      <c r="BI96" s="90" t="str">
        <f>IF(AND(BI$85&gt;=FB96,BI$85&lt;=FC96),IFERROR($G96/FD96,0),"")</f>
        <v/>
      </c>
      <c r="BJ96" s="90" t="str">
        <f>IF(AND(BJ$85&gt;=FB96,BJ$85&lt;=FC96),IFERROR($G96/FD96,0),"")</f>
        <v/>
      </c>
      <c r="BK96" s="90" t="str">
        <f>IF(AND(BK$85&gt;=FB96,BK$85&lt;=FC96),IFERROR($G96/FD96,0),"")</f>
        <v/>
      </c>
      <c r="BL96" s="90" t="str">
        <f>IF(AND(BL$85&gt;=FB96,BL$85&lt;=FC96),IFERROR($G96/FD96,0),"")</f>
        <v/>
      </c>
      <c r="BM96" s="90" t="str">
        <f>IF(AND(BM$85&gt;=FB96,BM$85&lt;=FC96),IFERROR($G96/FD96,0),"")</f>
        <v/>
      </c>
      <c r="BN96" s="90" t="str">
        <f>IF(AND(BN$85&gt;=FB96,BN$85&lt;=FC96),IFERROR($G96/FD96,0),"")</f>
        <v/>
      </c>
      <c r="BO96" s="90" t="str">
        <f>IF(AND(BO$85&gt;=FB96,BO$85&lt;=FC96),IFERROR($G96/FD96,0),"")</f>
        <v/>
      </c>
      <c r="BP96" s="90" t="str">
        <f>IF(AND(BP$85&gt;=FB96,BP$85&lt;=FC96),IFERROR($G96/FD96,0),"")</f>
        <v/>
      </c>
      <c r="BQ96" s="90" t="str">
        <f>IF(AND(BQ$85&gt;=FB96,BQ$85&lt;=FC96),IFERROR($G96/FD96,0),"")</f>
        <v/>
      </c>
      <c r="BR96" s="90" t="str">
        <f>IF(AND(BR$85&gt;=FB96,BR$85&lt;=FC96),IFERROR($G96/FD96,0),"")</f>
        <v/>
      </c>
      <c r="BS96" s="90" t="str">
        <f>IF(AND(BS$85&gt;=FB96,BS$85&lt;=FC96),IFERROR($G96/FD96,0),"")</f>
        <v/>
      </c>
      <c r="BT96" s="90" t="str">
        <f>IF(AND(BT$85&gt;=FB96,BT$85&lt;=FC96),IFERROR($G96/FD96,0),"")</f>
        <v/>
      </c>
      <c r="BU96" s="90" t="str">
        <f>IF(AND(BU$85&gt;=FB96,BU$85&lt;=FC96),IFERROR($G96/FD96,0),"")</f>
        <v/>
      </c>
      <c r="BV96" s="90" t="str">
        <f>IF(AND(BV$85&gt;=FB96,BV$85&lt;=FC96),IFERROR($G96/FD96,0),"")</f>
        <v/>
      </c>
      <c r="BW96" s="90" t="str">
        <f>IF(AND(BW$85&gt;=FB96,BW$85&lt;=FC96),IFERROR($G96/FD96,0),"")</f>
        <v/>
      </c>
      <c r="BX96" s="90" t="str">
        <f>IF(AND(BX$85&gt;=FB96,BX$85&lt;=FC96),IFERROR($G96/FD96,0),"")</f>
        <v/>
      </c>
      <c r="BY96" s="90" t="str">
        <f>IF(AND(BY$85&gt;=FB96,BY$85&lt;=FC96),IFERROR($G96/FD96,0),"")</f>
        <v/>
      </c>
      <c r="BZ96" s="90" t="str">
        <f>IF(AND(BZ$85&gt;=FB96,BZ$85&lt;=FC96),IFERROR($G96/FD96,0),"")</f>
        <v/>
      </c>
      <c r="CA96" s="90" t="str">
        <f>IF(AND(CA$85&gt;=FB96,CA$85&lt;=FC96),IFERROR($G96/FD96,0),"")</f>
        <v/>
      </c>
      <c r="CB96" s="90" t="str">
        <f>IF(AND(CB$85&gt;=FB96,CB$85&lt;=FC96),IFERROR($G96/FD96,0),"")</f>
        <v/>
      </c>
      <c r="CC96" s="90" t="str">
        <f>IF(AND(CC$85&gt;=FB96,CC$85&lt;=FC96),IFERROR($G96/FD96,0),"")</f>
        <v/>
      </c>
      <c r="CD96" s="90" t="str">
        <f>IF(AND(CD$85&gt;=FB96,CD$85&lt;=FC96),IFERROR($G96/FD96,0),"")</f>
        <v/>
      </c>
      <c r="CE96" s="90" t="str">
        <f>IF(AND(CE$85&gt;=FB96,CE$85&lt;=FC96),IFERROR($G96/FD96,0),"")</f>
        <v/>
      </c>
      <c r="CF96" s="90" t="str">
        <f>IF(AND(CF$85&gt;=FB96,CF$85&lt;=FC96),IFERROR($G96/FD96,0),"")</f>
        <v/>
      </c>
      <c r="CG96" s="90" t="str">
        <f>IF(AND(CG$85&gt;=FB96,CG$85&lt;=FC96),IFERROR($G96/FD96,0),"")</f>
        <v/>
      </c>
      <c r="CH96" s="90" t="str">
        <f>IF(AND(CH$85&gt;=FB96,CH$85&lt;=FC96),IFERROR($G96/FD96,0),"")</f>
        <v/>
      </c>
      <c r="CI96" s="90" t="str">
        <f>IF(AND(CI$85&gt;=FB96,CI$85&lt;=FC96),IFERROR($G96/FD96,0),"")</f>
        <v/>
      </c>
      <c r="CJ96" s="90" t="str">
        <f>IF(AND(CJ$85&gt;=FB96,CJ$85&lt;=FC96),IFERROR($G96/FD96,0),"")</f>
        <v/>
      </c>
      <c r="CK96" s="90" t="str">
        <f>IF(AND(CK$85&gt;=FB96,CK$85&lt;=FC96),IFERROR($G96/FD96,0),"")</f>
        <v/>
      </c>
      <c r="CL96" s="90" t="str">
        <f>IF(AND(CL$85&gt;=FB96,CL$85&lt;=FC96),IFERROR($G96/FD96,0),"")</f>
        <v/>
      </c>
      <c r="CM96" s="90" t="str">
        <f>IF(AND(CM$85&gt;=FB96,CM$85&lt;=FC96),IFERROR($G96/FD96,0),"")</f>
        <v/>
      </c>
      <c r="CN96" s="90" t="str">
        <f>IF(AND(CN$85&gt;=FB96,CN$85&lt;=FC96),IFERROR($G96/FD96,0),"")</f>
        <v/>
      </c>
      <c r="CO96" s="90" t="str">
        <f>IF(AND(CO$85&gt;=FB96,CO$85&lt;=FC96),IFERROR($G96/FD96,0),"")</f>
        <v/>
      </c>
      <c r="CP96" s="90" t="str">
        <f>IF(AND(CP$85&gt;=FB96,CP$85&lt;=FC96),IFERROR($G96/FD96,0),"")</f>
        <v/>
      </c>
      <c r="CQ96" s="90" t="str">
        <f>IF(AND(CQ$85&gt;=FB96,CQ$85&lt;=FC96),IFERROR($G96/FD96,0),"")</f>
        <v/>
      </c>
      <c r="CR96" s="90" t="str">
        <f>IF(AND(CR$85&gt;=FB96,CR$85&lt;=FC96),IFERROR($G96/FD96,0),"")</f>
        <v/>
      </c>
      <c r="CS96" s="90" t="str">
        <f>IF(AND(CS$85&gt;=FB96,CS$85&lt;=FC96),IFERROR($G96/FD96,0),"")</f>
        <v/>
      </c>
      <c r="CT96" s="90" t="str">
        <f>IF(AND(CT$85&gt;=FB96,CT$85&lt;=FC96),IFERROR($G96/FD96,0),"")</f>
        <v/>
      </c>
      <c r="CU96" s="90" t="str">
        <f>IF(AND(CU$85&gt;=FB96,CU$85&lt;=FC96),IFERROR($G96/FD96,0),"")</f>
        <v/>
      </c>
      <c r="CV96" s="90" t="str">
        <f>IF(AND(CV$85&gt;=FB96,CV$85&lt;=FC96),IFERROR($G96/FD96,0),"")</f>
        <v/>
      </c>
      <c r="CW96" s="90" t="str">
        <f>IF(AND(CW$85&gt;=FB96,CW$85&lt;=FC96),IFERROR($G96/FD96,0),"")</f>
        <v/>
      </c>
      <c r="CX96" s="90" t="str">
        <f>IF(AND(CX$85&gt;=FB96,CX$85&lt;=FC96),IFERROR($G96/FD96,0),"")</f>
        <v/>
      </c>
      <c r="CY96" s="90" t="str">
        <f>IF(AND(CY$85&gt;=FB96,CY$85&lt;=FC96),IFERROR($G96/FD96,0),"")</f>
        <v/>
      </c>
      <c r="CZ96" s="90" t="str">
        <f>IF(AND(CZ$85&gt;=FB96,CZ$85&lt;=FC96),IFERROR($G96/FD96,0),"")</f>
        <v/>
      </c>
      <c r="DA96" s="90" t="str">
        <f>IF(AND(DA$85&gt;=FB96,DA$85&lt;=FC96),IFERROR($G96/FD96,0),"")</f>
        <v/>
      </c>
      <c r="DB96" s="90" t="str">
        <f>IF(AND(DB$85&gt;=FB96,DB$85&lt;=FC96),IFERROR($G96/FD96,0),"")</f>
        <v/>
      </c>
      <c r="DC96" s="90" t="str">
        <f>IF(AND(DC$85&gt;=FB96,DC$85&lt;=FC96),IFERROR($G96/FD96,0),"")</f>
        <v/>
      </c>
      <c r="DD96" s="90" t="str">
        <f>IF(AND(DD$85&gt;=FB96,DD$85&lt;=FC96),IFERROR($G96/FD96,0),"")</f>
        <v/>
      </c>
      <c r="DE96" s="90" t="str">
        <f>IF(AND(DE$85&gt;=FB96,DE$85&lt;=FC96),IFERROR($G96/FD96,0),"")</f>
        <v/>
      </c>
      <c r="DF96" s="90" t="str">
        <f>IF(AND(DF$85&gt;=FB96,DF$85&lt;=FC96),IFERROR($G96/FD96,0),"")</f>
        <v/>
      </c>
      <c r="DG96" s="90" t="str">
        <f>IF(AND(DG$85&gt;=FB96,DG$85&lt;=FC96),IFERROR($G96/FD96,0),"")</f>
        <v/>
      </c>
      <c r="DH96" s="90" t="str">
        <f>IF(AND(DH$85&gt;=FB96,DH$85&lt;=FC96),IFERROR($G96/FD96,0),"")</f>
        <v/>
      </c>
      <c r="DI96" s="90" t="str">
        <f>IF(AND(DI$85&gt;=FB96,DI$85&lt;=FC96),IFERROR($G96/FD96,0),"")</f>
        <v/>
      </c>
      <c r="DJ96" s="90" t="str">
        <f>IF(AND(DJ$85&gt;=FB96,DJ$85&lt;=FC96),IFERROR($G96/FD96,0),"")</f>
        <v/>
      </c>
      <c r="DK96" s="90" t="str">
        <f>IF(AND(DK$85&gt;=FB96,DK$85&lt;=FC96),IFERROR($G96/FD96,0),"")</f>
        <v/>
      </c>
      <c r="DL96" s="90" t="str">
        <f>IF(AND(DL$85&gt;=FB96,DL$85&lt;=FC96),IFERROR($G96/FD96,0),"")</f>
        <v/>
      </c>
      <c r="DM96" s="90" t="str">
        <f>IF(AND(DM$85&gt;=FB96,DM$85&lt;=FC96),IFERROR($G96/FD96,0),"")</f>
        <v/>
      </c>
      <c r="DN96" s="90" t="str">
        <f>IF(AND(DN$85&gt;=FB96,DN$85&lt;=FC96),IFERROR($G96/FD96,0),"")</f>
        <v/>
      </c>
      <c r="DO96" s="90" t="str">
        <f>IF(AND(DO$85&gt;=FB96,DO$85&lt;=FC96),IFERROR($G96/FD96,0),"")</f>
        <v/>
      </c>
      <c r="DP96" s="90" t="str">
        <f>IF(AND(DP$85&gt;=FB96,DP$85&lt;=FC96),IFERROR($G96/FD96,0),"")</f>
        <v/>
      </c>
      <c r="DQ96" s="90" t="str">
        <f>IF(AND(DQ$85&gt;=FB96,DQ$85&lt;=FC96),IFERROR($G96/FD96,0),"")</f>
        <v/>
      </c>
      <c r="DR96" s="90" t="str">
        <f>IF(AND(DR$85&gt;=FB96,DR$85&lt;=FC96),IFERROR($G96/FD96,0),"")</f>
        <v/>
      </c>
      <c r="DS96" s="90" t="str">
        <f>IF(AND(DS$85&gt;=FB96,DS$85&lt;=FC96),IFERROR($G96/FD96,0),"")</f>
        <v/>
      </c>
      <c r="DT96" s="90" t="str">
        <f>IF(AND(DT$85&gt;=FB96,DT$85&lt;=FC96),IFERROR($G96/FD96,0),"")</f>
        <v/>
      </c>
      <c r="DU96" s="90" t="str">
        <f>IF(AND(DU$85&gt;=FB96,DU$85&lt;=FC96),IFERROR($G96/FD96,0),"")</f>
        <v/>
      </c>
      <c r="DV96" s="90" t="str">
        <f>IF(AND(DV$85&gt;=FB96,DV$85&lt;=FC96),IFERROR($G96/FD96,0),"")</f>
        <v/>
      </c>
      <c r="DW96" s="90" t="str">
        <f>IF(AND(DW$85&gt;=FB96,DW$85&lt;=FC96),IFERROR($G96/FD96,0),"")</f>
        <v/>
      </c>
      <c r="DX96" s="90" t="str">
        <f>IF(AND(DX$85&gt;=FB96,DX$85&lt;=FC96),IFERROR($G96/FD96,0),"")</f>
        <v/>
      </c>
      <c r="DY96" s="90" t="str">
        <f>IF(AND(DY$85&gt;=FB96,DY$85&lt;=FC96),IFERROR($G96/FD96,0),"")</f>
        <v/>
      </c>
      <c r="DZ96" s="90" t="str">
        <f>IF(AND(DZ$85&gt;=FB96,DZ$85&lt;=FC96),IFERROR($G96/FD96,0),"")</f>
        <v/>
      </c>
      <c r="EA96" s="90" t="str">
        <f>IF(AND(EA$85&gt;=FB96,EA$85&lt;=FC96),IFERROR($G96/FD96,0),"")</f>
        <v/>
      </c>
      <c r="EB96" s="90" t="str">
        <f>IF(AND(EB$85&gt;=FB96,EB$85&lt;=FC96),IFERROR($G96/FD96,0),"")</f>
        <v/>
      </c>
      <c r="EC96" s="90" t="str">
        <f>IF(AND(EC$85&gt;=FB96,EC$85&lt;=FC96),IFERROR($G96/FD96,0),"")</f>
        <v/>
      </c>
      <c r="ED96" s="90" t="str">
        <f>IF(AND(ED$85&gt;=FB96,ED$85&lt;=FC96),IFERROR($G96/FD96,0),"")</f>
        <v/>
      </c>
      <c r="EE96" s="90" t="str">
        <f>IF(AND(EE$85&gt;=FB96,EE$85&lt;=FC96),IFERROR($G96/FD96,0),"")</f>
        <v/>
      </c>
      <c r="EF96" s="90" t="str">
        <f>IF(AND(EF$85&gt;=FB96,EF$85&lt;=FC96),IFERROR($G96/FD96,0),"")</f>
        <v/>
      </c>
      <c r="EG96" s="90" t="str">
        <f>IF(AND(EG$85&gt;=FB96,EG$85&lt;=FC96),IFERROR($G96/FD96,0),"")</f>
        <v/>
      </c>
      <c r="EH96" s="90" t="str">
        <f>IF(AND(EH$85&gt;=FB96,EH$85&lt;=FC96),IFERROR($G96/FD96,0),"")</f>
        <v/>
      </c>
      <c r="EI96" s="90" t="str">
        <f>IF(AND(EI$85&gt;=FB96,EI$85&lt;=FC96),IFERROR($G96/FD96,0),"")</f>
        <v/>
      </c>
      <c r="EJ96" s="90" t="str">
        <f>IF(AND(EJ$85&gt;=FB96,EJ$85&lt;=FC96),IFERROR($G96/FD96,0),"")</f>
        <v/>
      </c>
      <c r="EK96" s="90" t="str">
        <f>IF(AND(EK$85&gt;=FB96,EK$85&lt;=FC96),IFERROR($G96/FD96,0),"")</f>
        <v/>
      </c>
      <c r="EL96" s="90" t="str">
        <f>IF(AND(EL$85&gt;=FB96,EL$85&lt;=FC96),IFERROR($G96/FD96,0),"")</f>
        <v/>
      </c>
      <c r="EM96" s="90" t="str">
        <f>IF(AND(EM$85&gt;=FB96,EM$85&lt;=FC96),IFERROR($G96/FD96,0),"")</f>
        <v/>
      </c>
      <c r="EN96" s="90" t="str">
        <f>IF(AND(EN$85&gt;=FB96,EN$85&lt;=FC96),IFERROR($G96/FD96,0),"")</f>
        <v/>
      </c>
      <c r="EO96" s="90" t="str">
        <f>IF(AND(EO$85&gt;=FB96,EO$85&lt;=FC96),IFERROR($G96/FD96,0),"")</f>
        <v/>
      </c>
      <c r="EP96" s="90" t="str">
        <f>IF(AND(EP$85&gt;=FB96,EP$85&lt;=FC96),IFERROR($G96/FD96,0),"")</f>
        <v/>
      </c>
      <c r="EQ96" s="90" t="str">
        <f>IF(AND(EQ$85&gt;=FB96,EQ$85&lt;=FC96),IFERROR($G96/FD96,0),"")</f>
        <v/>
      </c>
      <c r="ER96" s="90" t="str">
        <f>IF(AND(ER$85&gt;=FB96,ER$85&lt;=FC96),IFERROR($G96/FD96,0),"")</f>
        <v/>
      </c>
      <c r="ES96" s="90" t="str">
        <f>IF(AND(ES$85&gt;=FB96,ES$85&lt;=FC96),IFERROR($G96/FD96,0),"")</f>
        <v/>
      </c>
      <c r="ET96" s="90" t="str">
        <f>IF(AND(ET$85&gt;=FB96,ET$85&lt;=FC96),IFERROR($G96/FD96,0),"")</f>
        <v/>
      </c>
      <c r="EU96" s="90" t="str">
        <f>IF(AND(EU$85&gt;=FB96,EU$85&lt;=FC96),IFERROR($G96/FD96,0),"")</f>
        <v/>
      </c>
      <c r="EV96" s="90" t="str">
        <f>IF(AND(EV$85&gt;=FB96,EV$85&lt;=FC96),IFERROR($G96/FD96,0),"")</f>
        <v/>
      </c>
      <c r="EW96" s="90" t="str">
        <f>IF(AND(EW$85&gt;=FB96,EW$85&lt;=FC96),IFERROR($G96/FD96,0),"")</f>
        <v/>
      </c>
      <c r="EX96" s="90" t="str">
        <f>IF(AND(EX$85&gt;=FB96,EX$85&lt;=FC96),IFERROR($G96/FD96,0),"")</f>
        <v/>
      </c>
      <c r="EY96" s="90" t="str">
        <f>IF(AND(EY$85&gt;=FB96,EY$85&lt;=FC96),IFERROR($G96/FD96,0),"")</f>
        <v/>
      </c>
      <c r="EZ96" s="90" t="str">
        <f>IF(AND(EZ$85&gt;=FB96,EZ$85&lt;=FC96),IFERROR($G96/FD96,0),"")</f>
        <v/>
      </c>
      <c r="FA96" s="90" t="str">
        <f>IF(AND(FA$85&gt;=FB96,FA$85&lt;=FC96),IFERROR($G96/FD96,0),"")</f>
        <v/>
      </c>
      <c r="FB96">
        <f>'06_Presupuesto'!J183-'02_Rendimientos'!$B$79+1</f>
        <v>12</v>
      </c>
      <c r="FC96">
        <f>'06_Presupuesto'!K183-'02_Rendimientos'!$B$79+1</f>
        <v>22</v>
      </c>
      <c r="FD96">
        <f>FC96-FB96+1</f>
        <v>11</v>
      </c>
    </row>
    <row r="97" spans="2:160">
      <c r="B97" s="109" t="str">
        <f>'06_Presupuesto'!K18</f>
        <v>B.1.1.2</v>
      </c>
      <c r="C97" s="109" t="str">
        <f>'06_Presupuesto'!L18</f>
        <v>Emplantillado</v>
      </c>
      <c r="D97" s="109" t="str">
        <f>'06_Presupuesto'!M18</f>
        <v>M2</v>
      </c>
      <c r="E97" s="110">
        <f>'06_Presupuesto'!N18</f>
        <v>23</v>
      </c>
      <c r="F97" s="110">
        <f>'06_Presupuesto'!O18</f>
        <v>24374.999999999996</v>
      </c>
      <c r="G97" s="110">
        <f>'06_Presupuesto'!P18</f>
        <v>560624.99999999988</v>
      </c>
      <c r="H97" s="110" t="str">
        <f>IF(AND(H$85&gt;=FB97,H$85&lt;=FC97),IFERROR($G97/FD97,0),"")</f>
        <v/>
      </c>
      <c r="I97" s="110" t="str">
        <f>IF(AND(I$85&gt;=FB97,I$85&lt;=FC97),IFERROR($G97/FD97,0),"")</f>
        <v/>
      </c>
      <c r="J97" s="110" t="str">
        <f>IF(AND(J$85&gt;=FB97,J$85&lt;=FC97),IFERROR($G97/FD97,0),"")</f>
        <v/>
      </c>
      <c r="K97" s="110" t="str">
        <f>IF(AND(K$85&gt;=FB97,K$85&lt;=FC97),IFERROR($G97/FD97,0),"")</f>
        <v/>
      </c>
      <c r="L97" s="110" t="str">
        <f>IF(AND(L$85&gt;=FB97,L$85&lt;=FC97),IFERROR($G97/FD97,0),"")</f>
        <v/>
      </c>
      <c r="M97" s="110" t="str">
        <f>IF(AND(M$85&gt;=FB97,M$85&lt;=FC97),IFERROR($G97/FD97,0),"")</f>
        <v/>
      </c>
      <c r="N97" s="110" t="str">
        <f>IF(AND(N$85&gt;=FB97,N$85&lt;=FC97),IFERROR($G97/FD97,0),"")</f>
        <v/>
      </c>
      <c r="O97" s="110" t="str">
        <f>IF(AND(O$85&gt;=FB97,O$85&lt;=FC97),IFERROR($G97/FD97,0),"")</f>
        <v/>
      </c>
      <c r="P97" s="110" t="str">
        <f>IF(AND(P$85&gt;=FB97,P$85&lt;=FC97),IFERROR($G97/FD97,0),"")</f>
        <v/>
      </c>
      <c r="Q97" s="110" t="str">
        <f>IF(AND(Q$85&gt;=FB97,Q$85&lt;=FC97),IFERROR($G97/FD97,0),"")</f>
        <v/>
      </c>
      <c r="R97" s="110" t="str">
        <f>IF(AND(R$85&gt;=FB97,R$85&lt;=FC97),IFERROR($G97/FD97,0),"")</f>
        <v/>
      </c>
      <c r="S97" s="110" t="str">
        <f>IF(AND(S$85&gt;=FB97,S$85&lt;=FC97),IFERROR($G97/FD97,0),"")</f>
        <v/>
      </c>
      <c r="T97" s="110" t="str">
        <f>IF(AND(T$85&gt;=FB97,T$85&lt;=FC97),IFERROR($G97/FD97,0),"")</f>
        <v/>
      </c>
      <c r="U97" s="110" t="str">
        <f>IF(AND(U$85&gt;=FB97,U$85&lt;=FC97),IFERROR($G97/FD97,0),"")</f>
        <v/>
      </c>
      <c r="V97" s="110" t="str">
        <f>IF(AND(V$85&gt;=FB97,V$85&lt;=FC97),IFERROR($G97/FD97,0),"")</f>
        <v/>
      </c>
      <c r="W97" s="110" t="str">
        <f>IF(AND(W$85&gt;=FB97,W$85&lt;=FC97),IFERROR($G97/FD97,0),"")</f>
        <v/>
      </c>
      <c r="X97" s="110" t="str">
        <f>IF(AND(X$85&gt;=FB97,X$85&lt;=FC97),IFERROR($G97/FD97,0),"")</f>
        <v/>
      </c>
      <c r="Y97" s="110" t="str">
        <f>IF(AND(Y$85&gt;=FB97,Y$85&lt;=FC97),IFERROR($G97/FD97,0),"")</f>
        <v/>
      </c>
      <c r="Z97" s="110" t="str">
        <f>IF(AND(Z$85&gt;=FB97,Z$85&lt;=FC97),IFERROR($G97/FD97,0),"")</f>
        <v/>
      </c>
      <c r="AA97" s="110" t="str">
        <f>IF(AND(AA$85&gt;=FB97,AA$85&lt;=FC97),IFERROR($G97/FD97,0),"")</f>
        <v/>
      </c>
      <c r="AB97" s="110" t="str">
        <f>IF(AND(AB$85&gt;=FB97,AB$85&lt;=FC97),IFERROR($G97/FD97,0),"")</f>
        <v/>
      </c>
      <c r="AC97" s="110" t="str">
        <f>IF(AND(AC$85&gt;=FB97,AC$85&lt;=FC97),IFERROR($G97/FD97,0),"")</f>
        <v/>
      </c>
      <c r="AD97" s="110" t="str">
        <f>IF(AND(AD$85&gt;=FB97,AD$85&lt;=FC97),IFERROR($G97/FD97,0),"")</f>
        <v/>
      </c>
      <c r="AE97" s="110" t="str">
        <f>IF(AND(AE$85&gt;=FB97,AE$85&lt;=FC97),IFERROR($G97/FD97,0),"")</f>
        <v/>
      </c>
      <c r="AF97" s="110" t="str">
        <f>IF(AND(AF$85&gt;=FB97,AF$85&lt;=FC97),IFERROR($G97/FD97,0),"")</f>
        <v/>
      </c>
      <c r="AG97" s="110" t="str">
        <f>IF(AND(AG$85&gt;=FB97,AG$85&lt;=FC97),IFERROR($G97/FD97,0),"")</f>
        <v/>
      </c>
      <c r="AH97" s="110" t="str">
        <f>IF(AND(AH$85&gt;=FB97,AH$85&lt;=FC97),IFERROR($G97/FD97,0),"")</f>
        <v/>
      </c>
      <c r="AI97" s="110" t="str">
        <f>IF(AND(AI$85&gt;=FB97,AI$85&lt;=FC97),IFERROR($G97/FD97,0),"")</f>
        <v/>
      </c>
      <c r="AJ97" s="110" t="str">
        <f>IF(AND(AJ$85&gt;=FB97,AJ$85&lt;=FC97),IFERROR($G97/FD97,0),"")</f>
        <v/>
      </c>
      <c r="AK97" s="110" t="str">
        <f>IF(AND(AK$85&gt;=FB97,AK$85&lt;=FC97),IFERROR($G97/FD97,0),"")</f>
        <v/>
      </c>
      <c r="AL97" s="110" t="str">
        <f>IF(AND(AL$85&gt;=FB97,AL$85&lt;=FC97),IFERROR($G97/FD97,0),"")</f>
        <v/>
      </c>
      <c r="AM97" s="110">
        <f>IF(AND(AM$85&gt;=FB97,AM$85&lt;=FC97),IFERROR($G97/FD97,0),"")</f>
        <v>112124.99999999997</v>
      </c>
      <c r="AN97" s="110">
        <f>IF(AND(AN$85&gt;=FB97,AN$85&lt;=FC97),IFERROR($G97/FD97,0),"")</f>
        <v>112124.99999999997</v>
      </c>
      <c r="AO97" s="110">
        <f>IF(AND(AO$85&gt;=FB97,AO$85&lt;=FC97),IFERROR($G97/FD97,0),"")</f>
        <v>112124.99999999997</v>
      </c>
      <c r="AP97" s="110">
        <f>IF(AND(AP$85&gt;=FB97,AP$85&lt;=FC97),IFERROR($G97/FD97,0),"")</f>
        <v>112124.99999999997</v>
      </c>
      <c r="AQ97" s="110">
        <f>IF(AND(AQ$85&gt;=FB97,AQ$85&lt;=FC97),IFERROR($G97/FD97,0),"")</f>
        <v>112124.99999999997</v>
      </c>
      <c r="AR97" s="110" t="str">
        <f>IF(AND(AR$85&gt;=FB97,AR$85&lt;=FC97),IFERROR($G97/FD97,0),"")</f>
        <v/>
      </c>
      <c r="AS97" s="110" t="str">
        <f>IF(AND(AS$85&gt;=FB97,AS$85&lt;=FC97),IFERROR($G97/FD97,0),"")</f>
        <v/>
      </c>
      <c r="AT97" s="110" t="str">
        <f>IF(AND(AT$85&gt;=FB97,AT$85&lt;=FC97),IFERROR($G97/FD97,0),"")</f>
        <v/>
      </c>
      <c r="AU97" s="110" t="str">
        <f>IF(AND(AU$85&gt;=FB97,AU$85&lt;=FC97),IFERROR($G97/FD97,0),"")</f>
        <v/>
      </c>
      <c r="AV97" s="110" t="str">
        <f>IF(AND(AV$85&gt;=FB97,AV$85&lt;=FC97),IFERROR($G97/FD97,0),"")</f>
        <v/>
      </c>
      <c r="AW97" s="110" t="str">
        <f>IF(AND(AW$85&gt;=FB97,AW$85&lt;=FC97),IFERROR($G97/FD97,0),"")</f>
        <v/>
      </c>
      <c r="AX97" s="110" t="str">
        <f>IF(AND(AX$85&gt;=FB97,AX$85&lt;=FC97),IFERROR($G97/FD97,0),"")</f>
        <v/>
      </c>
      <c r="AY97" s="110" t="str">
        <f>IF(AND(AY$85&gt;=FB97,AY$85&lt;=FC97),IFERROR($G97/FD97,0),"")</f>
        <v/>
      </c>
      <c r="AZ97" s="110" t="str">
        <f>IF(AND(AZ$85&gt;=FB97,AZ$85&lt;=FC97),IFERROR($G97/FD97,0),"")</f>
        <v/>
      </c>
      <c r="BA97" s="110" t="str">
        <f>IF(AND(BA$85&gt;=FB97,BA$85&lt;=FC97),IFERROR($G97/FD97,0),"")</f>
        <v/>
      </c>
      <c r="BB97" s="110" t="str">
        <f>IF(AND(BB$85&gt;=FB97,BB$85&lt;=FC97),IFERROR($G97/FD97,0),"")</f>
        <v/>
      </c>
      <c r="BC97" s="110" t="str">
        <f>IF(AND(BC$85&gt;=FB97,BC$85&lt;=FC97),IFERROR($G97/FD97,0),"")</f>
        <v/>
      </c>
      <c r="BD97" s="110" t="str">
        <f>IF(AND(BD$85&gt;=FB97,BD$85&lt;=FC97),IFERROR($G97/FD97,0),"")</f>
        <v/>
      </c>
      <c r="BE97" s="110" t="str">
        <f>IF(AND(BE$85&gt;=FB97,BE$85&lt;=FC97),IFERROR($G97/FD97,0),"")</f>
        <v/>
      </c>
      <c r="BF97" s="110" t="str">
        <f>IF(AND(BF$85&gt;=FB97,BF$85&lt;=FC97),IFERROR($G97/FD97,0),"")</f>
        <v/>
      </c>
      <c r="BG97" s="110" t="str">
        <f>IF(AND(BG$85&gt;=FB97,BG$85&lt;=FC97),IFERROR($G97/FD97,0),"")</f>
        <v/>
      </c>
      <c r="BH97" s="110" t="str">
        <f>IF(AND(BH$85&gt;=FB97,BH$85&lt;=FC97),IFERROR($G97/FD97,0),"")</f>
        <v/>
      </c>
      <c r="BI97" s="110" t="str">
        <f>IF(AND(BI$85&gt;=FB97,BI$85&lt;=FC97),IFERROR($G97/FD97,0),"")</f>
        <v/>
      </c>
      <c r="BJ97" s="110" t="str">
        <f>IF(AND(BJ$85&gt;=FB97,BJ$85&lt;=FC97),IFERROR($G97/FD97,0),"")</f>
        <v/>
      </c>
      <c r="BK97" s="110" t="str">
        <f>IF(AND(BK$85&gt;=FB97,BK$85&lt;=FC97),IFERROR($G97/FD97,0),"")</f>
        <v/>
      </c>
      <c r="BL97" s="110" t="str">
        <f>IF(AND(BL$85&gt;=FB97,BL$85&lt;=FC97),IFERROR($G97/FD97,0),"")</f>
        <v/>
      </c>
      <c r="BM97" s="110" t="str">
        <f>IF(AND(BM$85&gt;=FB97,BM$85&lt;=FC97),IFERROR($G97/FD97,0),"")</f>
        <v/>
      </c>
      <c r="BN97" s="110" t="str">
        <f>IF(AND(BN$85&gt;=FB97,BN$85&lt;=FC97),IFERROR($G97/FD97,0),"")</f>
        <v/>
      </c>
      <c r="BO97" s="110" t="str">
        <f>IF(AND(BO$85&gt;=FB97,BO$85&lt;=FC97),IFERROR($G97/FD97,0),"")</f>
        <v/>
      </c>
      <c r="BP97" s="110" t="str">
        <f>IF(AND(BP$85&gt;=FB97,BP$85&lt;=FC97),IFERROR($G97/FD97,0),"")</f>
        <v/>
      </c>
      <c r="BQ97" s="110" t="str">
        <f>IF(AND(BQ$85&gt;=FB97,BQ$85&lt;=FC97),IFERROR($G97/FD97,0),"")</f>
        <v/>
      </c>
      <c r="BR97" s="110" t="str">
        <f>IF(AND(BR$85&gt;=FB97,BR$85&lt;=FC97),IFERROR($G97/FD97,0),"")</f>
        <v/>
      </c>
      <c r="BS97" s="110" t="str">
        <f>IF(AND(BS$85&gt;=FB97,BS$85&lt;=FC97),IFERROR($G97/FD97,0),"")</f>
        <v/>
      </c>
      <c r="BT97" s="110" t="str">
        <f>IF(AND(BT$85&gt;=FB97,BT$85&lt;=FC97),IFERROR($G97/FD97,0),"")</f>
        <v/>
      </c>
      <c r="BU97" s="110" t="str">
        <f>IF(AND(BU$85&gt;=FB97,BU$85&lt;=FC97),IFERROR($G97/FD97,0),"")</f>
        <v/>
      </c>
      <c r="BV97" s="110" t="str">
        <f>IF(AND(BV$85&gt;=FB97,BV$85&lt;=FC97),IFERROR($G97/FD97,0),"")</f>
        <v/>
      </c>
      <c r="BW97" s="110" t="str">
        <f>IF(AND(BW$85&gt;=FB97,BW$85&lt;=FC97),IFERROR($G97/FD97,0),"")</f>
        <v/>
      </c>
      <c r="BX97" s="110" t="str">
        <f>IF(AND(BX$85&gt;=FB97,BX$85&lt;=FC97),IFERROR($G97/FD97,0),"")</f>
        <v/>
      </c>
      <c r="BY97" s="110" t="str">
        <f>IF(AND(BY$85&gt;=FB97,BY$85&lt;=FC97),IFERROR($G97/FD97,0),"")</f>
        <v/>
      </c>
      <c r="BZ97" s="110" t="str">
        <f>IF(AND(BZ$85&gt;=FB97,BZ$85&lt;=FC97),IFERROR($G97/FD97,0),"")</f>
        <v/>
      </c>
      <c r="CA97" s="110" t="str">
        <f>IF(AND(CA$85&gt;=FB97,CA$85&lt;=FC97),IFERROR($G97/FD97,0),"")</f>
        <v/>
      </c>
      <c r="CB97" s="110" t="str">
        <f>IF(AND(CB$85&gt;=FB97,CB$85&lt;=FC97),IFERROR($G97/FD97,0),"")</f>
        <v/>
      </c>
      <c r="CC97" s="110" t="str">
        <f>IF(AND(CC$85&gt;=FB97,CC$85&lt;=FC97),IFERROR($G97/FD97,0),"")</f>
        <v/>
      </c>
      <c r="CD97" s="110" t="str">
        <f>IF(AND(CD$85&gt;=FB97,CD$85&lt;=FC97),IFERROR($G97/FD97,0),"")</f>
        <v/>
      </c>
      <c r="CE97" s="110" t="str">
        <f>IF(AND(CE$85&gt;=FB97,CE$85&lt;=FC97),IFERROR($G97/FD97,0),"")</f>
        <v/>
      </c>
      <c r="CF97" s="110" t="str">
        <f>IF(AND(CF$85&gt;=FB97,CF$85&lt;=FC97),IFERROR($G97/FD97,0),"")</f>
        <v/>
      </c>
      <c r="CG97" s="110" t="str">
        <f>IF(AND(CG$85&gt;=FB97,CG$85&lt;=FC97),IFERROR($G97/FD97,0),"")</f>
        <v/>
      </c>
      <c r="CH97" s="110" t="str">
        <f>IF(AND(CH$85&gt;=FB97,CH$85&lt;=FC97),IFERROR($G97/FD97,0),"")</f>
        <v/>
      </c>
      <c r="CI97" s="110" t="str">
        <f>IF(AND(CI$85&gt;=FB97,CI$85&lt;=FC97),IFERROR($G97/FD97,0),"")</f>
        <v/>
      </c>
      <c r="CJ97" s="110" t="str">
        <f>IF(AND(CJ$85&gt;=FB97,CJ$85&lt;=FC97),IFERROR($G97/FD97,0),"")</f>
        <v/>
      </c>
      <c r="CK97" s="110" t="str">
        <f>IF(AND(CK$85&gt;=FB97,CK$85&lt;=FC97),IFERROR($G97/FD97,0),"")</f>
        <v/>
      </c>
      <c r="CL97" s="110" t="str">
        <f>IF(AND(CL$85&gt;=FB97,CL$85&lt;=FC97),IFERROR($G97/FD97,0),"")</f>
        <v/>
      </c>
      <c r="CM97" s="110" t="str">
        <f>IF(AND(CM$85&gt;=FB97,CM$85&lt;=FC97),IFERROR($G97/FD97,0),"")</f>
        <v/>
      </c>
      <c r="CN97" s="110" t="str">
        <f>IF(AND(CN$85&gt;=FB97,CN$85&lt;=FC97),IFERROR($G97/FD97,0),"")</f>
        <v/>
      </c>
      <c r="CO97" s="110" t="str">
        <f>IF(AND(CO$85&gt;=FB97,CO$85&lt;=FC97),IFERROR($G97/FD97,0),"")</f>
        <v/>
      </c>
      <c r="CP97" s="110" t="str">
        <f>IF(AND(CP$85&gt;=FB97,CP$85&lt;=FC97),IFERROR($G97/FD97,0),"")</f>
        <v/>
      </c>
      <c r="CQ97" s="110" t="str">
        <f>IF(AND(CQ$85&gt;=FB97,CQ$85&lt;=FC97),IFERROR($G97/FD97,0),"")</f>
        <v/>
      </c>
      <c r="CR97" s="110" t="str">
        <f>IF(AND(CR$85&gt;=FB97,CR$85&lt;=FC97),IFERROR($G97/FD97,0),"")</f>
        <v/>
      </c>
      <c r="CS97" s="110" t="str">
        <f>IF(AND(CS$85&gt;=FB97,CS$85&lt;=FC97),IFERROR($G97/FD97,0),"")</f>
        <v/>
      </c>
      <c r="CT97" s="110" t="str">
        <f>IF(AND(CT$85&gt;=FB97,CT$85&lt;=FC97),IFERROR($G97/FD97,0),"")</f>
        <v/>
      </c>
      <c r="CU97" s="110" t="str">
        <f>IF(AND(CU$85&gt;=FB97,CU$85&lt;=FC97),IFERROR($G97/FD97,0),"")</f>
        <v/>
      </c>
      <c r="CV97" s="110" t="str">
        <f>IF(AND(CV$85&gt;=FB97,CV$85&lt;=FC97),IFERROR($G97/FD97,0),"")</f>
        <v/>
      </c>
      <c r="CW97" s="110" t="str">
        <f>IF(AND(CW$85&gt;=FB97,CW$85&lt;=FC97),IFERROR($G97/FD97,0),"")</f>
        <v/>
      </c>
      <c r="CX97" s="110" t="str">
        <f>IF(AND(CX$85&gt;=FB97,CX$85&lt;=FC97),IFERROR($G97/FD97,0),"")</f>
        <v/>
      </c>
      <c r="CY97" s="110" t="str">
        <f>IF(AND(CY$85&gt;=FB97,CY$85&lt;=FC97),IFERROR($G97/FD97,0),"")</f>
        <v/>
      </c>
      <c r="CZ97" s="110" t="str">
        <f>IF(AND(CZ$85&gt;=FB97,CZ$85&lt;=FC97),IFERROR($G97/FD97,0),"")</f>
        <v/>
      </c>
      <c r="DA97" s="110" t="str">
        <f>IF(AND(DA$85&gt;=FB97,DA$85&lt;=FC97),IFERROR($G97/FD97,0),"")</f>
        <v/>
      </c>
      <c r="DB97" s="110" t="str">
        <f>IF(AND(DB$85&gt;=FB97,DB$85&lt;=FC97),IFERROR($G97/FD97,0),"")</f>
        <v/>
      </c>
      <c r="DC97" s="110" t="str">
        <f>IF(AND(DC$85&gt;=FB97,DC$85&lt;=FC97),IFERROR($G97/FD97,0),"")</f>
        <v/>
      </c>
      <c r="DD97" s="110" t="str">
        <f>IF(AND(DD$85&gt;=FB97,DD$85&lt;=FC97),IFERROR($G97/FD97,0),"")</f>
        <v/>
      </c>
      <c r="DE97" s="110" t="str">
        <f>IF(AND(DE$85&gt;=FB97,DE$85&lt;=FC97),IFERROR($G97/FD97,0),"")</f>
        <v/>
      </c>
      <c r="DF97" s="110" t="str">
        <f>IF(AND(DF$85&gt;=FB97,DF$85&lt;=FC97),IFERROR($G97/FD97,0),"")</f>
        <v/>
      </c>
      <c r="DG97" s="110" t="str">
        <f>IF(AND(DG$85&gt;=FB97,DG$85&lt;=FC97),IFERROR($G97/FD97,0),"")</f>
        <v/>
      </c>
      <c r="DH97" s="110" t="str">
        <f>IF(AND(DH$85&gt;=FB97,DH$85&lt;=FC97),IFERROR($G97/FD97,0),"")</f>
        <v/>
      </c>
      <c r="DI97" s="110" t="str">
        <f>IF(AND(DI$85&gt;=FB97,DI$85&lt;=FC97),IFERROR($G97/FD97,0),"")</f>
        <v/>
      </c>
      <c r="DJ97" s="110" t="str">
        <f>IF(AND(DJ$85&gt;=FB97,DJ$85&lt;=FC97),IFERROR($G97/FD97,0),"")</f>
        <v/>
      </c>
      <c r="DK97" s="110" t="str">
        <f>IF(AND(DK$85&gt;=FB97,DK$85&lt;=FC97),IFERROR($G97/FD97,0),"")</f>
        <v/>
      </c>
      <c r="DL97" s="110" t="str">
        <f>IF(AND(DL$85&gt;=FB97,DL$85&lt;=FC97),IFERROR($G97/FD97,0),"")</f>
        <v/>
      </c>
      <c r="DM97" s="110" t="str">
        <f>IF(AND(DM$85&gt;=FB97,DM$85&lt;=FC97),IFERROR($G97/FD97,0),"")</f>
        <v/>
      </c>
      <c r="DN97" s="110" t="str">
        <f>IF(AND(DN$85&gt;=FB97,DN$85&lt;=FC97),IFERROR($G97/FD97,0),"")</f>
        <v/>
      </c>
      <c r="DO97" s="110" t="str">
        <f>IF(AND(DO$85&gt;=FB97,DO$85&lt;=FC97),IFERROR($G97/FD97,0),"")</f>
        <v/>
      </c>
      <c r="DP97" s="110" t="str">
        <f>IF(AND(DP$85&gt;=FB97,DP$85&lt;=FC97),IFERROR($G97/FD97,0),"")</f>
        <v/>
      </c>
      <c r="DQ97" s="110" t="str">
        <f>IF(AND(DQ$85&gt;=FB97,DQ$85&lt;=FC97),IFERROR($G97/FD97,0),"")</f>
        <v/>
      </c>
      <c r="DR97" s="110" t="str">
        <f>IF(AND(DR$85&gt;=FB97,DR$85&lt;=FC97),IFERROR($G97/FD97,0),"")</f>
        <v/>
      </c>
      <c r="DS97" s="110" t="str">
        <f>IF(AND(DS$85&gt;=FB97,DS$85&lt;=FC97),IFERROR($G97/FD97,0),"")</f>
        <v/>
      </c>
      <c r="DT97" s="110" t="str">
        <f>IF(AND(DT$85&gt;=FB97,DT$85&lt;=FC97),IFERROR($G97/FD97,0),"")</f>
        <v/>
      </c>
      <c r="DU97" s="110" t="str">
        <f>IF(AND(DU$85&gt;=FB97,DU$85&lt;=FC97),IFERROR($G97/FD97,0),"")</f>
        <v/>
      </c>
      <c r="DV97" s="110" t="str">
        <f>IF(AND(DV$85&gt;=FB97,DV$85&lt;=FC97),IFERROR($G97/FD97,0),"")</f>
        <v/>
      </c>
      <c r="DW97" s="110" t="str">
        <f>IF(AND(DW$85&gt;=FB97,DW$85&lt;=FC97),IFERROR($G97/FD97,0),"")</f>
        <v/>
      </c>
      <c r="DX97" s="110" t="str">
        <f>IF(AND(DX$85&gt;=FB97,DX$85&lt;=FC97),IFERROR($G97/FD97,0),"")</f>
        <v/>
      </c>
      <c r="DY97" s="110" t="str">
        <f>IF(AND(DY$85&gt;=FB97,DY$85&lt;=FC97),IFERROR($G97/FD97,0),"")</f>
        <v/>
      </c>
      <c r="DZ97" s="110" t="str">
        <f>IF(AND(DZ$85&gt;=FB97,DZ$85&lt;=FC97),IFERROR($G97/FD97,0),"")</f>
        <v/>
      </c>
      <c r="EA97" s="110" t="str">
        <f>IF(AND(EA$85&gt;=FB97,EA$85&lt;=FC97),IFERROR($G97/FD97,0),"")</f>
        <v/>
      </c>
      <c r="EB97" s="110" t="str">
        <f>IF(AND(EB$85&gt;=FB97,EB$85&lt;=FC97),IFERROR($G97/FD97,0),"")</f>
        <v/>
      </c>
      <c r="EC97" s="110" t="str">
        <f>IF(AND(EC$85&gt;=FB97,EC$85&lt;=FC97),IFERROR($G97/FD97,0),"")</f>
        <v/>
      </c>
      <c r="ED97" s="110" t="str">
        <f>IF(AND(ED$85&gt;=FB97,ED$85&lt;=FC97),IFERROR($G97/FD97,0),"")</f>
        <v/>
      </c>
      <c r="EE97" s="110" t="str">
        <f>IF(AND(EE$85&gt;=FB97,EE$85&lt;=FC97),IFERROR($G97/FD97,0),"")</f>
        <v/>
      </c>
      <c r="EF97" s="110" t="str">
        <f>IF(AND(EF$85&gt;=FB97,EF$85&lt;=FC97),IFERROR($G97/FD97,0),"")</f>
        <v/>
      </c>
      <c r="EG97" s="110" t="str">
        <f>IF(AND(EG$85&gt;=FB97,EG$85&lt;=FC97),IFERROR($G97/FD97,0),"")</f>
        <v/>
      </c>
      <c r="EH97" s="110" t="str">
        <f>IF(AND(EH$85&gt;=FB97,EH$85&lt;=FC97),IFERROR($G97/FD97,0),"")</f>
        <v/>
      </c>
      <c r="EI97" s="110" t="str">
        <f>IF(AND(EI$85&gt;=FB97,EI$85&lt;=FC97),IFERROR($G97/FD97,0),"")</f>
        <v/>
      </c>
      <c r="EJ97" s="110" t="str">
        <f>IF(AND(EJ$85&gt;=FB97,EJ$85&lt;=FC97),IFERROR($G97/FD97,0),"")</f>
        <v/>
      </c>
      <c r="EK97" s="110" t="str">
        <f>IF(AND(EK$85&gt;=FB97,EK$85&lt;=FC97),IFERROR($G97/FD97,0),"")</f>
        <v/>
      </c>
      <c r="EL97" s="110" t="str">
        <f>IF(AND(EL$85&gt;=FB97,EL$85&lt;=FC97),IFERROR($G97/FD97,0),"")</f>
        <v/>
      </c>
      <c r="EM97" s="110" t="str">
        <f>IF(AND(EM$85&gt;=FB97,EM$85&lt;=FC97),IFERROR($G97/FD97,0),"")</f>
        <v/>
      </c>
      <c r="EN97" s="110" t="str">
        <f>IF(AND(EN$85&gt;=FB97,EN$85&lt;=FC97),IFERROR($G97/FD97,0),"")</f>
        <v/>
      </c>
      <c r="EO97" s="110" t="str">
        <f>IF(AND(EO$85&gt;=FB97,EO$85&lt;=FC97),IFERROR($G97/FD97,0),"")</f>
        <v/>
      </c>
      <c r="EP97" s="110" t="str">
        <f>IF(AND(EP$85&gt;=FB97,EP$85&lt;=FC97),IFERROR($G97/FD97,0),"")</f>
        <v/>
      </c>
      <c r="EQ97" s="110" t="str">
        <f>IF(AND(EQ$85&gt;=FB97,EQ$85&lt;=FC97),IFERROR($G97/FD97,0),"")</f>
        <v/>
      </c>
      <c r="ER97" s="110" t="str">
        <f>IF(AND(ER$85&gt;=FB97,ER$85&lt;=FC97),IFERROR($G97/FD97,0),"")</f>
        <v/>
      </c>
      <c r="ES97" s="110" t="str">
        <f>IF(AND(ES$85&gt;=FB97,ES$85&lt;=FC97),IFERROR($G97/FD97,0),"")</f>
        <v/>
      </c>
      <c r="ET97" s="110" t="str">
        <f>IF(AND(ET$85&gt;=FB97,ET$85&lt;=FC97),IFERROR($G97/FD97,0),"")</f>
        <v/>
      </c>
      <c r="EU97" s="110" t="str">
        <f>IF(AND(EU$85&gt;=FB97,EU$85&lt;=FC97),IFERROR($G97/FD97,0),"")</f>
        <v/>
      </c>
      <c r="EV97" s="110" t="str">
        <f>IF(AND(EV$85&gt;=FB97,EV$85&lt;=FC97),IFERROR($G97/FD97,0),"")</f>
        <v/>
      </c>
      <c r="EW97" s="110" t="str">
        <f>IF(AND(EW$85&gt;=FB97,EW$85&lt;=FC97),IFERROR($G97/FD97,0),"")</f>
        <v/>
      </c>
      <c r="EX97" s="110" t="str">
        <f>IF(AND(EX$85&gt;=FB97,EX$85&lt;=FC97),IFERROR($G97/FD97,0),"")</f>
        <v/>
      </c>
      <c r="EY97" s="110" t="str">
        <f>IF(AND(EY$85&gt;=FB97,EY$85&lt;=FC97),IFERROR($G97/FD97,0),"")</f>
        <v/>
      </c>
      <c r="EZ97" s="110" t="str">
        <f>IF(AND(EZ$85&gt;=FB97,EZ$85&lt;=FC97),IFERROR($G97/FD97,0),"")</f>
        <v/>
      </c>
      <c r="FA97" s="110" t="str">
        <f>IF(AND(FA$85&gt;=FB97,FA$85&lt;=FC97),IFERROR($G97/FD97,0),"")</f>
        <v/>
      </c>
      <c r="FB97">
        <f>'06_Presupuesto'!J184-'02_Rendimientos'!$B$79+1</f>
        <v>32</v>
      </c>
      <c r="FC97">
        <f>'06_Presupuesto'!K184-'02_Rendimientos'!$B$79+1</f>
        <v>36</v>
      </c>
      <c r="FD97">
        <f>FC97-FB97+1</f>
        <v>5</v>
      </c>
    </row>
    <row r="98" spans="2:160">
      <c r="B98" t="str">
        <f>'06_Presupuesto'!K19</f>
        <v>B.1.1.3</v>
      </c>
      <c r="C98" t="str">
        <f>'06_Presupuesto'!L19</f>
        <v>Cimientos</v>
      </c>
      <c r="D98" t="str">
        <f>'06_Presupuesto'!M19</f>
        <v>M3</v>
      </c>
      <c r="E98" s="90">
        <f>'06_Presupuesto'!N19</f>
        <v>14</v>
      </c>
      <c r="F98" s="90">
        <f>'06_Presupuesto'!O19</f>
        <v>281250</v>
      </c>
      <c r="G98" s="90">
        <f>'06_Presupuesto'!P19</f>
        <v>3937500</v>
      </c>
      <c r="H98" s="90" t="str">
        <f>IF(AND(H$85&gt;=FB98,H$85&lt;=FC98),IFERROR($G98/FD98,0),"")</f>
        <v/>
      </c>
      <c r="I98" s="90" t="str">
        <f>IF(AND(I$85&gt;=FB98,I$85&lt;=FC98),IFERROR($G98/FD98,0),"")</f>
        <v/>
      </c>
      <c r="J98" s="90" t="str">
        <f>IF(AND(J$85&gt;=FB98,J$85&lt;=FC98),IFERROR($G98/FD98,0),"")</f>
        <v/>
      </c>
      <c r="K98" s="90" t="str">
        <f>IF(AND(K$85&gt;=FB98,K$85&lt;=FC98),IFERROR($G98/FD98,0),"")</f>
        <v/>
      </c>
      <c r="L98" s="90" t="str">
        <f>IF(AND(L$85&gt;=FB98,L$85&lt;=FC98),IFERROR($G98/FD98,0),"")</f>
        <v/>
      </c>
      <c r="M98" s="90" t="str">
        <f>IF(AND(M$85&gt;=FB98,M$85&lt;=FC98),IFERROR($G98/FD98,0),"")</f>
        <v/>
      </c>
      <c r="N98" s="90" t="str">
        <f>IF(AND(N$85&gt;=FB98,N$85&lt;=FC98),IFERROR($G98/FD98,0),"")</f>
        <v/>
      </c>
      <c r="O98" s="90" t="str">
        <f>IF(AND(O$85&gt;=FB98,O$85&lt;=FC98),IFERROR($G98/FD98,0),"")</f>
        <v/>
      </c>
      <c r="P98" s="90" t="str">
        <f>IF(AND(P$85&gt;=FB98,P$85&lt;=FC98),IFERROR($G98/FD98,0),"")</f>
        <v/>
      </c>
      <c r="Q98" s="90" t="str">
        <f>IF(AND(Q$85&gt;=FB98,Q$85&lt;=FC98),IFERROR($G98/FD98,0),"")</f>
        <v/>
      </c>
      <c r="R98" s="90" t="str">
        <f>IF(AND(R$85&gt;=FB98,R$85&lt;=FC98),IFERROR($G98/FD98,0),"")</f>
        <v/>
      </c>
      <c r="S98" s="90" t="str">
        <f>IF(AND(S$85&gt;=FB98,S$85&lt;=FC98),IFERROR($G98/FD98,0),"")</f>
        <v/>
      </c>
      <c r="T98" s="90" t="str">
        <f>IF(AND(T$85&gt;=FB98,T$85&lt;=FC98),IFERROR($G98/FD98,0),"")</f>
        <v/>
      </c>
      <c r="U98" s="90" t="str">
        <f>IF(AND(U$85&gt;=FB98,U$85&lt;=FC98),IFERROR($G98/FD98,0),"")</f>
        <v/>
      </c>
      <c r="V98" s="90" t="str">
        <f>IF(AND(V$85&gt;=FB98,V$85&lt;=FC98),IFERROR($G98/FD98,0),"")</f>
        <v/>
      </c>
      <c r="W98" s="90" t="str">
        <f>IF(AND(W$85&gt;=FB98,W$85&lt;=FC98),IFERROR($G98/FD98,0),"")</f>
        <v/>
      </c>
      <c r="X98" s="90" t="str">
        <f>IF(AND(X$85&gt;=FB98,X$85&lt;=FC98),IFERROR($G98/FD98,0),"")</f>
        <v/>
      </c>
      <c r="Y98" s="90" t="str">
        <f>IF(AND(Y$85&gt;=FB98,Y$85&lt;=FC98),IFERROR($G98/FD98,0),"")</f>
        <v/>
      </c>
      <c r="Z98" s="90" t="str">
        <f>IF(AND(Z$85&gt;=FB98,Z$85&lt;=FC98),IFERROR($G98/FD98,0),"")</f>
        <v/>
      </c>
      <c r="AA98" s="90" t="str">
        <f>IF(AND(AA$85&gt;=FB98,AA$85&lt;=FC98),IFERROR($G98/FD98,0),"")</f>
        <v/>
      </c>
      <c r="AB98" s="90" t="str">
        <f>IF(AND(AB$85&gt;=FB98,AB$85&lt;=FC98),IFERROR($G98/FD98,0),"")</f>
        <v/>
      </c>
      <c r="AC98" s="90" t="str">
        <f>IF(AND(AC$85&gt;=FB98,AC$85&lt;=FC98),IFERROR($G98/FD98,0),"")</f>
        <v/>
      </c>
      <c r="AD98" s="90" t="str">
        <f>IF(AND(AD$85&gt;=FB98,AD$85&lt;=FC98),IFERROR($G98/FD98,0),"")</f>
        <v/>
      </c>
      <c r="AE98" s="90" t="str">
        <f>IF(AND(AE$85&gt;=FB98,AE$85&lt;=FC98),IFERROR($G98/FD98,0),"")</f>
        <v/>
      </c>
      <c r="AF98" s="90" t="str">
        <f>IF(AND(AF$85&gt;=FB98,AF$85&lt;=FC98),IFERROR($G98/FD98,0),"")</f>
        <v/>
      </c>
      <c r="AG98" s="90" t="str">
        <f>IF(AND(AG$85&gt;=FB98,AG$85&lt;=FC98),IFERROR($G98/FD98,0),"")</f>
        <v/>
      </c>
      <c r="AH98" s="90" t="str">
        <f>IF(AND(AH$85&gt;=FB98,AH$85&lt;=FC98),IFERROR($G98/FD98,0),"")</f>
        <v/>
      </c>
      <c r="AI98" s="90" t="str">
        <f>IF(AND(AI$85&gt;=FB98,AI$85&lt;=FC98),IFERROR($G98/FD98,0),"")</f>
        <v/>
      </c>
      <c r="AJ98" s="90" t="str">
        <f>IF(AND(AJ$85&gt;=FB98,AJ$85&lt;=FC98),IFERROR($G98/FD98,0),"")</f>
        <v/>
      </c>
      <c r="AK98" s="90" t="str">
        <f>IF(AND(AK$85&gt;=FB98,AK$85&lt;=FC98),IFERROR($G98/FD98,0),"")</f>
        <v/>
      </c>
      <c r="AL98" s="90" t="str">
        <f>IF(AND(AL$85&gt;=FB98,AL$85&lt;=FC98),IFERROR($G98/FD98,0),"")</f>
        <v/>
      </c>
      <c r="AM98" s="90" t="str">
        <f>IF(AND(AM$85&gt;=FB98,AM$85&lt;=FC98),IFERROR($G98/FD98,0),"")</f>
        <v/>
      </c>
      <c r="AN98" s="90" t="str">
        <f>IF(AND(AN$85&gt;=FB98,AN$85&lt;=FC98),IFERROR($G98/FD98,0),"")</f>
        <v/>
      </c>
      <c r="AO98" s="90" t="str">
        <f>IF(AND(AO$85&gt;=FB98,AO$85&lt;=FC98),IFERROR($G98/FD98,0),"")</f>
        <v/>
      </c>
      <c r="AP98" s="90" t="str">
        <f>IF(AND(AP$85&gt;=FB98,AP$85&lt;=FC98),IFERROR($G98/FD98,0),"")</f>
        <v/>
      </c>
      <c r="AQ98" s="90" t="str">
        <f>IF(AND(AQ$85&gt;=FB98,AQ$85&lt;=FC98),IFERROR($G98/FD98,0),"")</f>
        <v/>
      </c>
      <c r="AR98" s="90">
        <f>IF(AND(AR$85&gt;=FB98,AR$85&lt;=FC98),IFERROR($G98/FD98,0),"")</f>
        <v>302884.61538461538</v>
      </c>
      <c r="AS98" s="90">
        <f>IF(AND(AS$85&gt;=FB98,AS$85&lt;=FC98),IFERROR($G98/FD98,0),"")</f>
        <v>302884.61538461538</v>
      </c>
      <c r="AT98" s="90">
        <f>IF(AND(AT$85&gt;=FB98,AT$85&lt;=FC98),IFERROR($G98/FD98,0),"")</f>
        <v>302884.61538461538</v>
      </c>
      <c r="AU98" s="90">
        <f>IF(AND(AU$85&gt;=FB98,AU$85&lt;=FC98),IFERROR($G98/FD98,0),"")</f>
        <v>302884.61538461538</v>
      </c>
      <c r="AV98" s="90">
        <f>IF(AND(AV$85&gt;=FB98,AV$85&lt;=FC98),IFERROR($G98/FD98,0),"")</f>
        <v>302884.61538461538</v>
      </c>
      <c r="AW98" s="90">
        <f>IF(AND(AW$85&gt;=FB98,AW$85&lt;=FC98),IFERROR($G98/FD98,0),"")</f>
        <v>302884.61538461538</v>
      </c>
      <c r="AX98" s="90">
        <f>IF(AND(AX$85&gt;=FB98,AX$85&lt;=FC98),IFERROR($G98/FD98,0),"")</f>
        <v>302884.61538461538</v>
      </c>
      <c r="AY98" s="90">
        <f>IF(AND(AY$85&gt;=FB98,AY$85&lt;=FC98),IFERROR($G98/FD98,0),"")</f>
        <v>302884.61538461538</v>
      </c>
      <c r="AZ98" s="90">
        <f>IF(AND(AZ$85&gt;=FB98,AZ$85&lt;=FC98),IFERROR($G98/FD98,0),"")</f>
        <v>302884.61538461538</v>
      </c>
      <c r="BA98" s="90">
        <f>IF(AND(BA$85&gt;=FB98,BA$85&lt;=FC98),IFERROR($G98/FD98,0),"")</f>
        <v>302884.61538461538</v>
      </c>
      <c r="BB98" s="90">
        <f>IF(AND(BB$85&gt;=FB98,BB$85&lt;=FC98),IFERROR($G98/FD98,0),"")</f>
        <v>302884.61538461538</v>
      </c>
      <c r="BC98" s="90">
        <f>IF(AND(BC$85&gt;=FB98,BC$85&lt;=FC98),IFERROR($G98/FD98,0),"")</f>
        <v>302884.61538461538</v>
      </c>
      <c r="BD98" s="90">
        <f>IF(AND(BD$85&gt;=FB98,BD$85&lt;=FC98),IFERROR($G98/FD98,0),"")</f>
        <v>302884.61538461538</v>
      </c>
      <c r="BE98" s="90" t="str">
        <f>IF(AND(BE$85&gt;=FB98,BE$85&lt;=FC98),IFERROR($G98/FD98,0),"")</f>
        <v/>
      </c>
      <c r="BF98" s="90" t="str">
        <f>IF(AND(BF$85&gt;=FB98,BF$85&lt;=FC98),IFERROR($G98/FD98,0),"")</f>
        <v/>
      </c>
      <c r="BG98" s="90" t="str">
        <f>IF(AND(BG$85&gt;=FB98,BG$85&lt;=FC98),IFERROR($G98/FD98,0),"")</f>
        <v/>
      </c>
      <c r="BH98" s="90" t="str">
        <f>IF(AND(BH$85&gt;=FB98,BH$85&lt;=FC98),IFERROR($G98/FD98,0),"")</f>
        <v/>
      </c>
      <c r="BI98" s="90" t="str">
        <f>IF(AND(BI$85&gt;=FB98,BI$85&lt;=FC98),IFERROR($G98/FD98,0),"")</f>
        <v/>
      </c>
      <c r="BJ98" s="90" t="str">
        <f>IF(AND(BJ$85&gt;=FB98,BJ$85&lt;=FC98),IFERROR($G98/FD98,0),"")</f>
        <v/>
      </c>
      <c r="BK98" s="90" t="str">
        <f>IF(AND(BK$85&gt;=FB98,BK$85&lt;=FC98),IFERROR($G98/FD98,0),"")</f>
        <v/>
      </c>
      <c r="BL98" s="90" t="str">
        <f>IF(AND(BL$85&gt;=FB98,BL$85&lt;=FC98),IFERROR($G98/FD98,0),"")</f>
        <v/>
      </c>
      <c r="BM98" s="90" t="str">
        <f>IF(AND(BM$85&gt;=FB98,BM$85&lt;=FC98),IFERROR($G98/FD98,0),"")</f>
        <v/>
      </c>
      <c r="BN98" s="90" t="str">
        <f>IF(AND(BN$85&gt;=FB98,BN$85&lt;=FC98),IFERROR($G98/FD98,0),"")</f>
        <v/>
      </c>
      <c r="BO98" s="90" t="str">
        <f>IF(AND(BO$85&gt;=FB98,BO$85&lt;=FC98),IFERROR($G98/FD98,0),"")</f>
        <v/>
      </c>
      <c r="BP98" s="90" t="str">
        <f>IF(AND(BP$85&gt;=FB98,BP$85&lt;=FC98),IFERROR($G98/FD98,0),"")</f>
        <v/>
      </c>
      <c r="BQ98" s="90" t="str">
        <f>IF(AND(BQ$85&gt;=FB98,BQ$85&lt;=FC98),IFERROR($G98/FD98,0),"")</f>
        <v/>
      </c>
      <c r="BR98" s="90" t="str">
        <f>IF(AND(BR$85&gt;=FB98,BR$85&lt;=FC98),IFERROR($G98/FD98,0),"")</f>
        <v/>
      </c>
      <c r="BS98" s="90" t="str">
        <f>IF(AND(BS$85&gt;=FB98,BS$85&lt;=FC98),IFERROR($G98/FD98,0),"")</f>
        <v/>
      </c>
      <c r="BT98" s="90" t="str">
        <f>IF(AND(BT$85&gt;=FB98,BT$85&lt;=FC98),IFERROR($G98/FD98,0),"")</f>
        <v/>
      </c>
      <c r="BU98" s="90" t="str">
        <f>IF(AND(BU$85&gt;=FB98,BU$85&lt;=FC98),IFERROR($G98/FD98,0),"")</f>
        <v/>
      </c>
      <c r="BV98" s="90" t="str">
        <f>IF(AND(BV$85&gt;=FB98,BV$85&lt;=FC98),IFERROR($G98/FD98,0),"")</f>
        <v/>
      </c>
      <c r="BW98" s="90" t="str">
        <f>IF(AND(BW$85&gt;=FB98,BW$85&lt;=FC98),IFERROR($G98/FD98,0),"")</f>
        <v/>
      </c>
      <c r="BX98" s="90" t="str">
        <f>IF(AND(BX$85&gt;=FB98,BX$85&lt;=FC98),IFERROR($G98/FD98,0),"")</f>
        <v/>
      </c>
      <c r="BY98" s="90" t="str">
        <f>IF(AND(BY$85&gt;=FB98,BY$85&lt;=FC98),IFERROR($G98/FD98,0),"")</f>
        <v/>
      </c>
      <c r="BZ98" s="90" t="str">
        <f>IF(AND(BZ$85&gt;=FB98,BZ$85&lt;=FC98),IFERROR($G98/FD98,0),"")</f>
        <v/>
      </c>
      <c r="CA98" s="90" t="str">
        <f>IF(AND(CA$85&gt;=FB98,CA$85&lt;=FC98),IFERROR($G98/FD98,0),"")</f>
        <v/>
      </c>
      <c r="CB98" s="90" t="str">
        <f>IF(AND(CB$85&gt;=FB98,CB$85&lt;=FC98),IFERROR($G98/FD98,0),"")</f>
        <v/>
      </c>
      <c r="CC98" s="90" t="str">
        <f>IF(AND(CC$85&gt;=FB98,CC$85&lt;=FC98),IFERROR($G98/FD98,0),"")</f>
        <v/>
      </c>
      <c r="CD98" s="90" t="str">
        <f>IF(AND(CD$85&gt;=FB98,CD$85&lt;=FC98),IFERROR($G98/FD98,0),"")</f>
        <v/>
      </c>
      <c r="CE98" s="90" t="str">
        <f>IF(AND(CE$85&gt;=FB98,CE$85&lt;=FC98),IFERROR($G98/FD98,0),"")</f>
        <v/>
      </c>
      <c r="CF98" s="90" t="str">
        <f>IF(AND(CF$85&gt;=FB98,CF$85&lt;=FC98),IFERROR($G98/FD98,0),"")</f>
        <v/>
      </c>
      <c r="CG98" s="90" t="str">
        <f>IF(AND(CG$85&gt;=FB98,CG$85&lt;=FC98),IFERROR($G98/FD98,0),"")</f>
        <v/>
      </c>
      <c r="CH98" s="90" t="str">
        <f>IF(AND(CH$85&gt;=FB98,CH$85&lt;=FC98),IFERROR($G98/FD98,0),"")</f>
        <v/>
      </c>
      <c r="CI98" s="90" t="str">
        <f>IF(AND(CI$85&gt;=FB98,CI$85&lt;=FC98),IFERROR($G98/FD98,0),"")</f>
        <v/>
      </c>
      <c r="CJ98" s="90" t="str">
        <f>IF(AND(CJ$85&gt;=FB98,CJ$85&lt;=FC98),IFERROR($G98/FD98,0),"")</f>
        <v/>
      </c>
      <c r="CK98" s="90" t="str">
        <f>IF(AND(CK$85&gt;=FB98,CK$85&lt;=FC98),IFERROR($G98/FD98,0),"")</f>
        <v/>
      </c>
      <c r="CL98" s="90" t="str">
        <f>IF(AND(CL$85&gt;=FB98,CL$85&lt;=FC98),IFERROR($G98/FD98,0),"")</f>
        <v/>
      </c>
      <c r="CM98" s="90" t="str">
        <f>IF(AND(CM$85&gt;=FB98,CM$85&lt;=FC98),IFERROR($G98/FD98,0),"")</f>
        <v/>
      </c>
      <c r="CN98" s="90" t="str">
        <f>IF(AND(CN$85&gt;=FB98,CN$85&lt;=FC98),IFERROR($G98/FD98,0),"")</f>
        <v/>
      </c>
      <c r="CO98" s="90" t="str">
        <f>IF(AND(CO$85&gt;=FB98,CO$85&lt;=FC98),IFERROR($G98/FD98,0),"")</f>
        <v/>
      </c>
      <c r="CP98" s="90" t="str">
        <f>IF(AND(CP$85&gt;=FB98,CP$85&lt;=FC98),IFERROR($G98/FD98,0),"")</f>
        <v/>
      </c>
      <c r="CQ98" s="90" t="str">
        <f>IF(AND(CQ$85&gt;=FB98,CQ$85&lt;=FC98),IFERROR($G98/FD98,0),"")</f>
        <v/>
      </c>
      <c r="CR98" s="90" t="str">
        <f>IF(AND(CR$85&gt;=FB98,CR$85&lt;=FC98),IFERROR($G98/FD98,0),"")</f>
        <v/>
      </c>
      <c r="CS98" s="90" t="str">
        <f>IF(AND(CS$85&gt;=FB98,CS$85&lt;=FC98),IFERROR($G98/FD98,0),"")</f>
        <v/>
      </c>
      <c r="CT98" s="90" t="str">
        <f>IF(AND(CT$85&gt;=FB98,CT$85&lt;=FC98),IFERROR($G98/FD98,0),"")</f>
        <v/>
      </c>
      <c r="CU98" s="90" t="str">
        <f>IF(AND(CU$85&gt;=FB98,CU$85&lt;=FC98),IFERROR($G98/FD98,0),"")</f>
        <v/>
      </c>
      <c r="CV98" s="90" t="str">
        <f>IF(AND(CV$85&gt;=FB98,CV$85&lt;=FC98),IFERROR($G98/FD98,0),"")</f>
        <v/>
      </c>
      <c r="CW98" s="90" t="str">
        <f>IF(AND(CW$85&gt;=FB98,CW$85&lt;=FC98),IFERROR($G98/FD98,0),"")</f>
        <v/>
      </c>
      <c r="CX98" s="90" t="str">
        <f>IF(AND(CX$85&gt;=FB98,CX$85&lt;=FC98),IFERROR($G98/FD98,0),"")</f>
        <v/>
      </c>
      <c r="CY98" s="90" t="str">
        <f>IF(AND(CY$85&gt;=FB98,CY$85&lt;=FC98),IFERROR($G98/FD98,0),"")</f>
        <v/>
      </c>
      <c r="CZ98" s="90" t="str">
        <f>IF(AND(CZ$85&gt;=FB98,CZ$85&lt;=FC98),IFERROR($G98/FD98,0),"")</f>
        <v/>
      </c>
      <c r="DA98" s="90" t="str">
        <f>IF(AND(DA$85&gt;=FB98,DA$85&lt;=FC98),IFERROR($G98/FD98,0),"")</f>
        <v/>
      </c>
      <c r="DB98" s="90" t="str">
        <f>IF(AND(DB$85&gt;=FB98,DB$85&lt;=FC98),IFERROR($G98/FD98,0),"")</f>
        <v/>
      </c>
      <c r="DC98" s="90" t="str">
        <f>IF(AND(DC$85&gt;=FB98,DC$85&lt;=FC98),IFERROR($G98/FD98,0),"")</f>
        <v/>
      </c>
      <c r="DD98" s="90" t="str">
        <f>IF(AND(DD$85&gt;=FB98,DD$85&lt;=FC98),IFERROR($G98/FD98,0),"")</f>
        <v/>
      </c>
      <c r="DE98" s="90" t="str">
        <f>IF(AND(DE$85&gt;=FB98,DE$85&lt;=FC98),IFERROR($G98/FD98,0),"")</f>
        <v/>
      </c>
      <c r="DF98" s="90" t="str">
        <f>IF(AND(DF$85&gt;=FB98,DF$85&lt;=FC98),IFERROR($G98/FD98,0),"")</f>
        <v/>
      </c>
      <c r="DG98" s="90" t="str">
        <f>IF(AND(DG$85&gt;=FB98,DG$85&lt;=FC98),IFERROR($G98/FD98,0),"")</f>
        <v/>
      </c>
      <c r="DH98" s="90" t="str">
        <f>IF(AND(DH$85&gt;=FB98,DH$85&lt;=FC98),IFERROR($G98/FD98,0),"")</f>
        <v/>
      </c>
      <c r="DI98" s="90" t="str">
        <f>IF(AND(DI$85&gt;=FB98,DI$85&lt;=FC98),IFERROR($G98/FD98,0),"")</f>
        <v/>
      </c>
      <c r="DJ98" s="90" t="str">
        <f>IF(AND(DJ$85&gt;=FB98,DJ$85&lt;=FC98),IFERROR($G98/FD98,0),"")</f>
        <v/>
      </c>
      <c r="DK98" s="90" t="str">
        <f>IF(AND(DK$85&gt;=FB98,DK$85&lt;=FC98),IFERROR($G98/FD98,0),"")</f>
        <v/>
      </c>
      <c r="DL98" s="90" t="str">
        <f>IF(AND(DL$85&gt;=FB98,DL$85&lt;=FC98),IFERROR($G98/FD98,0),"")</f>
        <v/>
      </c>
      <c r="DM98" s="90" t="str">
        <f>IF(AND(DM$85&gt;=FB98,DM$85&lt;=FC98),IFERROR($G98/FD98,0),"")</f>
        <v/>
      </c>
      <c r="DN98" s="90" t="str">
        <f>IF(AND(DN$85&gt;=FB98,DN$85&lt;=FC98),IFERROR($G98/FD98,0),"")</f>
        <v/>
      </c>
      <c r="DO98" s="90" t="str">
        <f>IF(AND(DO$85&gt;=FB98,DO$85&lt;=FC98),IFERROR($G98/FD98,0),"")</f>
        <v/>
      </c>
      <c r="DP98" s="90" t="str">
        <f>IF(AND(DP$85&gt;=FB98,DP$85&lt;=FC98),IFERROR($G98/FD98,0),"")</f>
        <v/>
      </c>
      <c r="DQ98" s="90" t="str">
        <f>IF(AND(DQ$85&gt;=FB98,DQ$85&lt;=FC98),IFERROR($G98/FD98,0),"")</f>
        <v/>
      </c>
      <c r="DR98" s="90" t="str">
        <f>IF(AND(DR$85&gt;=FB98,DR$85&lt;=FC98),IFERROR($G98/FD98,0),"")</f>
        <v/>
      </c>
      <c r="DS98" s="90" t="str">
        <f>IF(AND(DS$85&gt;=FB98,DS$85&lt;=FC98),IFERROR($G98/FD98,0),"")</f>
        <v/>
      </c>
      <c r="DT98" s="90" t="str">
        <f>IF(AND(DT$85&gt;=FB98,DT$85&lt;=FC98),IFERROR($G98/FD98,0),"")</f>
        <v/>
      </c>
      <c r="DU98" s="90" t="str">
        <f>IF(AND(DU$85&gt;=FB98,DU$85&lt;=FC98),IFERROR($G98/FD98,0),"")</f>
        <v/>
      </c>
      <c r="DV98" s="90" t="str">
        <f>IF(AND(DV$85&gt;=FB98,DV$85&lt;=FC98),IFERROR($G98/FD98,0),"")</f>
        <v/>
      </c>
      <c r="DW98" s="90" t="str">
        <f>IF(AND(DW$85&gt;=FB98,DW$85&lt;=FC98),IFERROR($G98/FD98,0),"")</f>
        <v/>
      </c>
      <c r="DX98" s="90" t="str">
        <f>IF(AND(DX$85&gt;=FB98,DX$85&lt;=FC98),IFERROR($G98/FD98,0),"")</f>
        <v/>
      </c>
      <c r="DY98" s="90" t="str">
        <f>IF(AND(DY$85&gt;=FB98,DY$85&lt;=FC98),IFERROR($G98/FD98,0),"")</f>
        <v/>
      </c>
      <c r="DZ98" s="90" t="str">
        <f>IF(AND(DZ$85&gt;=FB98,DZ$85&lt;=FC98),IFERROR($G98/FD98,0),"")</f>
        <v/>
      </c>
      <c r="EA98" s="90" t="str">
        <f>IF(AND(EA$85&gt;=FB98,EA$85&lt;=FC98),IFERROR($G98/FD98,0),"")</f>
        <v/>
      </c>
      <c r="EB98" s="90" t="str">
        <f>IF(AND(EB$85&gt;=FB98,EB$85&lt;=FC98),IFERROR($G98/FD98,0),"")</f>
        <v/>
      </c>
      <c r="EC98" s="90" t="str">
        <f>IF(AND(EC$85&gt;=FB98,EC$85&lt;=FC98),IFERROR($G98/FD98,0),"")</f>
        <v/>
      </c>
      <c r="ED98" s="90" t="str">
        <f>IF(AND(ED$85&gt;=FB98,ED$85&lt;=FC98),IFERROR($G98/FD98,0),"")</f>
        <v/>
      </c>
      <c r="EE98" s="90" t="str">
        <f>IF(AND(EE$85&gt;=FB98,EE$85&lt;=FC98),IFERROR($G98/FD98,0),"")</f>
        <v/>
      </c>
      <c r="EF98" s="90" t="str">
        <f>IF(AND(EF$85&gt;=FB98,EF$85&lt;=FC98),IFERROR($G98/FD98,0),"")</f>
        <v/>
      </c>
      <c r="EG98" s="90" t="str">
        <f>IF(AND(EG$85&gt;=FB98,EG$85&lt;=FC98),IFERROR($G98/FD98,0),"")</f>
        <v/>
      </c>
      <c r="EH98" s="90" t="str">
        <f>IF(AND(EH$85&gt;=FB98,EH$85&lt;=FC98),IFERROR($G98/FD98,0),"")</f>
        <v/>
      </c>
      <c r="EI98" s="90" t="str">
        <f>IF(AND(EI$85&gt;=FB98,EI$85&lt;=FC98),IFERROR($G98/FD98,0),"")</f>
        <v/>
      </c>
      <c r="EJ98" s="90" t="str">
        <f>IF(AND(EJ$85&gt;=FB98,EJ$85&lt;=FC98),IFERROR($G98/FD98,0),"")</f>
        <v/>
      </c>
      <c r="EK98" s="90" t="str">
        <f>IF(AND(EK$85&gt;=FB98,EK$85&lt;=FC98),IFERROR($G98/FD98,0),"")</f>
        <v/>
      </c>
      <c r="EL98" s="90" t="str">
        <f>IF(AND(EL$85&gt;=FB98,EL$85&lt;=FC98),IFERROR($G98/FD98,0),"")</f>
        <v/>
      </c>
      <c r="EM98" s="90" t="str">
        <f>IF(AND(EM$85&gt;=FB98,EM$85&lt;=FC98),IFERROR($G98/FD98,0),"")</f>
        <v/>
      </c>
      <c r="EN98" s="90" t="str">
        <f>IF(AND(EN$85&gt;=FB98,EN$85&lt;=FC98),IFERROR($G98/FD98,0),"")</f>
        <v/>
      </c>
      <c r="EO98" s="90" t="str">
        <f>IF(AND(EO$85&gt;=FB98,EO$85&lt;=FC98),IFERROR($G98/FD98,0),"")</f>
        <v/>
      </c>
      <c r="EP98" s="90" t="str">
        <f>IF(AND(EP$85&gt;=FB98,EP$85&lt;=FC98),IFERROR($G98/FD98,0),"")</f>
        <v/>
      </c>
      <c r="EQ98" s="90" t="str">
        <f>IF(AND(EQ$85&gt;=FB98,EQ$85&lt;=FC98),IFERROR($G98/FD98,0),"")</f>
        <v/>
      </c>
      <c r="ER98" s="90" t="str">
        <f>IF(AND(ER$85&gt;=FB98,ER$85&lt;=FC98),IFERROR($G98/FD98,0),"")</f>
        <v/>
      </c>
      <c r="ES98" s="90" t="str">
        <f>IF(AND(ES$85&gt;=FB98,ES$85&lt;=FC98),IFERROR($G98/FD98,0),"")</f>
        <v/>
      </c>
      <c r="ET98" s="90" t="str">
        <f>IF(AND(ET$85&gt;=FB98,ET$85&lt;=FC98),IFERROR($G98/FD98,0),"")</f>
        <v/>
      </c>
      <c r="EU98" s="90" t="str">
        <f>IF(AND(EU$85&gt;=FB98,EU$85&lt;=FC98),IFERROR($G98/FD98,0),"")</f>
        <v/>
      </c>
      <c r="EV98" s="90" t="str">
        <f>IF(AND(EV$85&gt;=FB98,EV$85&lt;=FC98),IFERROR($G98/FD98,0),"")</f>
        <v/>
      </c>
      <c r="EW98" s="90" t="str">
        <f>IF(AND(EW$85&gt;=FB98,EW$85&lt;=FC98),IFERROR($G98/FD98,0),"")</f>
        <v/>
      </c>
      <c r="EX98" s="90" t="str">
        <f>IF(AND(EX$85&gt;=FB98,EX$85&lt;=FC98),IFERROR($G98/FD98,0),"")</f>
        <v/>
      </c>
      <c r="EY98" s="90" t="str">
        <f>IF(AND(EY$85&gt;=FB98,EY$85&lt;=FC98),IFERROR($G98/FD98,0),"")</f>
        <v/>
      </c>
      <c r="EZ98" s="90" t="str">
        <f>IF(AND(EZ$85&gt;=FB98,EZ$85&lt;=FC98),IFERROR($G98/FD98,0),"")</f>
        <v/>
      </c>
      <c r="FA98" s="90" t="str">
        <f>IF(AND(FA$85&gt;=FB98,FA$85&lt;=FC98),IFERROR($G98/FD98,0),"")</f>
        <v/>
      </c>
      <c r="FB98">
        <f>'06_Presupuesto'!J185-'02_Rendimientos'!$B$79+1</f>
        <v>37</v>
      </c>
      <c r="FC98">
        <f>'06_Presupuesto'!K185-'02_Rendimientos'!$B$79+1</f>
        <v>49</v>
      </c>
      <c r="FD98">
        <f>FC98-FB98+1</f>
        <v>13</v>
      </c>
    </row>
    <row r="99" spans="2:160">
      <c r="B99" s="109" t="str">
        <f>'06_Presupuesto'!K20</f>
        <v>B.1.2.1</v>
      </c>
      <c r="C99" s="109" t="str">
        <f>'06_Presupuesto'!L20</f>
        <v>Preparación de la subrasante</v>
      </c>
      <c r="D99" s="109" t="str">
        <f>'06_Presupuesto'!M20</f>
        <v>M2</v>
      </c>
      <c r="E99" s="110">
        <f>'06_Presupuesto'!N20</f>
        <v>143</v>
      </c>
      <c r="F99" s="110">
        <f>'06_Presupuesto'!O20</f>
        <v>3999.9999999999995</v>
      </c>
      <c r="G99" s="110">
        <f>'06_Presupuesto'!P20</f>
        <v>571999.99999999988</v>
      </c>
      <c r="H99" s="110" t="str">
        <f>IF(AND(H$85&gt;=FB99,H$85&lt;=FC99),IFERROR($G99/FD99,0),"")</f>
        <v/>
      </c>
      <c r="I99" s="110" t="str">
        <f>IF(AND(I$85&gt;=FB99,I$85&lt;=FC99),IFERROR($G99/FD99,0),"")</f>
        <v/>
      </c>
      <c r="J99" s="110" t="str">
        <f>IF(AND(J$85&gt;=FB99,J$85&lt;=FC99),IFERROR($G99/FD99,0),"")</f>
        <v/>
      </c>
      <c r="K99" s="110" t="str">
        <f>IF(AND(K$85&gt;=FB99,K$85&lt;=FC99),IFERROR($G99/FD99,0),"")</f>
        <v/>
      </c>
      <c r="L99" s="110" t="str">
        <f>IF(AND(L$85&gt;=FB99,L$85&lt;=FC99),IFERROR($G99/FD99,0),"")</f>
        <v/>
      </c>
      <c r="M99" s="110" t="str">
        <f>IF(AND(M$85&gt;=FB99,M$85&lt;=FC99),IFERROR($G99/FD99,0),"")</f>
        <v/>
      </c>
      <c r="N99" s="110" t="str">
        <f>IF(AND(N$85&gt;=FB99,N$85&lt;=FC99),IFERROR($G99/FD99,0),"")</f>
        <v/>
      </c>
      <c r="O99" s="110" t="str">
        <f>IF(AND(O$85&gt;=FB99,O$85&lt;=FC99),IFERROR($G99/FD99,0),"")</f>
        <v/>
      </c>
      <c r="P99" s="110" t="str">
        <f>IF(AND(P$85&gt;=FB99,P$85&lt;=FC99),IFERROR($G99/FD99,0),"")</f>
        <v/>
      </c>
      <c r="Q99" s="110" t="str">
        <f>IF(AND(Q$85&gt;=FB99,Q$85&lt;=FC99),IFERROR($G99/FD99,0),"")</f>
        <v/>
      </c>
      <c r="R99" s="110" t="str">
        <f>IF(AND(R$85&gt;=FB99,R$85&lt;=FC99),IFERROR($G99/FD99,0),"")</f>
        <v/>
      </c>
      <c r="S99" s="110" t="str">
        <f>IF(AND(S$85&gt;=FB99,S$85&lt;=FC99),IFERROR($G99/FD99,0),"")</f>
        <v/>
      </c>
      <c r="T99" s="110" t="str">
        <f>IF(AND(T$85&gt;=FB99,T$85&lt;=FC99),IFERROR($G99/FD99,0),"")</f>
        <v/>
      </c>
      <c r="U99" s="110" t="str">
        <f>IF(AND(U$85&gt;=FB99,U$85&lt;=FC99),IFERROR($G99/FD99,0),"")</f>
        <v/>
      </c>
      <c r="V99" s="110" t="str">
        <f>IF(AND(V$85&gt;=FB99,V$85&lt;=FC99),IFERROR($G99/FD99,0),"")</f>
        <v/>
      </c>
      <c r="W99" s="110" t="str">
        <f>IF(AND(W$85&gt;=FB99,W$85&lt;=FC99),IFERROR($G99/FD99,0),"")</f>
        <v/>
      </c>
      <c r="X99" s="110" t="str">
        <f>IF(AND(X$85&gt;=FB99,X$85&lt;=FC99),IFERROR($G99/FD99,0),"")</f>
        <v/>
      </c>
      <c r="Y99" s="110" t="str">
        <f>IF(AND(Y$85&gt;=FB99,Y$85&lt;=FC99),IFERROR($G99/FD99,0),"")</f>
        <v/>
      </c>
      <c r="Z99" s="110" t="str">
        <f>IF(AND(Z$85&gt;=FB99,Z$85&lt;=FC99),IFERROR($G99/FD99,0),"")</f>
        <v/>
      </c>
      <c r="AA99" s="110" t="str">
        <f>IF(AND(AA$85&gt;=FB99,AA$85&lt;=FC99),IFERROR($G99/FD99,0),"")</f>
        <v/>
      </c>
      <c r="AB99" s="110" t="str">
        <f>IF(AND(AB$85&gt;=FB99,AB$85&lt;=FC99),IFERROR($G99/FD99,0),"")</f>
        <v/>
      </c>
      <c r="AC99" s="110" t="str">
        <f>IF(AND(AC$85&gt;=FB99,AC$85&lt;=FC99),IFERROR($G99/FD99,0),"")</f>
        <v/>
      </c>
      <c r="AD99" s="110">
        <f>IF(AND(AD$85&gt;=FB99,AD$85&lt;=FC99),IFERROR($G99/FD99,0),"")</f>
        <v>63555.55555555554</v>
      </c>
      <c r="AE99" s="110">
        <f>IF(AND(AE$85&gt;=FB99,AE$85&lt;=FC99),IFERROR($G99/FD99,0),"")</f>
        <v>63555.55555555554</v>
      </c>
      <c r="AF99" s="110">
        <f>IF(AND(AF$85&gt;=FB99,AF$85&lt;=FC99),IFERROR($G99/FD99,0),"")</f>
        <v>63555.55555555554</v>
      </c>
      <c r="AG99" s="110">
        <f>IF(AND(AG$85&gt;=FB99,AG$85&lt;=FC99),IFERROR($G99/FD99,0),"")</f>
        <v>63555.55555555554</v>
      </c>
      <c r="AH99" s="110">
        <f>IF(AND(AH$85&gt;=FB99,AH$85&lt;=FC99),IFERROR($G99/FD99,0),"")</f>
        <v>63555.55555555554</v>
      </c>
      <c r="AI99" s="110">
        <f>IF(AND(AI$85&gt;=FB99,AI$85&lt;=FC99),IFERROR($G99/FD99,0),"")</f>
        <v>63555.55555555554</v>
      </c>
      <c r="AJ99" s="110">
        <f>IF(AND(AJ$85&gt;=FB99,AJ$85&lt;=FC99),IFERROR($G99/FD99,0),"")</f>
        <v>63555.55555555554</v>
      </c>
      <c r="AK99" s="110">
        <f>IF(AND(AK$85&gt;=FB99,AK$85&lt;=FC99),IFERROR($G99/FD99,0),"")</f>
        <v>63555.55555555554</v>
      </c>
      <c r="AL99" s="110">
        <f>IF(AND(AL$85&gt;=FB99,AL$85&lt;=FC99),IFERROR($G99/FD99,0),"")</f>
        <v>63555.55555555554</v>
      </c>
      <c r="AM99" s="110" t="str">
        <f>IF(AND(AM$85&gt;=FB99,AM$85&lt;=FC99),IFERROR($G99/FD99,0),"")</f>
        <v/>
      </c>
      <c r="AN99" s="110" t="str">
        <f>IF(AND(AN$85&gt;=FB99,AN$85&lt;=FC99),IFERROR($G99/FD99,0),"")</f>
        <v/>
      </c>
      <c r="AO99" s="110" t="str">
        <f>IF(AND(AO$85&gt;=FB99,AO$85&lt;=FC99),IFERROR($G99/FD99,0),"")</f>
        <v/>
      </c>
      <c r="AP99" s="110" t="str">
        <f>IF(AND(AP$85&gt;=FB99,AP$85&lt;=FC99),IFERROR($G99/FD99,0),"")</f>
        <v/>
      </c>
      <c r="AQ99" s="110" t="str">
        <f>IF(AND(AQ$85&gt;=FB99,AQ$85&lt;=FC99),IFERROR($G99/FD99,0),"")</f>
        <v/>
      </c>
      <c r="AR99" s="110" t="str">
        <f>IF(AND(AR$85&gt;=FB99,AR$85&lt;=FC99),IFERROR($G99/FD99,0),"")</f>
        <v/>
      </c>
      <c r="AS99" s="110" t="str">
        <f>IF(AND(AS$85&gt;=FB99,AS$85&lt;=FC99),IFERROR($G99/FD99,0),"")</f>
        <v/>
      </c>
      <c r="AT99" s="110" t="str">
        <f>IF(AND(AT$85&gt;=FB99,AT$85&lt;=FC99),IFERROR($G99/FD99,0),"")</f>
        <v/>
      </c>
      <c r="AU99" s="110" t="str">
        <f>IF(AND(AU$85&gt;=FB99,AU$85&lt;=FC99),IFERROR($G99/FD99,0),"")</f>
        <v/>
      </c>
      <c r="AV99" s="110" t="str">
        <f>IF(AND(AV$85&gt;=FB99,AV$85&lt;=FC99),IFERROR($G99/FD99,0),"")</f>
        <v/>
      </c>
      <c r="AW99" s="110" t="str">
        <f>IF(AND(AW$85&gt;=FB99,AW$85&lt;=FC99),IFERROR($G99/FD99,0),"")</f>
        <v/>
      </c>
      <c r="AX99" s="110" t="str">
        <f>IF(AND(AX$85&gt;=FB99,AX$85&lt;=FC99),IFERROR($G99/FD99,0),"")</f>
        <v/>
      </c>
      <c r="AY99" s="110" t="str">
        <f>IF(AND(AY$85&gt;=FB99,AY$85&lt;=FC99),IFERROR($G99/FD99,0),"")</f>
        <v/>
      </c>
      <c r="AZ99" s="110" t="str">
        <f>IF(AND(AZ$85&gt;=FB99,AZ$85&lt;=FC99),IFERROR($G99/FD99,0),"")</f>
        <v/>
      </c>
      <c r="BA99" s="110" t="str">
        <f>IF(AND(BA$85&gt;=FB99,BA$85&lt;=FC99),IFERROR($G99/FD99,0),"")</f>
        <v/>
      </c>
      <c r="BB99" s="110" t="str">
        <f>IF(AND(BB$85&gt;=FB99,BB$85&lt;=FC99),IFERROR($G99/FD99,0),"")</f>
        <v/>
      </c>
      <c r="BC99" s="110" t="str">
        <f>IF(AND(BC$85&gt;=FB99,BC$85&lt;=FC99),IFERROR($G99/FD99,0),"")</f>
        <v/>
      </c>
      <c r="BD99" s="110" t="str">
        <f>IF(AND(BD$85&gt;=FB99,BD$85&lt;=FC99),IFERROR($G99/FD99,0),"")</f>
        <v/>
      </c>
      <c r="BE99" s="110" t="str">
        <f>IF(AND(BE$85&gt;=FB99,BE$85&lt;=FC99),IFERROR($G99/FD99,0),"")</f>
        <v/>
      </c>
      <c r="BF99" s="110" t="str">
        <f>IF(AND(BF$85&gt;=FB99,BF$85&lt;=FC99),IFERROR($G99/FD99,0),"")</f>
        <v/>
      </c>
      <c r="BG99" s="110" t="str">
        <f>IF(AND(BG$85&gt;=FB99,BG$85&lt;=FC99),IFERROR($G99/FD99,0),"")</f>
        <v/>
      </c>
      <c r="BH99" s="110" t="str">
        <f>IF(AND(BH$85&gt;=FB99,BH$85&lt;=FC99),IFERROR($G99/FD99,0),"")</f>
        <v/>
      </c>
      <c r="BI99" s="110" t="str">
        <f>IF(AND(BI$85&gt;=FB99,BI$85&lt;=FC99),IFERROR($G99/FD99,0),"")</f>
        <v/>
      </c>
      <c r="BJ99" s="110" t="str">
        <f>IF(AND(BJ$85&gt;=FB99,BJ$85&lt;=FC99),IFERROR($G99/FD99,0),"")</f>
        <v/>
      </c>
      <c r="BK99" s="110" t="str">
        <f>IF(AND(BK$85&gt;=FB99,BK$85&lt;=FC99),IFERROR($G99/FD99,0),"")</f>
        <v/>
      </c>
      <c r="BL99" s="110" t="str">
        <f>IF(AND(BL$85&gt;=FB99,BL$85&lt;=FC99),IFERROR($G99/FD99,0),"")</f>
        <v/>
      </c>
      <c r="BM99" s="110" t="str">
        <f>IF(AND(BM$85&gt;=FB99,BM$85&lt;=FC99),IFERROR($G99/FD99,0),"")</f>
        <v/>
      </c>
      <c r="BN99" s="110" t="str">
        <f>IF(AND(BN$85&gt;=FB99,BN$85&lt;=FC99),IFERROR($G99/FD99,0),"")</f>
        <v/>
      </c>
      <c r="BO99" s="110" t="str">
        <f>IF(AND(BO$85&gt;=FB99,BO$85&lt;=FC99),IFERROR($G99/FD99,0),"")</f>
        <v/>
      </c>
      <c r="BP99" s="110" t="str">
        <f>IF(AND(BP$85&gt;=FB99,BP$85&lt;=FC99),IFERROR($G99/FD99,0),"")</f>
        <v/>
      </c>
      <c r="BQ99" s="110" t="str">
        <f>IF(AND(BQ$85&gt;=FB99,BQ$85&lt;=FC99),IFERROR($G99/FD99,0),"")</f>
        <v/>
      </c>
      <c r="BR99" s="110" t="str">
        <f>IF(AND(BR$85&gt;=FB99,BR$85&lt;=FC99),IFERROR($G99/FD99,0),"")</f>
        <v/>
      </c>
      <c r="BS99" s="110" t="str">
        <f>IF(AND(BS$85&gt;=FB99,BS$85&lt;=FC99),IFERROR($G99/FD99,0),"")</f>
        <v/>
      </c>
      <c r="BT99" s="110" t="str">
        <f>IF(AND(BT$85&gt;=FB99,BT$85&lt;=FC99),IFERROR($G99/FD99,0),"")</f>
        <v/>
      </c>
      <c r="BU99" s="110" t="str">
        <f>IF(AND(BU$85&gt;=FB99,BU$85&lt;=FC99),IFERROR($G99/FD99,0),"")</f>
        <v/>
      </c>
      <c r="BV99" s="110" t="str">
        <f>IF(AND(BV$85&gt;=FB99,BV$85&lt;=FC99),IFERROR($G99/FD99,0),"")</f>
        <v/>
      </c>
      <c r="BW99" s="110" t="str">
        <f>IF(AND(BW$85&gt;=FB99,BW$85&lt;=FC99),IFERROR($G99/FD99,0),"")</f>
        <v/>
      </c>
      <c r="BX99" s="110" t="str">
        <f>IF(AND(BX$85&gt;=FB99,BX$85&lt;=FC99),IFERROR($G99/FD99,0),"")</f>
        <v/>
      </c>
      <c r="BY99" s="110" t="str">
        <f>IF(AND(BY$85&gt;=FB99,BY$85&lt;=FC99),IFERROR($G99/FD99,0),"")</f>
        <v/>
      </c>
      <c r="BZ99" s="110" t="str">
        <f>IF(AND(BZ$85&gt;=FB99,BZ$85&lt;=FC99),IFERROR($G99/FD99,0),"")</f>
        <v/>
      </c>
      <c r="CA99" s="110" t="str">
        <f>IF(AND(CA$85&gt;=FB99,CA$85&lt;=FC99),IFERROR($G99/FD99,0),"")</f>
        <v/>
      </c>
      <c r="CB99" s="110" t="str">
        <f>IF(AND(CB$85&gt;=FB99,CB$85&lt;=FC99),IFERROR($G99/FD99,0),"")</f>
        <v/>
      </c>
      <c r="CC99" s="110" t="str">
        <f>IF(AND(CC$85&gt;=FB99,CC$85&lt;=FC99),IFERROR($G99/FD99,0),"")</f>
        <v/>
      </c>
      <c r="CD99" s="110" t="str">
        <f>IF(AND(CD$85&gt;=FB99,CD$85&lt;=FC99),IFERROR($G99/FD99,0),"")</f>
        <v/>
      </c>
      <c r="CE99" s="110" t="str">
        <f>IF(AND(CE$85&gt;=FB99,CE$85&lt;=FC99),IFERROR($G99/FD99,0),"")</f>
        <v/>
      </c>
      <c r="CF99" s="110" t="str">
        <f>IF(AND(CF$85&gt;=FB99,CF$85&lt;=FC99),IFERROR($G99/FD99,0),"")</f>
        <v/>
      </c>
      <c r="CG99" s="110" t="str">
        <f>IF(AND(CG$85&gt;=FB99,CG$85&lt;=FC99),IFERROR($G99/FD99,0),"")</f>
        <v/>
      </c>
      <c r="CH99" s="110" t="str">
        <f>IF(AND(CH$85&gt;=FB99,CH$85&lt;=FC99),IFERROR($G99/FD99,0),"")</f>
        <v/>
      </c>
      <c r="CI99" s="110" t="str">
        <f>IF(AND(CI$85&gt;=FB99,CI$85&lt;=FC99),IFERROR($G99/FD99,0),"")</f>
        <v/>
      </c>
      <c r="CJ99" s="110" t="str">
        <f>IF(AND(CJ$85&gt;=FB99,CJ$85&lt;=FC99),IFERROR($G99/FD99,0),"")</f>
        <v/>
      </c>
      <c r="CK99" s="110" t="str">
        <f>IF(AND(CK$85&gt;=FB99,CK$85&lt;=FC99),IFERROR($G99/FD99,0),"")</f>
        <v/>
      </c>
      <c r="CL99" s="110" t="str">
        <f>IF(AND(CL$85&gt;=FB99,CL$85&lt;=FC99),IFERROR($G99/FD99,0),"")</f>
        <v/>
      </c>
      <c r="CM99" s="110" t="str">
        <f>IF(AND(CM$85&gt;=FB99,CM$85&lt;=FC99),IFERROR($G99/FD99,0),"")</f>
        <v/>
      </c>
      <c r="CN99" s="110" t="str">
        <f>IF(AND(CN$85&gt;=FB99,CN$85&lt;=FC99),IFERROR($G99/FD99,0),"")</f>
        <v/>
      </c>
      <c r="CO99" s="110" t="str">
        <f>IF(AND(CO$85&gt;=FB99,CO$85&lt;=FC99),IFERROR($G99/FD99,0),"")</f>
        <v/>
      </c>
      <c r="CP99" s="110" t="str">
        <f>IF(AND(CP$85&gt;=FB99,CP$85&lt;=FC99),IFERROR($G99/FD99,0),"")</f>
        <v/>
      </c>
      <c r="CQ99" s="110" t="str">
        <f>IF(AND(CQ$85&gt;=FB99,CQ$85&lt;=FC99),IFERROR($G99/FD99,0),"")</f>
        <v/>
      </c>
      <c r="CR99" s="110" t="str">
        <f>IF(AND(CR$85&gt;=FB99,CR$85&lt;=FC99),IFERROR($G99/FD99,0),"")</f>
        <v/>
      </c>
      <c r="CS99" s="110" t="str">
        <f>IF(AND(CS$85&gt;=FB99,CS$85&lt;=FC99),IFERROR($G99/FD99,0),"")</f>
        <v/>
      </c>
      <c r="CT99" s="110" t="str">
        <f>IF(AND(CT$85&gt;=FB99,CT$85&lt;=FC99),IFERROR($G99/FD99,0),"")</f>
        <v/>
      </c>
      <c r="CU99" s="110" t="str">
        <f>IF(AND(CU$85&gt;=FB99,CU$85&lt;=FC99),IFERROR($G99/FD99,0),"")</f>
        <v/>
      </c>
      <c r="CV99" s="110" t="str">
        <f>IF(AND(CV$85&gt;=FB99,CV$85&lt;=FC99),IFERROR($G99/FD99,0),"")</f>
        <v/>
      </c>
      <c r="CW99" s="110" t="str">
        <f>IF(AND(CW$85&gt;=FB99,CW$85&lt;=FC99),IFERROR($G99/FD99,0),"")</f>
        <v/>
      </c>
      <c r="CX99" s="110" t="str">
        <f>IF(AND(CX$85&gt;=FB99,CX$85&lt;=FC99),IFERROR($G99/FD99,0),"")</f>
        <v/>
      </c>
      <c r="CY99" s="110" t="str">
        <f>IF(AND(CY$85&gt;=FB99,CY$85&lt;=FC99),IFERROR($G99/FD99,0),"")</f>
        <v/>
      </c>
      <c r="CZ99" s="110" t="str">
        <f>IF(AND(CZ$85&gt;=FB99,CZ$85&lt;=FC99),IFERROR($G99/FD99,0),"")</f>
        <v/>
      </c>
      <c r="DA99" s="110" t="str">
        <f>IF(AND(DA$85&gt;=FB99,DA$85&lt;=FC99),IFERROR($G99/FD99,0),"")</f>
        <v/>
      </c>
      <c r="DB99" s="110" t="str">
        <f>IF(AND(DB$85&gt;=FB99,DB$85&lt;=FC99),IFERROR($G99/FD99,0),"")</f>
        <v/>
      </c>
      <c r="DC99" s="110" t="str">
        <f>IF(AND(DC$85&gt;=FB99,DC$85&lt;=FC99),IFERROR($G99/FD99,0),"")</f>
        <v/>
      </c>
      <c r="DD99" s="110" t="str">
        <f>IF(AND(DD$85&gt;=FB99,DD$85&lt;=FC99),IFERROR($G99/FD99,0),"")</f>
        <v/>
      </c>
      <c r="DE99" s="110" t="str">
        <f>IF(AND(DE$85&gt;=FB99,DE$85&lt;=FC99),IFERROR($G99/FD99,0),"")</f>
        <v/>
      </c>
      <c r="DF99" s="110" t="str">
        <f>IF(AND(DF$85&gt;=FB99,DF$85&lt;=FC99),IFERROR($G99/FD99,0),"")</f>
        <v/>
      </c>
      <c r="DG99" s="110" t="str">
        <f>IF(AND(DG$85&gt;=FB99,DG$85&lt;=FC99),IFERROR($G99/FD99,0),"")</f>
        <v/>
      </c>
      <c r="DH99" s="110" t="str">
        <f>IF(AND(DH$85&gt;=FB99,DH$85&lt;=FC99),IFERROR($G99/FD99,0),"")</f>
        <v/>
      </c>
      <c r="DI99" s="110" t="str">
        <f>IF(AND(DI$85&gt;=FB99,DI$85&lt;=FC99),IFERROR($G99/FD99,0),"")</f>
        <v/>
      </c>
      <c r="DJ99" s="110" t="str">
        <f>IF(AND(DJ$85&gt;=FB99,DJ$85&lt;=FC99),IFERROR($G99/FD99,0),"")</f>
        <v/>
      </c>
      <c r="DK99" s="110" t="str">
        <f>IF(AND(DK$85&gt;=FB99,DK$85&lt;=FC99),IFERROR($G99/FD99,0),"")</f>
        <v/>
      </c>
      <c r="DL99" s="110" t="str">
        <f>IF(AND(DL$85&gt;=FB99,DL$85&lt;=FC99),IFERROR($G99/FD99,0),"")</f>
        <v/>
      </c>
      <c r="DM99" s="110" t="str">
        <f>IF(AND(DM$85&gt;=FB99,DM$85&lt;=FC99),IFERROR($G99/FD99,0),"")</f>
        <v/>
      </c>
      <c r="DN99" s="110" t="str">
        <f>IF(AND(DN$85&gt;=FB99,DN$85&lt;=FC99),IFERROR($G99/FD99,0),"")</f>
        <v/>
      </c>
      <c r="DO99" s="110" t="str">
        <f>IF(AND(DO$85&gt;=FB99,DO$85&lt;=FC99),IFERROR($G99/FD99,0),"")</f>
        <v/>
      </c>
      <c r="DP99" s="110" t="str">
        <f>IF(AND(DP$85&gt;=FB99,DP$85&lt;=FC99),IFERROR($G99/FD99,0),"")</f>
        <v/>
      </c>
      <c r="DQ99" s="110" t="str">
        <f>IF(AND(DQ$85&gt;=FB99,DQ$85&lt;=FC99),IFERROR($G99/FD99,0),"")</f>
        <v/>
      </c>
      <c r="DR99" s="110" t="str">
        <f>IF(AND(DR$85&gt;=FB99,DR$85&lt;=FC99),IFERROR($G99/FD99,0),"")</f>
        <v/>
      </c>
      <c r="DS99" s="110" t="str">
        <f>IF(AND(DS$85&gt;=FB99,DS$85&lt;=FC99),IFERROR($G99/FD99,0),"")</f>
        <v/>
      </c>
      <c r="DT99" s="110" t="str">
        <f>IF(AND(DT$85&gt;=FB99,DT$85&lt;=FC99),IFERROR($G99/FD99,0),"")</f>
        <v/>
      </c>
      <c r="DU99" s="110" t="str">
        <f>IF(AND(DU$85&gt;=FB99,DU$85&lt;=FC99),IFERROR($G99/FD99,0),"")</f>
        <v/>
      </c>
      <c r="DV99" s="110" t="str">
        <f>IF(AND(DV$85&gt;=FB99,DV$85&lt;=FC99),IFERROR($G99/FD99,0),"")</f>
        <v/>
      </c>
      <c r="DW99" s="110" t="str">
        <f>IF(AND(DW$85&gt;=FB99,DW$85&lt;=FC99),IFERROR($G99/FD99,0),"")</f>
        <v/>
      </c>
      <c r="DX99" s="110" t="str">
        <f>IF(AND(DX$85&gt;=FB99,DX$85&lt;=FC99),IFERROR($G99/FD99,0),"")</f>
        <v/>
      </c>
      <c r="DY99" s="110" t="str">
        <f>IF(AND(DY$85&gt;=FB99,DY$85&lt;=FC99),IFERROR($G99/FD99,0),"")</f>
        <v/>
      </c>
      <c r="DZ99" s="110" t="str">
        <f>IF(AND(DZ$85&gt;=FB99,DZ$85&lt;=FC99),IFERROR($G99/FD99,0),"")</f>
        <v/>
      </c>
      <c r="EA99" s="110" t="str">
        <f>IF(AND(EA$85&gt;=FB99,EA$85&lt;=FC99),IFERROR($G99/FD99,0),"")</f>
        <v/>
      </c>
      <c r="EB99" s="110" t="str">
        <f>IF(AND(EB$85&gt;=FB99,EB$85&lt;=FC99),IFERROR($G99/FD99,0),"")</f>
        <v/>
      </c>
      <c r="EC99" s="110" t="str">
        <f>IF(AND(EC$85&gt;=FB99,EC$85&lt;=FC99),IFERROR($G99/FD99,0),"")</f>
        <v/>
      </c>
      <c r="ED99" s="110" t="str">
        <f>IF(AND(ED$85&gt;=FB99,ED$85&lt;=FC99),IFERROR($G99/FD99,0),"")</f>
        <v/>
      </c>
      <c r="EE99" s="110" t="str">
        <f>IF(AND(EE$85&gt;=FB99,EE$85&lt;=FC99),IFERROR($G99/FD99,0),"")</f>
        <v/>
      </c>
      <c r="EF99" s="110" t="str">
        <f>IF(AND(EF$85&gt;=FB99,EF$85&lt;=FC99),IFERROR($G99/FD99,0),"")</f>
        <v/>
      </c>
      <c r="EG99" s="110" t="str">
        <f>IF(AND(EG$85&gt;=FB99,EG$85&lt;=FC99),IFERROR($G99/FD99,0),"")</f>
        <v/>
      </c>
      <c r="EH99" s="110" t="str">
        <f>IF(AND(EH$85&gt;=FB99,EH$85&lt;=FC99),IFERROR($G99/FD99,0),"")</f>
        <v/>
      </c>
      <c r="EI99" s="110" t="str">
        <f>IF(AND(EI$85&gt;=FB99,EI$85&lt;=FC99),IFERROR($G99/FD99,0),"")</f>
        <v/>
      </c>
      <c r="EJ99" s="110" t="str">
        <f>IF(AND(EJ$85&gt;=FB99,EJ$85&lt;=FC99),IFERROR($G99/FD99,0),"")</f>
        <v/>
      </c>
      <c r="EK99" s="110" t="str">
        <f>IF(AND(EK$85&gt;=FB99,EK$85&lt;=FC99),IFERROR($G99/FD99,0),"")</f>
        <v/>
      </c>
      <c r="EL99" s="110" t="str">
        <f>IF(AND(EL$85&gt;=FB99,EL$85&lt;=FC99),IFERROR($G99/FD99,0),"")</f>
        <v/>
      </c>
      <c r="EM99" s="110" t="str">
        <f>IF(AND(EM$85&gt;=FB99,EM$85&lt;=FC99),IFERROR($G99/FD99,0),"")</f>
        <v/>
      </c>
      <c r="EN99" s="110" t="str">
        <f>IF(AND(EN$85&gt;=FB99,EN$85&lt;=FC99),IFERROR($G99/FD99,0),"")</f>
        <v/>
      </c>
      <c r="EO99" s="110" t="str">
        <f>IF(AND(EO$85&gt;=FB99,EO$85&lt;=FC99),IFERROR($G99/FD99,0),"")</f>
        <v/>
      </c>
      <c r="EP99" s="110" t="str">
        <f>IF(AND(EP$85&gt;=FB99,EP$85&lt;=FC99),IFERROR($G99/FD99,0),"")</f>
        <v/>
      </c>
      <c r="EQ99" s="110" t="str">
        <f>IF(AND(EQ$85&gt;=FB99,EQ$85&lt;=FC99),IFERROR($G99/FD99,0),"")</f>
        <v/>
      </c>
      <c r="ER99" s="110" t="str">
        <f>IF(AND(ER$85&gt;=FB99,ER$85&lt;=FC99),IFERROR($G99/FD99,0),"")</f>
        <v/>
      </c>
      <c r="ES99" s="110" t="str">
        <f>IF(AND(ES$85&gt;=FB99,ES$85&lt;=FC99),IFERROR($G99/FD99,0),"")</f>
        <v/>
      </c>
      <c r="ET99" s="110" t="str">
        <f>IF(AND(ET$85&gt;=FB99,ET$85&lt;=FC99),IFERROR($G99/FD99,0),"")</f>
        <v/>
      </c>
      <c r="EU99" s="110" t="str">
        <f>IF(AND(EU$85&gt;=FB99,EU$85&lt;=FC99),IFERROR($G99/FD99,0),"")</f>
        <v/>
      </c>
      <c r="EV99" s="110" t="str">
        <f>IF(AND(EV$85&gt;=FB99,EV$85&lt;=FC99),IFERROR($G99/FD99,0),"")</f>
        <v/>
      </c>
      <c r="EW99" s="110" t="str">
        <f>IF(AND(EW$85&gt;=FB99,EW$85&lt;=FC99),IFERROR($G99/FD99,0),"")</f>
        <v/>
      </c>
      <c r="EX99" s="110" t="str">
        <f>IF(AND(EX$85&gt;=FB99,EX$85&lt;=FC99),IFERROR($G99/FD99,0),"")</f>
        <v/>
      </c>
      <c r="EY99" s="110" t="str">
        <f>IF(AND(EY$85&gt;=FB99,EY$85&lt;=FC99),IFERROR($G99/FD99,0),"")</f>
        <v/>
      </c>
      <c r="EZ99" s="110" t="str">
        <f>IF(AND(EZ$85&gt;=FB99,EZ$85&lt;=FC99),IFERROR($G99/FD99,0),"")</f>
        <v/>
      </c>
      <c r="FA99" s="110" t="str">
        <f>IF(AND(FA$85&gt;=FB99,FA$85&lt;=FC99),IFERROR($G99/FD99,0),"")</f>
        <v/>
      </c>
      <c r="FB99">
        <f>'06_Presupuesto'!J186-'02_Rendimientos'!$B$79+1</f>
        <v>23</v>
      </c>
      <c r="FC99">
        <f>'06_Presupuesto'!K186-'02_Rendimientos'!$B$79+1</f>
        <v>31</v>
      </c>
      <c r="FD99">
        <f>FC99-FB99+1</f>
        <v>9</v>
      </c>
    </row>
    <row r="100" spans="2:160">
      <c r="B100" t="str">
        <f>'06_Presupuesto'!K21</f>
        <v>B.1.2.2</v>
      </c>
      <c r="C100" t="str">
        <f>'06_Presupuesto'!L21</f>
        <v>Base Estabilizada e=8cm</v>
      </c>
      <c r="D100" t="str">
        <f>'06_Presupuesto'!M21</f>
        <v>M3</v>
      </c>
      <c r="E100" s="90">
        <f>'06_Presupuesto'!N21</f>
        <v>11.44</v>
      </c>
      <c r="F100" s="90">
        <f>'06_Presupuesto'!O21</f>
        <v>52499.999999999993</v>
      </c>
      <c r="G100" s="90">
        <f>'06_Presupuesto'!P21</f>
        <v>600599.99999999988</v>
      </c>
      <c r="H100" s="90" t="str">
        <f>IF(AND(H$85&gt;=FB100,H$85&lt;=FC100),IFERROR($G100/FD100,0),"")</f>
        <v/>
      </c>
      <c r="I100" s="90" t="str">
        <f>IF(AND(I$85&gt;=FB100,I$85&lt;=FC100),IFERROR($G100/FD100,0),"")</f>
        <v/>
      </c>
      <c r="J100" s="90" t="str">
        <f>IF(AND(J$85&gt;=FB100,J$85&lt;=FC100),IFERROR($G100/FD100,0),"")</f>
        <v/>
      </c>
      <c r="K100" s="90" t="str">
        <f>IF(AND(K$85&gt;=FB100,K$85&lt;=FC100),IFERROR($G100/FD100,0),"")</f>
        <v/>
      </c>
      <c r="L100" s="90" t="str">
        <f>IF(AND(L$85&gt;=FB100,L$85&lt;=FC100),IFERROR($G100/FD100,0),"")</f>
        <v/>
      </c>
      <c r="M100" s="90" t="str">
        <f>IF(AND(M$85&gt;=FB100,M$85&lt;=FC100),IFERROR($G100/FD100,0),"")</f>
        <v/>
      </c>
      <c r="N100" s="90" t="str">
        <f>IF(AND(N$85&gt;=FB100,N$85&lt;=FC100),IFERROR($G100/FD100,0),"")</f>
        <v/>
      </c>
      <c r="O100" s="90" t="str">
        <f>IF(AND(O$85&gt;=FB100,O$85&lt;=FC100),IFERROR($G100/FD100,0),"")</f>
        <v/>
      </c>
      <c r="P100" s="90" t="str">
        <f>IF(AND(P$85&gt;=FB100,P$85&lt;=FC100),IFERROR($G100/FD100,0),"")</f>
        <v/>
      </c>
      <c r="Q100" s="90" t="str">
        <f>IF(AND(Q$85&gt;=FB100,Q$85&lt;=FC100),IFERROR($G100/FD100,0),"")</f>
        <v/>
      </c>
      <c r="R100" s="90" t="str">
        <f>IF(AND(R$85&gt;=FB100,R$85&lt;=FC100),IFERROR($G100/FD100,0),"")</f>
        <v/>
      </c>
      <c r="S100" s="90" t="str">
        <f>IF(AND(S$85&gt;=FB100,S$85&lt;=FC100),IFERROR($G100/FD100,0),"")</f>
        <v/>
      </c>
      <c r="T100" s="90" t="str">
        <f>IF(AND(T$85&gt;=FB100,T$85&lt;=FC100),IFERROR($G100/FD100,0),"")</f>
        <v/>
      </c>
      <c r="U100" s="90" t="str">
        <f>IF(AND(U$85&gt;=FB100,U$85&lt;=FC100),IFERROR($G100/FD100,0),"")</f>
        <v/>
      </c>
      <c r="V100" s="90" t="str">
        <f>IF(AND(V$85&gt;=FB100,V$85&lt;=FC100),IFERROR($G100/FD100,0),"")</f>
        <v/>
      </c>
      <c r="W100" s="90" t="str">
        <f>IF(AND(W$85&gt;=FB100,W$85&lt;=FC100),IFERROR($G100/FD100,0),"")</f>
        <v/>
      </c>
      <c r="X100" s="90" t="str">
        <f>IF(AND(X$85&gt;=FB100,X$85&lt;=FC100),IFERROR($G100/FD100,0),"")</f>
        <v/>
      </c>
      <c r="Y100" s="90" t="str">
        <f>IF(AND(Y$85&gt;=FB100,Y$85&lt;=FC100),IFERROR($G100/FD100,0),"")</f>
        <v/>
      </c>
      <c r="Z100" s="90" t="str">
        <f>IF(AND(Z$85&gt;=FB100,Z$85&lt;=FC100),IFERROR($G100/FD100,0),"")</f>
        <v/>
      </c>
      <c r="AA100" s="90" t="str">
        <f>IF(AND(AA$85&gt;=FB100,AA$85&lt;=FC100),IFERROR($G100/FD100,0),"")</f>
        <v/>
      </c>
      <c r="AB100" s="90" t="str">
        <f>IF(AND(AB$85&gt;=FB100,AB$85&lt;=FC100),IFERROR($G100/FD100,0),"")</f>
        <v/>
      </c>
      <c r="AC100" s="90" t="str">
        <f>IF(AND(AC$85&gt;=FB100,AC$85&lt;=FC100),IFERROR($G100/FD100,0),"")</f>
        <v/>
      </c>
      <c r="AD100" s="90">
        <f>IF(AND(AD$85&gt;=FB100,AD$85&lt;=FC100),IFERROR($G100/FD100,0),"")</f>
        <v>66733.333333333314</v>
      </c>
      <c r="AE100" s="90">
        <f>IF(AND(AE$85&gt;=FB100,AE$85&lt;=FC100),IFERROR($G100/FD100,0),"")</f>
        <v>66733.333333333314</v>
      </c>
      <c r="AF100" s="90">
        <f>IF(AND(AF$85&gt;=FB100,AF$85&lt;=FC100),IFERROR($G100/FD100,0),"")</f>
        <v>66733.333333333314</v>
      </c>
      <c r="AG100" s="90">
        <f>IF(AND(AG$85&gt;=FB100,AG$85&lt;=FC100),IFERROR($G100/FD100,0),"")</f>
        <v>66733.333333333314</v>
      </c>
      <c r="AH100" s="90">
        <f>IF(AND(AH$85&gt;=FB100,AH$85&lt;=FC100),IFERROR($G100/FD100,0),"")</f>
        <v>66733.333333333314</v>
      </c>
      <c r="AI100" s="90">
        <f>IF(AND(AI$85&gt;=FB100,AI$85&lt;=FC100),IFERROR($G100/FD100,0),"")</f>
        <v>66733.333333333314</v>
      </c>
      <c r="AJ100" s="90">
        <f>IF(AND(AJ$85&gt;=FB100,AJ$85&lt;=FC100),IFERROR($G100/FD100,0),"")</f>
        <v>66733.333333333314</v>
      </c>
      <c r="AK100" s="90">
        <f>IF(AND(AK$85&gt;=FB100,AK$85&lt;=FC100),IFERROR($G100/FD100,0),"")</f>
        <v>66733.333333333314</v>
      </c>
      <c r="AL100" s="90">
        <f>IF(AND(AL$85&gt;=FB100,AL$85&lt;=FC100),IFERROR($G100/FD100,0),"")</f>
        <v>66733.333333333314</v>
      </c>
      <c r="AM100" s="90" t="str">
        <f>IF(AND(AM$85&gt;=FB100,AM$85&lt;=FC100),IFERROR($G100/FD100,0),"")</f>
        <v/>
      </c>
      <c r="AN100" s="90" t="str">
        <f>IF(AND(AN$85&gt;=FB100,AN$85&lt;=FC100),IFERROR($G100/FD100,0),"")</f>
        <v/>
      </c>
      <c r="AO100" s="90" t="str">
        <f>IF(AND(AO$85&gt;=FB100,AO$85&lt;=FC100),IFERROR($G100/FD100,0),"")</f>
        <v/>
      </c>
      <c r="AP100" s="90" t="str">
        <f>IF(AND(AP$85&gt;=FB100,AP$85&lt;=FC100),IFERROR($G100/FD100,0),"")</f>
        <v/>
      </c>
      <c r="AQ100" s="90" t="str">
        <f>IF(AND(AQ$85&gt;=FB100,AQ$85&lt;=FC100),IFERROR($G100/FD100,0),"")</f>
        <v/>
      </c>
      <c r="AR100" s="90" t="str">
        <f>IF(AND(AR$85&gt;=FB100,AR$85&lt;=FC100),IFERROR($G100/FD100,0),"")</f>
        <v/>
      </c>
      <c r="AS100" s="90" t="str">
        <f>IF(AND(AS$85&gt;=FB100,AS$85&lt;=FC100),IFERROR($G100/FD100,0),"")</f>
        <v/>
      </c>
      <c r="AT100" s="90" t="str">
        <f>IF(AND(AT$85&gt;=FB100,AT$85&lt;=FC100),IFERROR($G100/FD100,0),"")</f>
        <v/>
      </c>
      <c r="AU100" s="90" t="str">
        <f>IF(AND(AU$85&gt;=FB100,AU$85&lt;=FC100),IFERROR($G100/FD100,0),"")</f>
        <v/>
      </c>
      <c r="AV100" s="90" t="str">
        <f>IF(AND(AV$85&gt;=FB100,AV$85&lt;=FC100),IFERROR($G100/FD100,0),"")</f>
        <v/>
      </c>
      <c r="AW100" s="90" t="str">
        <f>IF(AND(AW$85&gt;=FB100,AW$85&lt;=FC100),IFERROR($G100/FD100,0),"")</f>
        <v/>
      </c>
      <c r="AX100" s="90" t="str">
        <f>IF(AND(AX$85&gt;=FB100,AX$85&lt;=FC100),IFERROR($G100/FD100,0),"")</f>
        <v/>
      </c>
      <c r="AY100" s="90" t="str">
        <f>IF(AND(AY$85&gt;=FB100,AY$85&lt;=FC100),IFERROR($G100/FD100,0),"")</f>
        <v/>
      </c>
      <c r="AZ100" s="90" t="str">
        <f>IF(AND(AZ$85&gt;=FB100,AZ$85&lt;=FC100),IFERROR($G100/FD100,0),"")</f>
        <v/>
      </c>
      <c r="BA100" s="90" t="str">
        <f>IF(AND(BA$85&gt;=FB100,BA$85&lt;=FC100),IFERROR($G100/FD100,0),"")</f>
        <v/>
      </c>
      <c r="BB100" s="90" t="str">
        <f>IF(AND(BB$85&gt;=FB100,BB$85&lt;=FC100),IFERROR($G100/FD100,0),"")</f>
        <v/>
      </c>
      <c r="BC100" s="90" t="str">
        <f>IF(AND(BC$85&gt;=FB100,BC$85&lt;=FC100),IFERROR($G100/FD100,0),"")</f>
        <v/>
      </c>
      <c r="BD100" s="90" t="str">
        <f>IF(AND(BD$85&gt;=FB100,BD$85&lt;=FC100),IFERROR($G100/FD100,0),"")</f>
        <v/>
      </c>
      <c r="BE100" s="90" t="str">
        <f>IF(AND(BE$85&gt;=FB100,BE$85&lt;=FC100),IFERROR($G100/FD100,0),"")</f>
        <v/>
      </c>
      <c r="BF100" s="90" t="str">
        <f>IF(AND(BF$85&gt;=FB100,BF$85&lt;=FC100),IFERROR($G100/FD100,0),"")</f>
        <v/>
      </c>
      <c r="BG100" s="90" t="str">
        <f>IF(AND(BG$85&gt;=FB100,BG$85&lt;=FC100),IFERROR($G100/FD100,0),"")</f>
        <v/>
      </c>
      <c r="BH100" s="90" t="str">
        <f>IF(AND(BH$85&gt;=FB100,BH$85&lt;=FC100),IFERROR($G100/FD100,0),"")</f>
        <v/>
      </c>
      <c r="BI100" s="90" t="str">
        <f>IF(AND(BI$85&gt;=FB100,BI$85&lt;=FC100),IFERROR($G100/FD100,0),"")</f>
        <v/>
      </c>
      <c r="BJ100" s="90" t="str">
        <f>IF(AND(BJ$85&gt;=FB100,BJ$85&lt;=FC100),IFERROR($G100/FD100,0),"")</f>
        <v/>
      </c>
      <c r="BK100" s="90" t="str">
        <f>IF(AND(BK$85&gt;=FB100,BK$85&lt;=FC100),IFERROR($G100/FD100,0),"")</f>
        <v/>
      </c>
      <c r="BL100" s="90" t="str">
        <f>IF(AND(BL$85&gt;=FB100,BL$85&lt;=FC100),IFERROR($G100/FD100,0),"")</f>
        <v/>
      </c>
      <c r="BM100" s="90" t="str">
        <f>IF(AND(BM$85&gt;=FB100,BM$85&lt;=FC100),IFERROR($G100/FD100,0),"")</f>
        <v/>
      </c>
      <c r="BN100" s="90" t="str">
        <f>IF(AND(BN$85&gt;=FB100,BN$85&lt;=FC100),IFERROR($G100/FD100,0),"")</f>
        <v/>
      </c>
      <c r="BO100" s="90" t="str">
        <f>IF(AND(BO$85&gt;=FB100,BO$85&lt;=FC100),IFERROR($G100/FD100,0),"")</f>
        <v/>
      </c>
      <c r="BP100" s="90" t="str">
        <f>IF(AND(BP$85&gt;=FB100,BP$85&lt;=FC100),IFERROR($G100/FD100,0),"")</f>
        <v/>
      </c>
      <c r="BQ100" s="90" t="str">
        <f>IF(AND(BQ$85&gt;=FB100,BQ$85&lt;=FC100),IFERROR($G100/FD100,0),"")</f>
        <v/>
      </c>
      <c r="BR100" s="90" t="str">
        <f>IF(AND(BR$85&gt;=FB100,BR$85&lt;=FC100),IFERROR($G100/FD100,0),"")</f>
        <v/>
      </c>
      <c r="BS100" s="90" t="str">
        <f>IF(AND(BS$85&gt;=FB100,BS$85&lt;=FC100),IFERROR($G100/FD100,0),"")</f>
        <v/>
      </c>
      <c r="BT100" s="90" t="str">
        <f>IF(AND(BT$85&gt;=FB100,BT$85&lt;=FC100),IFERROR($G100/FD100,0),"")</f>
        <v/>
      </c>
      <c r="BU100" s="90" t="str">
        <f>IF(AND(BU$85&gt;=FB100,BU$85&lt;=FC100),IFERROR($G100/FD100,0),"")</f>
        <v/>
      </c>
      <c r="BV100" s="90" t="str">
        <f>IF(AND(BV$85&gt;=FB100,BV$85&lt;=FC100),IFERROR($G100/FD100,0),"")</f>
        <v/>
      </c>
      <c r="BW100" s="90" t="str">
        <f>IF(AND(BW$85&gt;=FB100,BW$85&lt;=FC100),IFERROR($G100/FD100,0),"")</f>
        <v/>
      </c>
      <c r="BX100" s="90" t="str">
        <f>IF(AND(BX$85&gt;=FB100,BX$85&lt;=FC100),IFERROR($G100/FD100,0),"")</f>
        <v/>
      </c>
      <c r="BY100" s="90" t="str">
        <f>IF(AND(BY$85&gt;=FB100,BY$85&lt;=FC100),IFERROR($G100/FD100,0),"")</f>
        <v/>
      </c>
      <c r="BZ100" s="90" t="str">
        <f>IF(AND(BZ$85&gt;=FB100,BZ$85&lt;=FC100),IFERROR($G100/FD100,0),"")</f>
        <v/>
      </c>
      <c r="CA100" s="90" t="str">
        <f>IF(AND(CA$85&gt;=FB100,CA$85&lt;=FC100),IFERROR($G100/FD100,0),"")</f>
        <v/>
      </c>
      <c r="CB100" s="90" t="str">
        <f>IF(AND(CB$85&gt;=FB100,CB$85&lt;=FC100),IFERROR($G100/FD100,0),"")</f>
        <v/>
      </c>
      <c r="CC100" s="90" t="str">
        <f>IF(AND(CC$85&gt;=FB100,CC$85&lt;=FC100),IFERROR($G100/FD100,0),"")</f>
        <v/>
      </c>
      <c r="CD100" s="90" t="str">
        <f>IF(AND(CD$85&gt;=FB100,CD$85&lt;=FC100),IFERROR($G100/FD100,0),"")</f>
        <v/>
      </c>
      <c r="CE100" s="90" t="str">
        <f>IF(AND(CE$85&gt;=FB100,CE$85&lt;=FC100),IFERROR($G100/FD100,0),"")</f>
        <v/>
      </c>
      <c r="CF100" s="90" t="str">
        <f>IF(AND(CF$85&gt;=FB100,CF$85&lt;=FC100),IFERROR($G100/FD100,0),"")</f>
        <v/>
      </c>
      <c r="CG100" s="90" t="str">
        <f>IF(AND(CG$85&gt;=FB100,CG$85&lt;=FC100),IFERROR($G100/FD100,0),"")</f>
        <v/>
      </c>
      <c r="CH100" s="90" t="str">
        <f>IF(AND(CH$85&gt;=FB100,CH$85&lt;=FC100),IFERROR($G100/FD100,0),"")</f>
        <v/>
      </c>
      <c r="CI100" s="90" t="str">
        <f>IF(AND(CI$85&gt;=FB100,CI$85&lt;=FC100),IFERROR($G100/FD100,0),"")</f>
        <v/>
      </c>
      <c r="CJ100" s="90" t="str">
        <f>IF(AND(CJ$85&gt;=FB100,CJ$85&lt;=FC100),IFERROR($G100/FD100,0),"")</f>
        <v/>
      </c>
      <c r="CK100" s="90" t="str">
        <f>IF(AND(CK$85&gt;=FB100,CK$85&lt;=FC100),IFERROR($G100/FD100,0),"")</f>
        <v/>
      </c>
      <c r="CL100" s="90" t="str">
        <f>IF(AND(CL$85&gt;=FB100,CL$85&lt;=FC100),IFERROR($G100/FD100,0),"")</f>
        <v/>
      </c>
      <c r="CM100" s="90" t="str">
        <f>IF(AND(CM$85&gt;=FB100,CM$85&lt;=FC100),IFERROR($G100/FD100,0),"")</f>
        <v/>
      </c>
      <c r="CN100" s="90" t="str">
        <f>IF(AND(CN$85&gt;=FB100,CN$85&lt;=FC100),IFERROR($G100/FD100,0),"")</f>
        <v/>
      </c>
      <c r="CO100" s="90" t="str">
        <f>IF(AND(CO$85&gt;=FB100,CO$85&lt;=FC100),IFERROR($G100/FD100,0),"")</f>
        <v/>
      </c>
      <c r="CP100" s="90" t="str">
        <f>IF(AND(CP$85&gt;=FB100,CP$85&lt;=FC100),IFERROR($G100/FD100,0),"")</f>
        <v/>
      </c>
      <c r="CQ100" s="90" t="str">
        <f>IF(AND(CQ$85&gt;=FB100,CQ$85&lt;=FC100),IFERROR($G100/FD100,0),"")</f>
        <v/>
      </c>
      <c r="CR100" s="90" t="str">
        <f>IF(AND(CR$85&gt;=FB100,CR$85&lt;=FC100),IFERROR($G100/FD100,0),"")</f>
        <v/>
      </c>
      <c r="CS100" s="90" t="str">
        <f>IF(AND(CS$85&gt;=FB100,CS$85&lt;=FC100),IFERROR($G100/FD100,0),"")</f>
        <v/>
      </c>
      <c r="CT100" s="90" t="str">
        <f>IF(AND(CT$85&gt;=FB100,CT$85&lt;=FC100),IFERROR($G100/FD100,0),"")</f>
        <v/>
      </c>
      <c r="CU100" s="90" t="str">
        <f>IF(AND(CU$85&gt;=FB100,CU$85&lt;=FC100),IFERROR($G100/FD100,0),"")</f>
        <v/>
      </c>
      <c r="CV100" s="90" t="str">
        <f>IF(AND(CV$85&gt;=FB100,CV$85&lt;=FC100),IFERROR($G100/FD100,0),"")</f>
        <v/>
      </c>
      <c r="CW100" s="90" t="str">
        <f>IF(AND(CW$85&gt;=FB100,CW$85&lt;=FC100),IFERROR($G100/FD100,0),"")</f>
        <v/>
      </c>
      <c r="CX100" s="90" t="str">
        <f>IF(AND(CX$85&gt;=FB100,CX$85&lt;=FC100),IFERROR($G100/FD100,0),"")</f>
        <v/>
      </c>
      <c r="CY100" s="90" t="str">
        <f>IF(AND(CY$85&gt;=FB100,CY$85&lt;=FC100),IFERROR($G100/FD100,0),"")</f>
        <v/>
      </c>
      <c r="CZ100" s="90" t="str">
        <f>IF(AND(CZ$85&gt;=FB100,CZ$85&lt;=FC100),IFERROR($G100/FD100,0),"")</f>
        <v/>
      </c>
      <c r="DA100" s="90" t="str">
        <f>IF(AND(DA$85&gt;=FB100,DA$85&lt;=FC100),IFERROR($G100/FD100,0),"")</f>
        <v/>
      </c>
      <c r="DB100" s="90" t="str">
        <f>IF(AND(DB$85&gt;=FB100,DB$85&lt;=FC100),IFERROR($G100/FD100,0),"")</f>
        <v/>
      </c>
      <c r="DC100" s="90" t="str">
        <f>IF(AND(DC$85&gt;=FB100,DC$85&lt;=FC100),IFERROR($G100/FD100,0),"")</f>
        <v/>
      </c>
      <c r="DD100" s="90" t="str">
        <f>IF(AND(DD$85&gt;=FB100,DD$85&lt;=FC100),IFERROR($G100/FD100,0),"")</f>
        <v/>
      </c>
      <c r="DE100" s="90" t="str">
        <f>IF(AND(DE$85&gt;=FB100,DE$85&lt;=FC100),IFERROR($G100/FD100,0),"")</f>
        <v/>
      </c>
      <c r="DF100" s="90" t="str">
        <f>IF(AND(DF$85&gt;=FB100,DF$85&lt;=FC100),IFERROR($G100/FD100,0),"")</f>
        <v/>
      </c>
      <c r="DG100" s="90" t="str">
        <f>IF(AND(DG$85&gt;=FB100,DG$85&lt;=FC100),IFERROR($G100/FD100,0),"")</f>
        <v/>
      </c>
      <c r="DH100" s="90" t="str">
        <f>IF(AND(DH$85&gt;=FB100,DH$85&lt;=FC100),IFERROR($G100/FD100,0),"")</f>
        <v/>
      </c>
      <c r="DI100" s="90" t="str">
        <f>IF(AND(DI$85&gt;=FB100,DI$85&lt;=FC100),IFERROR($G100/FD100,0),"")</f>
        <v/>
      </c>
      <c r="DJ100" s="90" t="str">
        <f>IF(AND(DJ$85&gt;=FB100,DJ$85&lt;=FC100),IFERROR($G100/FD100,0),"")</f>
        <v/>
      </c>
      <c r="DK100" s="90" t="str">
        <f>IF(AND(DK$85&gt;=FB100,DK$85&lt;=FC100),IFERROR($G100/FD100,0),"")</f>
        <v/>
      </c>
      <c r="DL100" s="90" t="str">
        <f>IF(AND(DL$85&gt;=FB100,DL$85&lt;=FC100),IFERROR($G100/FD100,0),"")</f>
        <v/>
      </c>
      <c r="DM100" s="90" t="str">
        <f>IF(AND(DM$85&gt;=FB100,DM$85&lt;=FC100),IFERROR($G100/FD100,0),"")</f>
        <v/>
      </c>
      <c r="DN100" s="90" t="str">
        <f>IF(AND(DN$85&gt;=FB100,DN$85&lt;=FC100),IFERROR($G100/FD100,0),"")</f>
        <v/>
      </c>
      <c r="DO100" s="90" t="str">
        <f>IF(AND(DO$85&gt;=FB100,DO$85&lt;=FC100),IFERROR($G100/FD100,0),"")</f>
        <v/>
      </c>
      <c r="DP100" s="90" t="str">
        <f>IF(AND(DP$85&gt;=FB100,DP$85&lt;=FC100),IFERROR($G100/FD100,0),"")</f>
        <v/>
      </c>
      <c r="DQ100" s="90" t="str">
        <f>IF(AND(DQ$85&gt;=FB100,DQ$85&lt;=FC100),IFERROR($G100/FD100,0),"")</f>
        <v/>
      </c>
      <c r="DR100" s="90" t="str">
        <f>IF(AND(DR$85&gt;=FB100,DR$85&lt;=FC100),IFERROR($G100/FD100,0),"")</f>
        <v/>
      </c>
      <c r="DS100" s="90" t="str">
        <f>IF(AND(DS$85&gt;=FB100,DS$85&lt;=FC100),IFERROR($G100/FD100,0),"")</f>
        <v/>
      </c>
      <c r="DT100" s="90" t="str">
        <f>IF(AND(DT$85&gt;=FB100,DT$85&lt;=FC100),IFERROR($G100/FD100,0),"")</f>
        <v/>
      </c>
      <c r="DU100" s="90" t="str">
        <f>IF(AND(DU$85&gt;=FB100,DU$85&lt;=FC100),IFERROR($G100/FD100,0),"")</f>
        <v/>
      </c>
      <c r="DV100" s="90" t="str">
        <f>IF(AND(DV$85&gt;=FB100,DV$85&lt;=FC100),IFERROR($G100/FD100,0),"")</f>
        <v/>
      </c>
      <c r="DW100" s="90" t="str">
        <f>IF(AND(DW$85&gt;=FB100,DW$85&lt;=FC100),IFERROR($G100/FD100,0),"")</f>
        <v/>
      </c>
      <c r="DX100" s="90" t="str">
        <f>IF(AND(DX$85&gt;=FB100,DX$85&lt;=FC100),IFERROR($G100/FD100,0),"")</f>
        <v/>
      </c>
      <c r="DY100" s="90" t="str">
        <f>IF(AND(DY$85&gt;=FB100,DY$85&lt;=FC100),IFERROR($G100/FD100,0),"")</f>
        <v/>
      </c>
      <c r="DZ100" s="90" t="str">
        <f>IF(AND(DZ$85&gt;=FB100,DZ$85&lt;=FC100),IFERROR($G100/FD100,0),"")</f>
        <v/>
      </c>
      <c r="EA100" s="90" t="str">
        <f>IF(AND(EA$85&gt;=FB100,EA$85&lt;=FC100),IFERROR($G100/FD100,0),"")</f>
        <v/>
      </c>
      <c r="EB100" s="90" t="str">
        <f>IF(AND(EB$85&gt;=FB100,EB$85&lt;=FC100),IFERROR($G100/FD100,0),"")</f>
        <v/>
      </c>
      <c r="EC100" s="90" t="str">
        <f>IF(AND(EC$85&gt;=FB100,EC$85&lt;=FC100),IFERROR($G100/FD100,0),"")</f>
        <v/>
      </c>
      <c r="ED100" s="90" t="str">
        <f>IF(AND(ED$85&gt;=FB100,ED$85&lt;=FC100),IFERROR($G100/FD100,0),"")</f>
        <v/>
      </c>
      <c r="EE100" s="90" t="str">
        <f>IF(AND(EE$85&gt;=FB100,EE$85&lt;=FC100),IFERROR($G100/FD100,0),"")</f>
        <v/>
      </c>
      <c r="EF100" s="90" t="str">
        <f>IF(AND(EF$85&gt;=FB100,EF$85&lt;=FC100),IFERROR($G100/FD100,0),"")</f>
        <v/>
      </c>
      <c r="EG100" s="90" t="str">
        <f>IF(AND(EG$85&gt;=FB100,EG$85&lt;=FC100),IFERROR($G100/FD100,0),"")</f>
        <v/>
      </c>
      <c r="EH100" s="90" t="str">
        <f>IF(AND(EH$85&gt;=FB100,EH$85&lt;=FC100),IFERROR($G100/FD100,0),"")</f>
        <v/>
      </c>
      <c r="EI100" s="90" t="str">
        <f>IF(AND(EI$85&gt;=FB100,EI$85&lt;=FC100),IFERROR($G100/FD100,0),"")</f>
        <v/>
      </c>
      <c r="EJ100" s="90" t="str">
        <f>IF(AND(EJ$85&gt;=FB100,EJ$85&lt;=FC100),IFERROR($G100/FD100,0),"")</f>
        <v/>
      </c>
      <c r="EK100" s="90" t="str">
        <f>IF(AND(EK$85&gt;=FB100,EK$85&lt;=FC100),IFERROR($G100/FD100,0),"")</f>
        <v/>
      </c>
      <c r="EL100" s="90" t="str">
        <f>IF(AND(EL$85&gt;=FB100,EL$85&lt;=FC100),IFERROR($G100/FD100,0),"")</f>
        <v/>
      </c>
      <c r="EM100" s="90" t="str">
        <f>IF(AND(EM$85&gt;=FB100,EM$85&lt;=FC100),IFERROR($G100/FD100,0),"")</f>
        <v/>
      </c>
      <c r="EN100" s="90" t="str">
        <f>IF(AND(EN$85&gt;=FB100,EN$85&lt;=FC100),IFERROR($G100/FD100,0),"")</f>
        <v/>
      </c>
      <c r="EO100" s="90" t="str">
        <f>IF(AND(EO$85&gt;=FB100,EO$85&lt;=FC100),IFERROR($G100/FD100,0),"")</f>
        <v/>
      </c>
      <c r="EP100" s="90" t="str">
        <f>IF(AND(EP$85&gt;=FB100,EP$85&lt;=FC100),IFERROR($G100/FD100,0),"")</f>
        <v/>
      </c>
      <c r="EQ100" s="90" t="str">
        <f>IF(AND(EQ$85&gt;=FB100,EQ$85&lt;=FC100),IFERROR($G100/FD100,0),"")</f>
        <v/>
      </c>
      <c r="ER100" s="90" t="str">
        <f>IF(AND(ER$85&gt;=FB100,ER$85&lt;=FC100),IFERROR($G100/FD100,0),"")</f>
        <v/>
      </c>
      <c r="ES100" s="90" t="str">
        <f>IF(AND(ES$85&gt;=FB100,ES$85&lt;=FC100),IFERROR($G100/FD100,0),"")</f>
        <v/>
      </c>
      <c r="ET100" s="90" t="str">
        <f>IF(AND(ET$85&gt;=FB100,ET$85&lt;=FC100),IFERROR($G100/FD100,0),"")</f>
        <v/>
      </c>
      <c r="EU100" s="90" t="str">
        <f>IF(AND(EU$85&gt;=FB100,EU$85&lt;=FC100),IFERROR($G100/FD100,0),"")</f>
        <v/>
      </c>
      <c r="EV100" s="90" t="str">
        <f>IF(AND(EV$85&gt;=FB100,EV$85&lt;=FC100),IFERROR($G100/FD100,0),"")</f>
        <v/>
      </c>
      <c r="EW100" s="90" t="str">
        <f>IF(AND(EW$85&gt;=FB100,EW$85&lt;=FC100),IFERROR($G100/FD100,0),"")</f>
        <v/>
      </c>
      <c r="EX100" s="90" t="str">
        <f>IF(AND(EX$85&gt;=FB100,EX$85&lt;=FC100),IFERROR($G100/FD100,0),"")</f>
        <v/>
      </c>
      <c r="EY100" s="90" t="str">
        <f>IF(AND(EY$85&gt;=FB100,EY$85&lt;=FC100),IFERROR($G100/FD100,0),"")</f>
        <v/>
      </c>
      <c r="EZ100" s="90" t="str">
        <f>IF(AND(EZ$85&gt;=FB100,EZ$85&lt;=FC100),IFERROR($G100/FD100,0),"")</f>
        <v/>
      </c>
      <c r="FA100" s="90" t="str">
        <f>IF(AND(FA$85&gt;=FB100,FA$85&lt;=FC100),IFERROR($G100/FD100,0),"")</f>
        <v/>
      </c>
      <c r="FB100">
        <f>'06_Presupuesto'!J187-'02_Rendimientos'!$B$79+1</f>
        <v>23</v>
      </c>
      <c r="FC100">
        <f>'06_Presupuesto'!K187-'02_Rendimientos'!$B$79+1</f>
        <v>31</v>
      </c>
      <c r="FD100">
        <f>FC100-FB100+1</f>
        <v>9</v>
      </c>
    </row>
    <row r="101" spans="2:160">
      <c r="B101" s="109" t="str">
        <f>'06_Presupuesto'!K22</f>
        <v>B.1.2.3</v>
      </c>
      <c r="C101" s="109" t="str">
        <f>'06_Presupuesto'!L22</f>
        <v>Impermeabilización film de Polietileno e=0,10mm</v>
      </c>
      <c r="D101" s="109" t="str">
        <f>'06_Presupuesto'!M22</f>
        <v>M2</v>
      </c>
      <c r="E101" s="110">
        <f>'06_Presupuesto'!N22</f>
        <v>143</v>
      </c>
      <c r="F101" s="110">
        <f>'06_Presupuesto'!O22</f>
        <v>1999.9999999999998</v>
      </c>
      <c r="G101" s="110">
        <f>'06_Presupuesto'!P22</f>
        <v>285999.99999999994</v>
      </c>
      <c r="H101" s="110" t="str">
        <f>IF(AND(H$85&gt;=FB101,H$85&lt;=FC101),IFERROR($G101/FD101,0),"")</f>
        <v/>
      </c>
      <c r="I101" s="110" t="str">
        <f>IF(AND(I$85&gt;=FB101,I$85&lt;=FC101),IFERROR($G101/FD101,0),"")</f>
        <v/>
      </c>
      <c r="J101" s="110" t="str">
        <f>IF(AND(J$85&gt;=FB101,J$85&lt;=FC101),IFERROR($G101/FD101,0),"")</f>
        <v/>
      </c>
      <c r="K101" s="110" t="str">
        <f>IF(AND(K$85&gt;=FB101,K$85&lt;=FC101),IFERROR($G101/FD101,0),"")</f>
        <v/>
      </c>
      <c r="L101" s="110" t="str">
        <f>IF(AND(L$85&gt;=FB101,L$85&lt;=FC101),IFERROR($G101/FD101,0),"")</f>
        <v/>
      </c>
      <c r="M101" s="110" t="str">
        <f>IF(AND(M$85&gt;=FB101,M$85&lt;=FC101),IFERROR($G101/FD101,0),"")</f>
        <v/>
      </c>
      <c r="N101" s="110" t="str">
        <f>IF(AND(N$85&gt;=FB101,N$85&lt;=FC101),IFERROR($G101/FD101,0),"")</f>
        <v/>
      </c>
      <c r="O101" s="110" t="str">
        <f>IF(AND(O$85&gt;=FB101,O$85&lt;=FC101),IFERROR($G101/FD101,0),"")</f>
        <v/>
      </c>
      <c r="P101" s="110" t="str">
        <f>IF(AND(P$85&gt;=FB101,P$85&lt;=FC101),IFERROR($G101/FD101,0),"")</f>
        <v/>
      </c>
      <c r="Q101" s="110" t="str">
        <f>IF(AND(Q$85&gt;=FB101,Q$85&lt;=FC101),IFERROR($G101/FD101,0),"")</f>
        <v/>
      </c>
      <c r="R101" s="110" t="str">
        <f>IF(AND(R$85&gt;=FB101,R$85&lt;=FC101),IFERROR($G101/FD101,0),"")</f>
        <v/>
      </c>
      <c r="S101" s="110" t="str">
        <f>IF(AND(S$85&gt;=FB101,S$85&lt;=FC101),IFERROR($G101/FD101,0),"")</f>
        <v/>
      </c>
      <c r="T101" s="110" t="str">
        <f>IF(AND(T$85&gt;=FB101,T$85&lt;=FC101),IFERROR($G101/FD101,0),"")</f>
        <v/>
      </c>
      <c r="U101" s="110" t="str">
        <f>IF(AND(U$85&gt;=FB101,U$85&lt;=FC101),IFERROR($G101/FD101,0),"")</f>
        <v/>
      </c>
      <c r="V101" s="110" t="str">
        <f>IF(AND(V$85&gt;=FB101,V$85&lt;=FC101),IFERROR($G101/FD101,0),"")</f>
        <v/>
      </c>
      <c r="W101" s="110" t="str">
        <f>IF(AND(W$85&gt;=FB101,W$85&lt;=FC101),IFERROR($G101/FD101,0),"")</f>
        <v/>
      </c>
      <c r="X101" s="110" t="str">
        <f>IF(AND(X$85&gt;=FB101,X$85&lt;=FC101),IFERROR($G101/FD101,0),"")</f>
        <v/>
      </c>
      <c r="Y101" s="110" t="str">
        <f>IF(AND(Y$85&gt;=FB101,Y$85&lt;=FC101),IFERROR($G101/FD101,0),"")</f>
        <v/>
      </c>
      <c r="Z101" s="110" t="str">
        <f>IF(AND(Z$85&gt;=FB101,Z$85&lt;=FC101),IFERROR($G101/FD101,0),"")</f>
        <v/>
      </c>
      <c r="AA101" s="110" t="str">
        <f>IF(AND(AA$85&gt;=FB101,AA$85&lt;=FC101),IFERROR($G101/FD101,0),"")</f>
        <v/>
      </c>
      <c r="AB101" s="110" t="str">
        <f>IF(AND(AB$85&gt;=FB101,AB$85&lt;=FC101),IFERROR($G101/FD101,0),"")</f>
        <v/>
      </c>
      <c r="AC101" s="110" t="str">
        <f>IF(AND(AC$85&gt;=FB101,AC$85&lt;=FC101),IFERROR($G101/FD101,0),"")</f>
        <v/>
      </c>
      <c r="AD101" s="110" t="str">
        <f>IF(AND(AD$85&gt;=FB101,AD$85&lt;=FC101),IFERROR($G101/FD101,0),"")</f>
        <v/>
      </c>
      <c r="AE101" s="110" t="str">
        <f>IF(AND(AE$85&gt;=FB101,AE$85&lt;=FC101),IFERROR($G101/FD101,0),"")</f>
        <v/>
      </c>
      <c r="AF101" s="110" t="str">
        <f>IF(AND(AF$85&gt;=FB101,AF$85&lt;=FC101),IFERROR($G101/FD101,0),"")</f>
        <v/>
      </c>
      <c r="AG101" s="110" t="str">
        <f>IF(AND(AG$85&gt;=FB101,AG$85&lt;=FC101),IFERROR($G101/FD101,0),"")</f>
        <v/>
      </c>
      <c r="AH101" s="110" t="str">
        <f>IF(AND(AH$85&gt;=FB101,AH$85&lt;=FC101),IFERROR($G101/FD101,0),"")</f>
        <v/>
      </c>
      <c r="AI101" s="110" t="str">
        <f>IF(AND(AI$85&gt;=FB101,AI$85&lt;=FC101),IFERROR($G101/FD101,0),"")</f>
        <v/>
      </c>
      <c r="AJ101" s="110" t="str">
        <f>IF(AND(AJ$85&gt;=FB101,AJ$85&lt;=FC101),IFERROR($G101/FD101,0),"")</f>
        <v/>
      </c>
      <c r="AK101" s="110" t="str">
        <f>IF(AND(AK$85&gt;=FB101,AK$85&lt;=FC101),IFERROR($G101/FD101,0),"")</f>
        <v/>
      </c>
      <c r="AL101" s="110" t="str">
        <f>IF(AND(AL$85&gt;=FB101,AL$85&lt;=FC101),IFERROR($G101/FD101,0),"")</f>
        <v/>
      </c>
      <c r="AM101" s="110" t="str">
        <f>IF(AND(AM$85&gt;=FB101,AM$85&lt;=FC101),IFERROR($G101/FD101,0),"")</f>
        <v/>
      </c>
      <c r="AN101" s="110" t="str">
        <f>IF(AND(AN$85&gt;=FB101,AN$85&lt;=FC101),IFERROR($G101/FD101,0),"")</f>
        <v/>
      </c>
      <c r="AO101" s="110" t="str">
        <f>IF(AND(AO$85&gt;=FB101,AO$85&lt;=FC101),IFERROR($G101/FD101,0),"")</f>
        <v/>
      </c>
      <c r="AP101" s="110" t="str">
        <f>IF(AND(AP$85&gt;=FB101,AP$85&lt;=FC101),IFERROR($G101/FD101,0),"")</f>
        <v/>
      </c>
      <c r="AQ101" s="110" t="str">
        <f>IF(AND(AQ$85&gt;=FB101,AQ$85&lt;=FC101),IFERROR($G101/FD101,0),"")</f>
        <v/>
      </c>
      <c r="AR101" s="110" t="str">
        <f>IF(AND(AR$85&gt;=FB101,AR$85&lt;=FC101),IFERROR($G101/FD101,0),"")</f>
        <v/>
      </c>
      <c r="AS101" s="110" t="str">
        <f>IF(AND(AS$85&gt;=FB101,AS$85&lt;=FC101),IFERROR($G101/FD101,0),"")</f>
        <v/>
      </c>
      <c r="AT101" s="110" t="str">
        <f>IF(AND(AT$85&gt;=FB101,AT$85&lt;=FC101),IFERROR($G101/FD101,0),"")</f>
        <v/>
      </c>
      <c r="AU101" s="110" t="str">
        <f>IF(AND(AU$85&gt;=FB101,AU$85&lt;=FC101),IFERROR($G101/FD101,0),"")</f>
        <v/>
      </c>
      <c r="AV101" s="110" t="str">
        <f>IF(AND(AV$85&gt;=FB101,AV$85&lt;=FC101),IFERROR($G101/FD101,0),"")</f>
        <v/>
      </c>
      <c r="AW101" s="110" t="str">
        <f>IF(AND(AW$85&gt;=FB101,AW$85&lt;=FC101),IFERROR($G101/FD101,0),"")</f>
        <v/>
      </c>
      <c r="AX101" s="110" t="str">
        <f>IF(AND(AX$85&gt;=FB101,AX$85&lt;=FC101),IFERROR($G101/FD101,0),"")</f>
        <v/>
      </c>
      <c r="AY101" s="110" t="str">
        <f>IF(AND(AY$85&gt;=FB101,AY$85&lt;=FC101),IFERROR($G101/FD101,0),"")</f>
        <v/>
      </c>
      <c r="AZ101" s="110" t="str">
        <f>IF(AND(AZ$85&gt;=FB101,AZ$85&lt;=FC101),IFERROR($G101/FD101,0),"")</f>
        <v/>
      </c>
      <c r="BA101" s="110" t="str">
        <f>IF(AND(BA$85&gt;=FB101,BA$85&lt;=FC101),IFERROR($G101/FD101,0),"")</f>
        <v/>
      </c>
      <c r="BB101" s="110" t="str">
        <f>IF(AND(BB$85&gt;=FB101,BB$85&lt;=FC101),IFERROR($G101/FD101,0),"")</f>
        <v/>
      </c>
      <c r="BC101" s="110" t="str">
        <f>IF(AND(BC$85&gt;=FB101,BC$85&lt;=FC101),IFERROR($G101/FD101,0),"")</f>
        <v/>
      </c>
      <c r="BD101" s="110" t="str">
        <f>IF(AND(BD$85&gt;=FB101,BD$85&lt;=FC101),IFERROR($G101/FD101,0),"")</f>
        <v/>
      </c>
      <c r="BE101" s="110">
        <f>IF(AND(BE$85&gt;=FB101,BE$85&lt;=FC101),IFERROR($G101/FD101,0),"")</f>
        <v>23833.333333333328</v>
      </c>
      <c r="BF101" s="110">
        <f>IF(AND(BF$85&gt;=FB101,BF$85&lt;=FC101),IFERROR($G101/FD101,0),"")</f>
        <v>23833.333333333328</v>
      </c>
      <c r="BG101" s="110">
        <f>IF(AND(BG$85&gt;=FB101,BG$85&lt;=FC101),IFERROR($G101/FD101,0),"")</f>
        <v>23833.333333333328</v>
      </c>
      <c r="BH101" s="110">
        <f>IF(AND(BH$85&gt;=FB101,BH$85&lt;=FC101),IFERROR($G101/FD101,0),"")</f>
        <v>23833.333333333328</v>
      </c>
      <c r="BI101" s="110">
        <f>IF(AND(BI$85&gt;=FB101,BI$85&lt;=FC101),IFERROR($G101/FD101,0),"")</f>
        <v>23833.333333333328</v>
      </c>
      <c r="BJ101" s="110">
        <f>IF(AND(BJ$85&gt;=FB101,BJ$85&lt;=FC101),IFERROR($G101/FD101,0),"")</f>
        <v>23833.333333333328</v>
      </c>
      <c r="BK101" s="110">
        <f>IF(AND(BK$85&gt;=FB101,BK$85&lt;=FC101),IFERROR($G101/FD101,0),"")</f>
        <v>23833.333333333328</v>
      </c>
      <c r="BL101" s="110">
        <f>IF(AND(BL$85&gt;=FB101,BL$85&lt;=FC101),IFERROR($G101/FD101,0),"")</f>
        <v>23833.333333333328</v>
      </c>
      <c r="BM101" s="110">
        <f>IF(AND(BM$85&gt;=FB101,BM$85&lt;=FC101),IFERROR($G101/FD101,0),"")</f>
        <v>23833.333333333328</v>
      </c>
      <c r="BN101" s="110">
        <f>IF(AND(BN$85&gt;=FB101,BN$85&lt;=FC101),IFERROR($G101/FD101,0),"")</f>
        <v>23833.333333333328</v>
      </c>
      <c r="BO101" s="110">
        <f>IF(AND(BO$85&gt;=FB101,BO$85&lt;=FC101),IFERROR($G101/FD101,0),"")</f>
        <v>23833.333333333328</v>
      </c>
      <c r="BP101" s="110">
        <f>IF(AND(BP$85&gt;=FB101,BP$85&lt;=FC101),IFERROR($G101/FD101,0),"")</f>
        <v>23833.333333333328</v>
      </c>
      <c r="BQ101" s="110" t="str">
        <f>IF(AND(BQ$85&gt;=FB101,BQ$85&lt;=FC101),IFERROR($G101/FD101,0),"")</f>
        <v/>
      </c>
      <c r="BR101" s="110" t="str">
        <f>IF(AND(BR$85&gt;=FB101,BR$85&lt;=FC101),IFERROR($G101/FD101,0),"")</f>
        <v/>
      </c>
      <c r="BS101" s="110" t="str">
        <f>IF(AND(BS$85&gt;=FB101,BS$85&lt;=FC101),IFERROR($G101/FD101,0),"")</f>
        <v/>
      </c>
      <c r="BT101" s="110" t="str">
        <f>IF(AND(BT$85&gt;=FB101,BT$85&lt;=FC101),IFERROR($G101/FD101,0),"")</f>
        <v/>
      </c>
      <c r="BU101" s="110" t="str">
        <f>IF(AND(BU$85&gt;=FB101,BU$85&lt;=FC101),IFERROR($G101/FD101,0),"")</f>
        <v/>
      </c>
      <c r="BV101" s="110" t="str">
        <f>IF(AND(BV$85&gt;=FB101,BV$85&lt;=FC101),IFERROR($G101/FD101,0),"")</f>
        <v/>
      </c>
      <c r="BW101" s="110" t="str">
        <f>IF(AND(BW$85&gt;=FB101,BW$85&lt;=FC101),IFERROR($G101/FD101,0),"")</f>
        <v/>
      </c>
      <c r="BX101" s="110" t="str">
        <f>IF(AND(BX$85&gt;=FB101,BX$85&lt;=FC101),IFERROR($G101/FD101,0),"")</f>
        <v/>
      </c>
      <c r="BY101" s="110" t="str">
        <f>IF(AND(BY$85&gt;=FB101,BY$85&lt;=FC101),IFERROR($G101/FD101,0),"")</f>
        <v/>
      </c>
      <c r="BZ101" s="110" t="str">
        <f>IF(AND(BZ$85&gt;=FB101,BZ$85&lt;=FC101),IFERROR($G101/FD101,0),"")</f>
        <v/>
      </c>
      <c r="CA101" s="110" t="str">
        <f>IF(AND(CA$85&gt;=FB101,CA$85&lt;=FC101),IFERROR($G101/FD101,0),"")</f>
        <v/>
      </c>
      <c r="CB101" s="110" t="str">
        <f>IF(AND(CB$85&gt;=FB101,CB$85&lt;=FC101),IFERROR($G101/FD101,0),"")</f>
        <v/>
      </c>
      <c r="CC101" s="110" t="str">
        <f>IF(AND(CC$85&gt;=FB101,CC$85&lt;=FC101),IFERROR($G101/FD101,0),"")</f>
        <v/>
      </c>
      <c r="CD101" s="110" t="str">
        <f>IF(AND(CD$85&gt;=FB101,CD$85&lt;=FC101),IFERROR($G101/FD101,0),"")</f>
        <v/>
      </c>
      <c r="CE101" s="110" t="str">
        <f>IF(AND(CE$85&gt;=FB101,CE$85&lt;=FC101),IFERROR($G101/FD101,0),"")</f>
        <v/>
      </c>
      <c r="CF101" s="110" t="str">
        <f>IF(AND(CF$85&gt;=FB101,CF$85&lt;=FC101),IFERROR($G101/FD101,0),"")</f>
        <v/>
      </c>
      <c r="CG101" s="110" t="str">
        <f>IF(AND(CG$85&gt;=FB101,CG$85&lt;=FC101),IFERROR($G101/FD101,0),"")</f>
        <v/>
      </c>
      <c r="CH101" s="110" t="str">
        <f>IF(AND(CH$85&gt;=FB101,CH$85&lt;=FC101),IFERROR($G101/FD101,0),"")</f>
        <v/>
      </c>
      <c r="CI101" s="110" t="str">
        <f>IF(AND(CI$85&gt;=FB101,CI$85&lt;=FC101),IFERROR($G101/FD101,0),"")</f>
        <v/>
      </c>
      <c r="CJ101" s="110" t="str">
        <f>IF(AND(CJ$85&gt;=FB101,CJ$85&lt;=FC101),IFERROR($G101/FD101,0),"")</f>
        <v/>
      </c>
      <c r="CK101" s="110" t="str">
        <f>IF(AND(CK$85&gt;=FB101,CK$85&lt;=FC101),IFERROR($G101/FD101,0),"")</f>
        <v/>
      </c>
      <c r="CL101" s="110" t="str">
        <f>IF(AND(CL$85&gt;=FB101,CL$85&lt;=FC101),IFERROR($G101/FD101,0),"")</f>
        <v/>
      </c>
      <c r="CM101" s="110" t="str">
        <f>IF(AND(CM$85&gt;=FB101,CM$85&lt;=FC101),IFERROR($G101/FD101,0),"")</f>
        <v/>
      </c>
      <c r="CN101" s="110" t="str">
        <f>IF(AND(CN$85&gt;=FB101,CN$85&lt;=FC101),IFERROR($G101/FD101,0),"")</f>
        <v/>
      </c>
      <c r="CO101" s="110" t="str">
        <f>IF(AND(CO$85&gt;=FB101,CO$85&lt;=FC101),IFERROR($G101/FD101,0),"")</f>
        <v/>
      </c>
      <c r="CP101" s="110" t="str">
        <f>IF(AND(CP$85&gt;=FB101,CP$85&lt;=FC101),IFERROR($G101/FD101,0),"")</f>
        <v/>
      </c>
      <c r="CQ101" s="110" t="str">
        <f>IF(AND(CQ$85&gt;=FB101,CQ$85&lt;=FC101),IFERROR($G101/FD101,0),"")</f>
        <v/>
      </c>
      <c r="CR101" s="110" t="str">
        <f>IF(AND(CR$85&gt;=FB101,CR$85&lt;=FC101),IFERROR($G101/FD101,0),"")</f>
        <v/>
      </c>
      <c r="CS101" s="110" t="str">
        <f>IF(AND(CS$85&gt;=FB101,CS$85&lt;=FC101),IFERROR($G101/FD101,0),"")</f>
        <v/>
      </c>
      <c r="CT101" s="110" t="str">
        <f>IF(AND(CT$85&gt;=FB101,CT$85&lt;=FC101),IFERROR($G101/FD101,0),"")</f>
        <v/>
      </c>
      <c r="CU101" s="110" t="str">
        <f>IF(AND(CU$85&gt;=FB101,CU$85&lt;=FC101),IFERROR($G101/FD101,0),"")</f>
        <v/>
      </c>
      <c r="CV101" s="110" t="str">
        <f>IF(AND(CV$85&gt;=FB101,CV$85&lt;=FC101),IFERROR($G101/FD101,0),"")</f>
        <v/>
      </c>
      <c r="CW101" s="110" t="str">
        <f>IF(AND(CW$85&gt;=FB101,CW$85&lt;=FC101),IFERROR($G101/FD101,0),"")</f>
        <v/>
      </c>
      <c r="CX101" s="110" t="str">
        <f>IF(AND(CX$85&gt;=FB101,CX$85&lt;=FC101),IFERROR($G101/FD101,0),"")</f>
        <v/>
      </c>
      <c r="CY101" s="110" t="str">
        <f>IF(AND(CY$85&gt;=FB101,CY$85&lt;=FC101),IFERROR($G101/FD101,0),"")</f>
        <v/>
      </c>
      <c r="CZ101" s="110" t="str">
        <f>IF(AND(CZ$85&gt;=FB101,CZ$85&lt;=FC101),IFERROR($G101/FD101,0),"")</f>
        <v/>
      </c>
      <c r="DA101" s="110" t="str">
        <f>IF(AND(DA$85&gt;=FB101,DA$85&lt;=FC101),IFERROR($G101/FD101,0),"")</f>
        <v/>
      </c>
      <c r="DB101" s="110" t="str">
        <f>IF(AND(DB$85&gt;=FB101,DB$85&lt;=FC101),IFERROR($G101/FD101,0),"")</f>
        <v/>
      </c>
      <c r="DC101" s="110" t="str">
        <f>IF(AND(DC$85&gt;=FB101,DC$85&lt;=FC101),IFERROR($G101/FD101,0),"")</f>
        <v/>
      </c>
      <c r="DD101" s="110" t="str">
        <f>IF(AND(DD$85&gt;=FB101,DD$85&lt;=FC101),IFERROR($G101/FD101,0),"")</f>
        <v/>
      </c>
      <c r="DE101" s="110" t="str">
        <f>IF(AND(DE$85&gt;=FB101,DE$85&lt;=FC101),IFERROR($G101/FD101,0),"")</f>
        <v/>
      </c>
      <c r="DF101" s="110" t="str">
        <f>IF(AND(DF$85&gt;=FB101,DF$85&lt;=FC101),IFERROR($G101/FD101,0),"")</f>
        <v/>
      </c>
      <c r="DG101" s="110" t="str">
        <f>IF(AND(DG$85&gt;=FB101,DG$85&lt;=FC101),IFERROR($G101/FD101,0),"")</f>
        <v/>
      </c>
      <c r="DH101" s="110" t="str">
        <f>IF(AND(DH$85&gt;=FB101,DH$85&lt;=FC101),IFERROR($G101/FD101,0),"")</f>
        <v/>
      </c>
      <c r="DI101" s="110" t="str">
        <f>IF(AND(DI$85&gt;=FB101,DI$85&lt;=FC101),IFERROR($G101/FD101,0),"")</f>
        <v/>
      </c>
      <c r="DJ101" s="110" t="str">
        <f>IF(AND(DJ$85&gt;=FB101,DJ$85&lt;=FC101),IFERROR($G101/FD101,0),"")</f>
        <v/>
      </c>
      <c r="DK101" s="110" t="str">
        <f>IF(AND(DK$85&gt;=FB101,DK$85&lt;=FC101),IFERROR($G101/FD101,0),"")</f>
        <v/>
      </c>
      <c r="DL101" s="110" t="str">
        <f>IF(AND(DL$85&gt;=FB101,DL$85&lt;=FC101),IFERROR($G101/FD101,0),"")</f>
        <v/>
      </c>
      <c r="DM101" s="110" t="str">
        <f>IF(AND(DM$85&gt;=FB101,DM$85&lt;=FC101),IFERROR($G101/FD101,0),"")</f>
        <v/>
      </c>
      <c r="DN101" s="110" t="str">
        <f>IF(AND(DN$85&gt;=FB101,DN$85&lt;=FC101),IFERROR($G101/FD101,0),"")</f>
        <v/>
      </c>
      <c r="DO101" s="110" t="str">
        <f>IF(AND(DO$85&gt;=FB101,DO$85&lt;=FC101),IFERROR($G101/FD101,0),"")</f>
        <v/>
      </c>
      <c r="DP101" s="110" t="str">
        <f>IF(AND(DP$85&gt;=FB101,DP$85&lt;=FC101),IFERROR($G101/FD101,0),"")</f>
        <v/>
      </c>
      <c r="DQ101" s="110" t="str">
        <f>IF(AND(DQ$85&gt;=FB101,DQ$85&lt;=FC101),IFERROR($G101/FD101,0),"")</f>
        <v/>
      </c>
      <c r="DR101" s="110" t="str">
        <f>IF(AND(DR$85&gt;=FB101,DR$85&lt;=FC101),IFERROR($G101/FD101,0),"")</f>
        <v/>
      </c>
      <c r="DS101" s="110" t="str">
        <f>IF(AND(DS$85&gt;=FB101,DS$85&lt;=FC101),IFERROR($G101/FD101,0),"")</f>
        <v/>
      </c>
      <c r="DT101" s="110" t="str">
        <f>IF(AND(DT$85&gt;=FB101,DT$85&lt;=FC101),IFERROR($G101/FD101,0),"")</f>
        <v/>
      </c>
      <c r="DU101" s="110" t="str">
        <f>IF(AND(DU$85&gt;=FB101,DU$85&lt;=FC101),IFERROR($G101/FD101,0),"")</f>
        <v/>
      </c>
      <c r="DV101" s="110" t="str">
        <f>IF(AND(DV$85&gt;=FB101,DV$85&lt;=FC101),IFERROR($G101/FD101,0),"")</f>
        <v/>
      </c>
      <c r="DW101" s="110" t="str">
        <f>IF(AND(DW$85&gt;=FB101,DW$85&lt;=FC101),IFERROR($G101/FD101,0),"")</f>
        <v/>
      </c>
      <c r="DX101" s="110" t="str">
        <f>IF(AND(DX$85&gt;=FB101,DX$85&lt;=FC101),IFERROR($G101/FD101,0),"")</f>
        <v/>
      </c>
      <c r="DY101" s="110" t="str">
        <f>IF(AND(DY$85&gt;=FB101,DY$85&lt;=FC101),IFERROR($G101/FD101,0),"")</f>
        <v/>
      </c>
      <c r="DZ101" s="110" t="str">
        <f>IF(AND(DZ$85&gt;=FB101,DZ$85&lt;=FC101),IFERROR($G101/FD101,0),"")</f>
        <v/>
      </c>
      <c r="EA101" s="110" t="str">
        <f>IF(AND(EA$85&gt;=FB101,EA$85&lt;=FC101),IFERROR($G101/FD101,0),"")</f>
        <v/>
      </c>
      <c r="EB101" s="110" t="str">
        <f>IF(AND(EB$85&gt;=FB101,EB$85&lt;=FC101),IFERROR($G101/FD101,0),"")</f>
        <v/>
      </c>
      <c r="EC101" s="110" t="str">
        <f>IF(AND(EC$85&gt;=FB101,EC$85&lt;=FC101),IFERROR($G101/FD101,0),"")</f>
        <v/>
      </c>
      <c r="ED101" s="110" t="str">
        <f>IF(AND(ED$85&gt;=FB101,ED$85&lt;=FC101),IFERROR($G101/FD101,0),"")</f>
        <v/>
      </c>
      <c r="EE101" s="110" t="str">
        <f>IF(AND(EE$85&gt;=FB101,EE$85&lt;=FC101),IFERROR($G101/FD101,0),"")</f>
        <v/>
      </c>
      <c r="EF101" s="110" t="str">
        <f>IF(AND(EF$85&gt;=FB101,EF$85&lt;=FC101),IFERROR($G101/FD101,0),"")</f>
        <v/>
      </c>
      <c r="EG101" s="110" t="str">
        <f>IF(AND(EG$85&gt;=FB101,EG$85&lt;=FC101),IFERROR($G101/FD101,0),"")</f>
        <v/>
      </c>
      <c r="EH101" s="110" t="str">
        <f>IF(AND(EH$85&gt;=FB101,EH$85&lt;=FC101),IFERROR($G101/FD101,0),"")</f>
        <v/>
      </c>
      <c r="EI101" s="110" t="str">
        <f>IF(AND(EI$85&gt;=FB101,EI$85&lt;=FC101),IFERROR($G101/FD101,0),"")</f>
        <v/>
      </c>
      <c r="EJ101" s="110" t="str">
        <f>IF(AND(EJ$85&gt;=FB101,EJ$85&lt;=FC101),IFERROR($G101/FD101,0),"")</f>
        <v/>
      </c>
      <c r="EK101" s="110" t="str">
        <f>IF(AND(EK$85&gt;=FB101,EK$85&lt;=FC101),IFERROR($G101/FD101,0),"")</f>
        <v/>
      </c>
      <c r="EL101" s="110" t="str">
        <f>IF(AND(EL$85&gt;=FB101,EL$85&lt;=FC101),IFERROR($G101/FD101,0),"")</f>
        <v/>
      </c>
      <c r="EM101" s="110" t="str">
        <f>IF(AND(EM$85&gt;=FB101,EM$85&lt;=FC101),IFERROR($G101/FD101,0),"")</f>
        <v/>
      </c>
      <c r="EN101" s="110" t="str">
        <f>IF(AND(EN$85&gt;=FB101,EN$85&lt;=FC101),IFERROR($G101/FD101,0),"")</f>
        <v/>
      </c>
      <c r="EO101" s="110" t="str">
        <f>IF(AND(EO$85&gt;=FB101,EO$85&lt;=FC101),IFERROR($G101/FD101,0),"")</f>
        <v/>
      </c>
      <c r="EP101" s="110" t="str">
        <f>IF(AND(EP$85&gt;=FB101,EP$85&lt;=FC101),IFERROR($G101/FD101,0),"")</f>
        <v/>
      </c>
      <c r="EQ101" s="110" t="str">
        <f>IF(AND(EQ$85&gt;=FB101,EQ$85&lt;=FC101),IFERROR($G101/FD101,0),"")</f>
        <v/>
      </c>
      <c r="ER101" s="110" t="str">
        <f>IF(AND(ER$85&gt;=FB101,ER$85&lt;=FC101),IFERROR($G101/FD101,0),"")</f>
        <v/>
      </c>
      <c r="ES101" s="110" t="str">
        <f>IF(AND(ES$85&gt;=FB101,ES$85&lt;=FC101),IFERROR($G101/FD101,0),"")</f>
        <v/>
      </c>
      <c r="ET101" s="110" t="str">
        <f>IF(AND(ET$85&gt;=FB101,ET$85&lt;=FC101),IFERROR($G101/FD101,0),"")</f>
        <v/>
      </c>
      <c r="EU101" s="110" t="str">
        <f>IF(AND(EU$85&gt;=FB101,EU$85&lt;=FC101),IFERROR($G101/FD101,0),"")</f>
        <v/>
      </c>
      <c r="EV101" s="110" t="str">
        <f>IF(AND(EV$85&gt;=FB101,EV$85&lt;=FC101),IFERROR($G101/FD101,0),"")</f>
        <v/>
      </c>
      <c r="EW101" s="110" t="str">
        <f>IF(AND(EW$85&gt;=FB101,EW$85&lt;=FC101),IFERROR($G101/FD101,0),"")</f>
        <v/>
      </c>
      <c r="EX101" s="110" t="str">
        <f>IF(AND(EX$85&gt;=FB101,EX$85&lt;=FC101),IFERROR($G101/FD101,0),"")</f>
        <v/>
      </c>
      <c r="EY101" s="110" t="str">
        <f>IF(AND(EY$85&gt;=FB101,EY$85&lt;=FC101),IFERROR($G101/FD101,0),"")</f>
        <v/>
      </c>
      <c r="EZ101" s="110" t="str">
        <f>IF(AND(EZ$85&gt;=FB101,EZ$85&lt;=FC101),IFERROR($G101/FD101,0),"")</f>
        <v/>
      </c>
      <c r="FA101" s="110" t="str">
        <f>IF(AND(FA$85&gt;=FB101,FA$85&lt;=FC101),IFERROR($G101/FD101,0),"")</f>
        <v/>
      </c>
      <c r="FB101">
        <f>'06_Presupuesto'!J188-'02_Rendimientos'!$B$79+1</f>
        <v>50</v>
      </c>
      <c r="FC101">
        <f>'06_Presupuesto'!K188-'02_Rendimientos'!$B$79+1</f>
        <v>61</v>
      </c>
      <c r="FD101">
        <f>FC101-FB101+1</f>
        <v>12</v>
      </c>
    </row>
    <row r="102" spans="2:160">
      <c r="B102" t="str">
        <f>'06_Presupuesto'!K23</f>
        <v>B.1.2.4</v>
      </c>
      <c r="C102" t="str">
        <f>'06_Presupuesto'!L23</f>
        <v>Cama de Ripio e=8cm</v>
      </c>
      <c r="D102" t="str">
        <f>'06_Presupuesto'!M23</f>
        <v>M3</v>
      </c>
      <c r="E102" s="90">
        <f>'06_Presupuesto'!N23</f>
        <v>11.44</v>
      </c>
      <c r="F102" s="90">
        <f>'06_Presupuesto'!O23</f>
        <v>56250</v>
      </c>
      <c r="G102" s="90">
        <f>'06_Presupuesto'!P23</f>
        <v>643500</v>
      </c>
      <c r="H102" s="90" t="str">
        <f>IF(AND(H$85&gt;=FB102,H$85&lt;=FC102),IFERROR($G102/FD102,0),"")</f>
        <v/>
      </c>
      <c r="I102" s="90" t="str">
        <f>IF(AND(I$85&gt;=FB102,I$85&lt;=FC102),IFERROR($G102/FD102,0),"")</f>
        <v/>
      </c>
      <c r="J102" s="90" t="str">
        <f>IF(AND(J$85&gt;=FB102,J$85&lt;=FC102),IFERROR($G102/FD102,0),"")</f>
        <v/>
      </c>
      <c r="K102" s="90" t="str">
        <f>IF(AND(K$85&gt;=FB102,K$85&lt;=FC102),IFERROR($G102/FD102,0),"")</f>
        <v/>
      </c>
      <c r="L102" s="90" t="str">
        <f>IF(AND(L$85&gt;=FB102,L$85&lt;=FC102),IFERROR($G102/FD102,0),"")</f>
        <v/>
      </c>
      <c r="M102" s="90" t="str">
        <f>IF(AND(M$85&gt;=FB102,M$85&lt;=FC102),IFERROR($G102/FD102,0),"")</f>
        <v/>
      </c>
      <c r="N102" s="90" t="str">
        <f>IF(AND(N$85&gt;=FB102,N$85&lt;=FC102),IFERROR($G102/FD102,0),"")</f>
        <v/>
      </c>
      <c r="O102" s="90" t="str">
        <f>IF(AND(O$85&gt;=FB102,O$85&lt;=FC102),IFERROR($G102/FD102,0),"")</f>
        <v/>
      </c>
      <c r="P102" s="90" t="str">
        <f>IF(AND(P$85&gt;=FB102,P$85&lt;=FC102),IFERROR($G102/FD102,0),"")</f>
        <v/>
      </c>
      <c r="Q102" s="90" t="str">
        <f>IF(AND(Q$85&gt;=FB102,Q$85&lt;=FC102),IFERROR($G102/FD102,0),"")</f>
        <v/>
      </c>
      <c r="R102" s="90" t="str">
        <f>IF(AND(R$85&gt;=FB102,R$85&lt;=FC102),IFERROR($G102/FD102,0),"")</f>
        <v/>
      </c>
      <c r="S102" s="90" t="str">
        <f>IF(AND(S$85&gt;=FB102,S$85&lt;=FC102),IFERROR($G102/FD102,0),"")</f>
        <v/>
      </c>
      <c r="T102" s="90" t="str">
        <f>IF(AND(T$85&gt;=FB102,T$85&lt;=FC102),IFERROR($G102/FD102,0),"")</f>
        <v/>
      </c>
      <c r="U102" s="90" t="str">
        <f>IF(AND(U$85&gt;=FB102,U$85&lt;=FC102),IFERROR($G102/FD102,0),"")</f>
        <v/>
      </c>
      <c r="V102" s="90" t="str">
        <f>IF(AND(V$85&gt;=FB102,V$85&lt;=FC102),IFERROR($G102/FD102,0),"")</f>
        <v/>
      </c>
      <c r="W102" s="90" t="str">
        <f>IF(AND(W$85&gt;=FB102,W$85&lt;=FC102),IFERROR($G102/FD102,0),"")</f>
        <v/>
      </c>
      <c r="X102" s="90" t="str">
        <f>IF(AND(X$85&gt;=FB102,X$85&lt;=FC102),IFERROR($G102/FD102,0),"")</f>
        <v/>
      </c>
      <c r="Y102" s="90" t="str">
        <f>IF(AND(Y$85&gt;=FB102,Y$85&lt;=FC102),IFERROR($G102/FD102,0),"")</f>
        <v/>
      </c>
      <c r="Z102" s="90" t="str">
        <f>IF(AND(Z$85&gt;=FB102,Z$85&lt;=FC102),IFERROR($G102/FD102,0),"")</f>
        <v/>
      </c>
      <c r="AA102" s="90" t="str">
        <f>IF(AND(AA$85&gt;=FB102,AA$85&lt;=FC102),IFERROR($G102/FD102,0),"")</f>
        <v/>
      </c>
      <c r="AB102" s="90" t="str">
        <f>IF(AND(AB$85&gt;=FB102,AB$85&lt;=FC102),IFERROR($G102/FD102,0),"")</f>
        <v/>
      </c>
      <c r="AC102" s="90" t="str">
        <f>IF(AND(AC$85&gt;=FB102,AC$85&lt;=FC102),IFERROR($G102/FD102,0),"")</f>
        <v/>
      </c>
      <c r="AD102" s="90" t="str">
        <f>IF(AND(AD$85&gt;=FB102,AD$85&lt;=FC102),IFERROR($G102/FD102,0),"")</f>
        <v/>
      </c>
      <c r="AE102" s="90" t="str">
        <f>IF(AND(AE$85&gt;=FB102,AE$85&lt;=FC102),IFERROR($G102/FD102,0),"")</f>
        <v/>
      </c>
      <c r="AF102" s="90" t="str">
        <f>IF(AND(AF$85&gt;=FB102,AF$85&lt;=FC102),IFERROR($G102/FD102,0),"")</f>
        <v/>
      </c>
      <c r="AG102" s="90" t="str">
        <f>IF(AND(AG$85&gt;=FB102,AG$85&lt;=FC102),IFERROR($G102/FD102,0),"")</f>
        <v/>
      </c>
      <c r="AH102" s="90" t="str">
        <f>IF(AND(AH$85&gt;=FB102,AH$85&lt;=FC102),IFERROR($G102/FD102,0),"")</f>
        <v/>
      </c>
      <c r="AI102" s="90" t="str">
        <f>IF(AND(AI$85&gt;=FB102,AI$85&lt;=FC102),IFERROR($G102/FD102,0),"")</f>
        <v/>
      </c>
      <c r="AJ102" s="90" t="str">
        <f>IF(AND(AJ$85&gt;=FB102,AJ$85&lt;=FC102),IFERROR($G102/FD102,0),"")</f>
        <v/>
      </c>
      <c r="AK102" s="90" t="str">
        <f>IF(AND(AK$85&gt;=FB102,AK$85&lt;=FC102),IFERROR($G102/FD102,0),"")</f>
        <v/>
      </c>
      <c r="AL102" s="90" t="str">
        <f>IF(AND(AL$85&gt;=FB102,AL$85&lt;=FC102),IFERROR($G102/FD102,0),"")</f>
        <v/>
      </c>
      <c r="AM102" s="90" t="str">
        <f>IF(AND(AM$85&gt;=FB102,AM$85&lt;=FC102),IFERROR($G102/FD102,0),"")</f>
        <v/>
      </c>
      <c r="AN102" s="90" t="str">
        <f>IF(AND(AN$85&gt;=FB102,AN$85&lt;=FC102),IFERROR($G102/FD102,0),"")</f>
        <v/>
      </c>
      <c r="AO102" s="90" t="str">
        <f>IF(AND(AO$85&gt;=FB102,AO$85&lt;=FC102),IFERROR($G102/FD102,0),"")</f>
        <v/>
      </c>
      <c r="AP102" s="90" t="str">
        <f>IF(AND(AP$85&gt;=FB102,AP$85&lt;=FC102),IFERROR($G102/FD102,0),"")</f>
        <v/>
      </c>
      <c r="AQ102" s="90" t="str">
        <f>IF(AND(AQ$85&gt;=FB102,AQ$85&lt;=FC102),IFERROR($G102/FD102,0),"")</f>
        <v/>
      </c>
      <c r="AR102" s="90" t="str">
        <f>IF(AND(AR$85&gt;=FB102,AR$85&lt;=FC102),IFERROR($G102/FD102,0),"")</f>
        <v/>
      </c>
      <c r="AS102" s="90" t="str">
        <f>IF(AND(AS$85&gt;=FB102,AS$85&lt;=FC102),IFERROR($G102/FD102,0),"")</f>
        <v/>
      </c>
      <c r="AT102" s="90" t="str">
        <f>IF(AND(AT$85&gt;=FB102,AT$85&lt;=FC102),IFERROR($G102/FD102,0),"")</f>
        <v/>
      </c>
      <c r="AU102" s="90" t="str">
        <f>IF(AND(AU$85&gt;=FB102,AU$85&lt;=FC102),IFERROR($G102/FD102,0),"")</f>
        <v/>
      </c>
      <c r="AV102" s="90" t="str">
        <f>IF(AND(AV$85&gt;=FB102,AV$85&lt;=FC102),IFERROR($G102/FD102,0),"")</f>
        <v/>
      </c>
      <c r="AW102" s="90" t="str">
        <f>IF(AND(AW$85&gt;=FB102,AW$85&lt;=FC102),IFERROR($G102/FD102,0),"")</f>
        <v/>
      </c>
      <c r="AX102" s="90" t="str">
        <f>IF(AND(AX$85&gt;=FB102,AX$85&lt;=FC102),IFERROR($G102/FD102,0),"")</f>
        <v/>
      </c>
      <c r="AY102" s="90" t="str">
        <f>IF(AND(AY$85&gt;=FB102,AY$85&lt;=FC102),IFERROR($G102/FD102,0),"")</f>
        <v/>
      </c>
      <c r="AZ102" s="90" t="str">
        <f>IF(AND(AZ$85&gt;=FB102,AZ$85&lt;=FC102),IFERROR($G102/FD102,0),"")</f>
        <v/>
      </c>
      <c r="BA102" s="90" t="str">
        <f>IF(AND(BA$85&gt;=FB102,BA$85&lt;=FC102),IFERROR($G102/FD102,0),"")</f>
        <v/>
      </c>
      <c r="BB102" s="90" t="str">
        <f>IF(AND(BB$85&gt;=FB102,BB$85&lt;=FC102),IFERROR($G102/FD102,0),"")</f>
        <v/>
      </c>
      <c r="BC102" s="90" t="str">
        <f>IF(AND(BC$85&gt;=FB102,BC$85&lt;=FC102),IFERROR($G102/FD102,0),"")</f>
        <v/>
      </c>
      <c r="BD102" s="90" t="str">
        <f>IF(AND(BD$85&gt;=FB102,BD$85&lt;=FC102),IFERROR($G102/FD102,0),"")</f>
        <v/>
      </c>
      <c r="BE102" s="90">
        <f>IF(AND(BE$85&gt;=FB102,BE$85&lt;=FC102),IFERROR($G102/FD102,0),"")</f>
        <v>53625</v>
      </c>
      <c r="BF102" s="90">
        <f>IF(AND(BF$85&gt;=FB102,BF$85&lt;=FC102),IFERROR($G102/FD102,0),"")</f>
        <v>53625</v>
      </c>
      <c r="BG102" s="90">
        <f>IF(AND(BG$85&gt;=FB102,BG$85&lt;=FC102),IFERROR($G102/FD102,0),"")</f>
        <v>53625</v>
      </c>
      <c r="BH102" s="90">
        <f>IF(AND(BH$85&gt;=FB102,BH$85&lt;=FC102),IFERROR($G102/FD102,0),"")</f>
        <v>53625</v>
      </c>
      <c r="BI102" s="90">
        <f>IF(AND(BI$85&gt;=FB102,BI$85&lt;=FC102),IFERROR($G102/FD102,0),"")</f>
        <v>53625</v>
      </c>
      <c r="BJ102" s="90">
        <f>IF(AND(BJ$85&gt;=FB102,BJ$85&lt;=FC102),IFERROR($G102/FD102,0),"")</f>
        <v>53625</v>
      </c>
      <c r="BK102" s="90">
        <f>IF(AND(BK$85&gt;=FB102,BK$85&lt;=FC102),IFERROR($G102/FD102,0),"")</f>
        <v>53625</v>
      </c>
      <c r="BL102" s="90">
        <f>IF(AND(BL$85&gt;=FB102,BL$85&lt;=FC102),IFERROR($G102/FD102,0),"")</f>
        <v>53625</v>
      </c>
      <c r="BM102" s="90">
        <f>IF(AND(BM$85&gt;=FB102,BM$85&lt;=FC102),IFERROR($G102/FD102,0),"")</f>
        <v>53625</v>
      </c>
      <c r="BN102" s="90">
        <f>IF(AND(BN$85&gt;=FB102,BN$85&lt;=FC102),IFERROR($G102/FD102,0),"")</f>
        <v>53625</v>
      </c>
      <c r="BO102" s="90">
        <f>IF(AND(BO$85&gt;=FB102,BO$85&lt;=FC102),IFERROR($G102/FD102,0),"")</f>
        <v>53625</v>
      </c>
      <c r="BP102" s="90">
        <f>IF(AND(BP$85&gt;=FB102,BP$85&lt;=FC102),IFERROR($G102/FD102,0),"")</f>
        <v>53625</v>
      </c>
      <c r="BQ102" s="90" t="str">
        <f>IF(AND(BQ$85&gt;=FB102,BQ$85&lt;=FC102),IFERROR($G102/FD102,0),"")</f>
        <v/>
      </c>
      <c r="BR102" s="90" t="str">
        <f>IF(AND(BR$85&gt;=FB102,BR$85&lt;=FC102),IFERROR($G102/FD102,0),"")</f>
        <v/>
      </c>
      <c r="BS102" s="90" t="str">
        <f>IF(AND(BS$85&gt;=FB102,BS$85&lt;=FC102),IFERROR($G102/FD102,0),"")</f>
        <v/>
      </c>
      <c r="BT102" s="90" t="str">
        <f>IF(AND(BT$85&gt;=FB102,BT$85&lt;=FC102),IFERROR($G102/FD102,0),"")</f>
        <v/>
      </c>
      <c r="BU102" s="90" t="str">
        <f>IF(AND(BU$85&gt;=FB102,BU$85&lt;=FC102),IFERROR($G102/FD102,0),"")</f>
        <v/>
      </c>
      <c r="BV102" s="90" t="str">
        <f>IF(AND(BV$85&gt;=FB102,BV$85&lt;=FC102),IFERROR($G102/FD102,0),"")</f>
        <v/>
      </c>
      <c r="BW102" s="90" t="str">
        <f>IF(AND(BW$85&gt;=FB102,BW$85&lt;=FC102),IFERROR($G102/FD102,0),"")</f>
        <v/>
      </c>
      <c r="BX102" s="90" t="str">
        <f>IF(AND(BX$85&gt;=FB102,BX$85&lt;=FC102),IFERROR($G102/FD102,0),"")</f>
        <v/>
      </c>
      <c r="BY102" s="90" t="str">
        <f>IF(AND(BY$85&gt;=FB102,BY$85&lt;=FC102),IFERROR($G102/FD102,0),"")</f>
        <v/>
      </c>
      <c r="BZ102" s="90" t="str">
        <f>IF(AND(BZ$85&gt;=FB102,BZ$85&lt;=FC102),IFERROR($G102/FD102,0),"")</f>
        <v/>
      </c>
      <c r="CA102" s="90" t="str">
        <f>IF(AND(CA$85&gt;=FB102,CA$85&lt;=FC102),IFERROR($G102/FD102,0),"")</f>
        <v/>
      </c>
      <c r="CB102" s="90" t="str">
        <f>IF(AND(CB$85&gt;=FB102,CB$85&lt;=FC102),IFERROR($G102/FD102,0),"")</f>
        <v/>
      </c>
      <c r="CC102" s="90" t="str">
        <f>IF(AND(CC$85&gt;=FB102,CC$85&lt;=FC102),IFERROR($G102/FD102,0),"")</f>
        <v/>
      </c>
      <c r="CD102" s="90" t="str">
        <f>IF(AND(CD$85&gt;=FB102,CD$85&lt;=FC102),IFERROR($G102/FD102,0),"")</f>
        <v/>
      </c>
      <c r="CE102" s="90" t="str">
        <f>IF(AND(CE$85&gt;=FB102,CE$85&lt;=FC102),IFERROR($G102/FD102,0),"")</f>
        <v/>
      </c>
      <c r="CF102" s="90" t="str">
        <f>IF(AND(CF$85&gt;=FB102,CF$85&lt;=FC102),IFERROR($G102/FD102,0),"")</f>
        <v/>
      </c>
      <c r="CG102" s="90" t="str">
        <f>IF(AND(CG$85&gt;=FB102,CG$85&lt;=FC102),IFERROR($G102/FD102,0),"")</f>
        <v/>
      </c>
      <c r="CH102" s="90" t="str">
        <f>IF(AND(CH$85&gt;=FB102,CH$85&lt;=FC102),IFERROR($G102/FD102,0),"")</f>
        <v/>
      </c>
      <c r="CI102" s="90" t="str">
        <f>IF(AND(CI$85&gt;=FB102,CI$85&lt;=FC102),IFERROR($G102/FD102,0),"")</f>
        <v/>
      </c>
      <c r="CJ102" s="90" t="str">
        <f>IF(AND(CJ$85&gt;=FB102,CJ$85&lt;=FC102),IFERROR($G102/FD102,0),"")</f>
        <v/>
      </c>
      <c r="CK102" s="90" t="str">
        <f>IF(AND(CK$85&gt;=FB102,CK$85&lt;=FC102),IFERROR($G102/FD102,0),"")</f>
        <v/>
      </c>
      <c r="CL102" s="90" t="str">
        <f>IF(AND(CL$85&gt;=FB102,CL$85&lt;=FC102),IFERROR($G102/FD102,0),"")</f>
        <v/>
      </c>
      <c r="CM102" s="90" t="str">
        <f>IF(AND(CM$85&gt;=FB102,CM$85&lt;=FC102),IFERROR($G102/FD102,0),"")</f>
        <v/>
      </c>
      <c r="CN102" s="90" t="str">
        <f>IF(AND(CN$85&gt;=FB102,CN$85&lt;=FC102),IFERROR($G102/FD102,0),"")</f>
        <v/>
      </c>
      <c r="CO102" s="90" t="str">
        <f>IF(AND(CO$85&gt;=FB102,CO$85&lt;=FC102),IFERROR($G102/FD102,0),"")</f>
        <v/>
      </c>
      <c r="CP102" s="90" t="str">
        <f>IF(AND(CP$85&gt;=FB102,CP$85&lt;=FC102),IFERROR($G102/FD102,0),"")</f>
        <v/>
      </c>
      <c r="CQ102" s="90" t="str">
        <f>IF(AND(CQ$85&gt;=FB102,CQ$85&lt;=FC102),IFERROR($G102/FD102,0),"")</f>
        <v/>
      </c>
      <c r="CR102" s="90" t="str">
        <f>IF(AND(CR$85&gt;=FB102,CR$85&lt;=FC102),IFERROR($G102/FD102,0),"")</f>
        <v/>
      </c>
      <c r="CS102" s="90" t="str">
        <f>IF(AND(CS$85&gt;=FB102,CS$85&lt;=FC102),IFERROR($G102/FD102,0),"")</f>
        <v/>
      </c>
      <c r="CT102" s="90" t="str">
        <f>IF(AND(CT$85&gt;=FB102,CT$85&lt;=FC102),IFERROR($G102/FD102,0),"")</f>
        <v/>
      </c>
      <c r="CU102" s="90" t="str">
        <f>IF(AND(CU$85&gt;=FB102,CU$85&lt;=FC102),IFERROR($G102/FD102,0),"")</f>
        <v/>
      </c>
      <c r="CV102" s="90" t="str">
        <f>IF(AND(CV$85&gt;=FB102,CV$85&lt;=FC102),IFERROR($G102/FD102,0),"")</f>
        <v/>
      </c>
      <c r="CW102" s="90" t="str">
        <f>IF(AND(CW$85&gt;=FB102,CW$85&lt;=FC102),IFERROR($G102/FD102,0),"")</f>
        <v/>
      </c>
      <c r="CX102" s="90" t="str">
        <f>IF(AND(CX$85&gt;=FB102,CX$85&lt;=FC102),IFERROR($G102/FD102,0),"")</f>
        <v/>
      </c>
      <c r="CY102" s="90" t="str">
        <f>IF(AND(CY$85&gt;=FB102,CY$85&lt;=FC102),IFERROR($G102/FD102,0),"")</f>
        <v/>
      </c>
      <c r="CZ102" s="90" t="str">
        <f>IF(AND(CZ$85&gt;=FB102,CZ$85&lt;=FC102),IFERROR($G102/FD102,0),"")</f>
        <v/>
      </c>
      <c r="DA102" s="90" t="str">
        <f>IF(AND(DA$85&gt;=FB102,DA$85&lt;=FC102),IFERROR($G102/FD102,0),"")</f>
        <v/>
      </c>
      <c r="DB102" s="90" t="str">
        <f>IF(AND(DB$85&gt;=FB102,DB$85&lt;=FC102),IFERROR($G102/FD102,0),"")</f>
        <v/>
      </c>
      <c r="DC102" s="90" t="str">
        <f>IF(AND(DC$85&gt;=FB102,DC$85&lt;=FC102),IFERROR($G102/FD102,0),"")</f>
        <v/>
      </c>
      <c r="DD102" s="90" t="str">
        <f>IF(AND(DD$85&gt;=FB102,DD$85&lt;=FC102),IFERROR($G102/FD102,0),"")</f>
        <v/>
      </c>
      <c r="DE102" s="90" t="str">
        <f>IF(AND(DE$85&gt;=FB102,DE$85&lt;=FC102),IFERROR($G102/FD102,0),"")</f>
        <v/>
      </c>
      <c r="DF102" s="90" t="str">
        <f>IF(AND(DF$85&gt;=FB102,DF$85&lt;=FC102),IFERROR($G102/FD102,0),"")</f>
        <v/>
      </c>
      <c r="DG102" s="90" t="str">
        <f>IF(AND(DG$85&gt;=FB102,DG$85&lt;=FC102),IFERROR($G102/FD102,0),"")</f>
        <v/>
      </c>
      <c r="DH102" s="90" t="str">
        <f>IF(AND(DH$85&gt;=FB102,DH$85&lt;=FC102),IFERROR($G102/FD102,0),"")</f>
        <v/>
      </c>
      <c r="DI102" s="90" t="str">
        <f>IF(AND(DI$85&gt;=FB102,DI$85&lt;=FC102),IFERROR($G102/FD102,0),"")</f>
        <v/>
      </c>
      <c r="DJ102" s="90" t="str">
        <f>IF(AND(DJ$85&gt;=FB102,DJ$85&lt;=FC102),IFERROR($G102/FD102,0),"")</f>
        <v/>
      </c>
      <c r="DK102" s="90" t="str">
        <f>IF(AND(DK$85&gt;=FB102,DK$85&lt;=FC102),IFERROR($G102/FD102,0),"")</f>
        <v/>
      </c>
      <c r="DL102" s="90" t="str">
        <f>IF(AND(DL$85&gt;=FB102,DL$85&lt;=FC102),IFERROR($G102/FD102,0),"")</f>
        <v/>
      </c>
      <c r="DM102" s="90" t="str">
        <f>IF(AND(DM$85&gt;=FB102,DM$85&lt;=FC102),IFERROR($G102/FD102,0),"")</f>
        <v/>
      </c>
      <c r="DN102" s="90" t="str">
        <f>IF(AND(DN$85&gt;=FB102,DN$85&lt;=FC102),IFERROR($G102/FD102,0),"")</f>
        <v/>
      </c>
      <c r="DO102" s="90" t="str">
        <f>IF(AND(DO$85&gt;=FB102,DO$85&lt;=FC102),IFERROR($G102/FD102,0),"")</f>
        <v/>
      </c>
      <c r="DP102" s="90" t="str">
        <f>IF(AND(DP$85&gt;=FB102,DP$85&lt;=FC102),IFERROR($G102/FD102,0),"")</f>
        <v/>
      </c>
      <c r="DQ102" s="90" t="str">
        <f>IF(AND(DQ$85&gt;=FB102,DQ$85&lt;=FC102),IFERROR($G102/FD102,0),"")</f>
        <v/>
      </c>
      <c r="DR102" s="90" t="str">
        <f>IF(AND(DR$85&gt;=FB102,DR$85&lt;=FC102),IFERROR($G102/FD102,0),"")</f>
        <v/>
      </c>
      <c r="DS102" s="90" t="str">
        <f>IF(AND(DS$85&gt;=FB102,DS$85&lt;=FC102),IFERROR($G102/FD102,0),"")</f>
        <v/>
      </c>
      <c r="DT102" s="90" t="str">
        <f>IF(AND(DT$85&gt;=FB102,DT$85&lt;=FC102),IFERROR($G102/FD102,0),"")</f>
        <v/>
      </c>
      <c r="DU102" s="90" t="str">
        <f>IF(AND(DU$85&gt;=FB102,DU$85&lt;=FC102),IFERROR($G102/FD102,0),"")</f>
        <v/>
      </c>
      <c r="DV102" s="90" t="str">
        <f>IF(AND(DV$85&gt;=FB102,DV$85&lt;=FC102),IFERROR($G102/FD102,0),"")</f>
        <v/>
      </c>
      <c r="DW102" s="90" t="str">
        <f>IF(AND(DW$85&gt;=FB102,DW$85&lt;=FC102),IFERROR($G102/FD102,0),"")</f>
        <v/>
      </c>
      <c r="DX102" s="90" t="str">
        <f>IF(AND(DX$85&gt;=FB102,DX$85&lt;=FC102),IFERROR($G102/FD102,0),"")</f>
        <v/>
      </c>
      <c r="DY102" s="90" t="str">
        <f>IF(AND(DY$85&gt;=FB102,DY$85&lt;=FC102),IFERROR($G102/FD102,0),"")</f>
        <v/>
      </c>
      <c r="DZ102" s="90" t="str">
        <f>IF(AND(DZ$85&gt;=FB102,DZ$85&lt;=FC102),IFERROR($G102/FD102,0),"")</f>
        <v/>
      </c>
      <c r="EA102" s="90" t="str">
        <f>IF(AND(EA$85&gt;=FB102,EA$85&lt;=FC102),IFERROR($G102/FD102,0),"")</f>
        <v/>
      </c>
      <c r="EB102" s="90" t="str">
        <f>IF(AND(EB$85&gt;=FB102,EB$85&lt;=FC102),IFERROR($G102/FD102,0),"")</f>
        <v/>
      </c>
      <c r="EC102" s="90" t="str">
        <f>IF(AND(EC$85&gt;=FB102,EC$85&lt;=FC102),IFERROR($G102/FD102,0),"")</f>
        <v/>
      </c>
      <c r="ED102" s="90" t="str">
        <f>IF(AND(ED$85&gt;=FB102,ED$85&lt;=FC102),IFERROR($G102/FD102,0),"")</f>
        <v/>
      </c>
      <c r="EE102" s="90" t="str">
        <f>IF(AND(EE$85&gt;=FB102,EE$85&lt;=FC102),IFERROR($G102/FD102,0),"")</f>
        <v/>
      </c>
      <c r="EF102" s="90" t="str">
        <f>IF(AND(EF$85&gt;=FB102,EF$85&lt;=FC102),IFERROR($G102/FD102,0),"")</f>
        <v/>
      </c>
      <c r="EG102" s="90" t="str">
        <f>IF(AND(EG$85&gt;=FB102,EG$85&lt;=FC102),IFERROR($G102/FD102,0),"")</f>
        <v/>
      </c>
      <c r="EH102" s="90" t="str">
        <f>IF(AND(EH$85&gt;=FB102,EH$85&lt;=FC102),IFERROR($G102/FD102,0),"")</f>
        <v/>
      </c>
      <c r="EI102" s="90" t="str">
        <f>IF(AND(EI$85&gt;=FB102,EI$85&lt;=FC102),IFERROR($G102/FD102,0),"")</f>
        <v/>
      </c>
      <c r="EJ102" s="90" t="str">
        <f>IF(AND(EJ$85&gt;=FB102,EJ$85&lt;=FC102),IFERROR($G102/FD102,0),"")</f>
        <v/>
      </c>
      <c r="EK102" s="90" t="str">
        <f>IF(AND(EK$85&gt;=FB102,EK$85&lt;=FC102),IFERROR($G102/FD102,0),"")</f>
        <v/>
      </c>
      <c r="EL102" s="90" t="str">
        <f>IF(AND(EL$85&gt;=FB102,EL$85&lt;=FC102),IFERROR($G102/FD102,0),"")</f>
        <v/>
      </c>
      <c r="EM102" s="90" t="str">
        <f>IF(AND(EM$85&gt;=FB102,EM$85&lt;=FC102),IFERROR($G102/FD102,0),"")</f>
        <v/>
      </c>
      <c r="EN102" s="90" t="str">
        <f>IF(AND(EN$85&gt;=FB102,EN$85&lt;=FC102),IFERROR($G102/FD102,0),"")</f>
        <v/>
      </c>
      <c r="EO102" s="90" t="str">
        <f>IF(AND(EO$85&gt;=FB102,EO$85&lt;=FC102),IFERROR($G102/FD102,0),"")</f>
        <v/>
      </c>
      <c r="EP102" s="90" t="str">
        <f>IF(AND(EP$85&gt;=FB102,EP$85&lt;=FC102),IFERROR($G102/FD102,0),"")</f>
        <v/>
      </c>
      <c r="EQ102" s="90" t="str">
        <f>IF(AND(EQ$85&gt;=FB102,EQ$85&lt;=FC102),IFERROR($G102/FD102,0),"")</f>
        <v/>
      </c>
      <c r="ER102" s="90" t="str">
        <f>IF(AND(ER$85&gt;=FB102,ER$85&lt;=FC102),IFERROR($G102/FD102,0),"")</f>
        <v/>
      </c>
      <c r="ES102" s="90" t="str">
        <f>IF(AND(ES$85&gt;=FB102,ES$85&lt;=FC102),IFERROR($G102/FD102,0),"")</f>
        <v/>
      </c>
      <c r="ET102" s="90" t="str">
        <f>IF(AND(ET$85&gt;=FB102,ET$85&lt;=FC102),IFERROR($G102/FD102,0),"")</f>
        <v/>
      </c>
      <c r="EU102" s="90" t="str">
        <f>IF(AND(EU$85&gt;=FB102,EU$85&lt;=FC102),IFERROR($G102/FD102,0),"")</f>
        <v/>
      </c>
      <c r="EV102" s="90" t="str">
        <f>IF(AND(EV$85&gt;=FB102,EV$85&lt;=FC102),IFERROR($G102/FD102,0),"")</f>
        <v/>
      </c>
      <c r="EW102" s="90" t="str">
        <f>IF(AND(EW$85&gt;=FB102,EW$85&lt;=FC102),IFERROR($G102/FD102,0),"")</f>
        <v/>
      </c>
      <c r="EX102" s="90" t="str">
        <f>IF(AND(EX$85&gt;=FB102,EX$85&lt;=FC102),IFERROR($G102/FD102,0),"")</f>
        <v/>
      </c>
      <c r="EY102" s="90" t="str">
        <f>IF(AND(EY$85&gt;=FB102,EY$85&lt;=FC102),IFERROR($G102/FD102,0),"")</f>
        <v/>
      </c>
      <c r="EZ102" s="90" t="str">
        <f>IF(AND(EZ$85&gt;=FB102,EZ$85&lt;=FC102),IFERROR($G102/FD102,0),"")</f>
        <v/>
      </c>
      <c r="FA102" s="90" t="str">
        <f>IF(AND(FA$85&gt;=FB102,FA$85&lt;=FC102),IFERROR($G102/FD102,0),"")</f>
        <v/>
      </c>
      <c r="FB102">
        <f>'06_Presupuesto'!J189-'02_Rendimientos'!$B$79+1</f>
        <v>50</v>
      </c>
      <c r="FC102">
        <f>'06_Presupuesto'!K189-'02_Rendimientos'!$B$79+1</f>
        <v>61</v>
      </c>
      <c r="FD102">
        <f>FC102-FB102+1</f>
        <v>12</v>
      </c>
    </row>
    <row r="103" spans="2:160">
      <c r="B103" s="109" t="str">
        <f>'06_Presupuesto'!K24</f>
        <v>B.1.2.5</v>
      </c>
      <c r="C103" s="109" t="str">
        <f>'06_Presupuesto'!L24</f>
        <v>Malla Acma C-92</v>
      </c>
      <c r="D103" s="109" t="str">
        <f>'06_Presupuesto'!M24</f>
        <v>M2</v>
      </c>
      <c r="E103" s="110">
        <f>'06_Presupuesto'!N24</f>
        <v>143</v>
      </c>
      <c r="F103" s="110">
        <f>'06_Presupuesto'!O24</f>
        <v>6749.9999999999991</v>
      </c>
      <c r="G103" s="110">
        <f>'06_Presupuesto'!P24</f>
        <v>965249.99999999988</v>
      </c>
      <c r="H103" s="110" t="str">
        <f>IF(AND(H$85&gt;=FB103,H$85&lt;=FC103),IFERROR($G103/FD103,0),"")</f>
        <v/>
      </c>
      <c r="I103" s="110" t="str">
        <f>IF(AND(I$85&gt;=FB103,I$85&lt;=FC103),IFERROR($G103/FD103,0),"")</f>
        <v/>
      </c>
      <c r="J103" s="110" t="str">
        <f>IF(AND(J$85&gt;=FB103,J$85&lt;=FC103),IFERROR($G103/FD103,0),"")</f>
        <v/>
      </c>
      <c r="K103" s="110" t="str">
        <f>IF(AND(K$85&gt;=FB103,K$85&lt;=FC103),IFERROR($G103/FD103,0),"")</f>
        <v/>
      </c>
      <c r="L103" s="110" t="str">
        <f>IF(AND(L$85&gt;=FB103,L$85&lt;=FC103),IFERROR($G103/FD103,0),"")</f>
        <v/>
      </c>
      <c r="M103" s="110" t="str">
        <f>IF(AND(M$85&gt;=FB103,M$85&lt;=FC103),IFERROR($G103/FD103,0),"")</f>
        <v/>
      </c>
      <c r="N103" s="110" t="str">
        <f>IF(AND(N$85&gt;=FB103,N$85&lt;=FC103),IFERROR($G103/FD103,0),"")</f>
        <v/>
      </c>
      <c r="O103" s="110" t="str">
        <f>IF(AND(O$85&gt;=FB103,O$85&lt;=FC103),IFERROR($G103/FD103,0),"")</f>
        <v/>
      </c>
      <c r="P103" s="110" t="str">
        <f>IF(AND(P$85&gt;=FB103,P$85&lt;=FC103),IFERROR($G103/FD103,0),"")</f>
        <v/>
      </c>
      <c r="Q103" s="110" t="str">
        <f>IF(AND(Q$85&gt;=FB103,Q$85&lt;=FC103),IFERROR($G103/FD103,0),"")</f>
        <v/>
      </c>
      <c r="R103" s="110" t="str">
        <f>IF(AND(R$85&gt;=FB103,R$85&lt;=FC103),IFERROR($G103/FD103,0),"")</f>
        <v/>
      </c>
      <c r="S103" s="110" t="str">
        <f>IF(AND(S$85&gt;=FB103,S$85&lt;=FC103),IFERROR($G103/FD103,0),"")</f>
        <v/>
      </c>
      <c r="T103" s="110" t="str">
        <f>IF(AND(T$85&gt;=FB103,T$85&lt;=FC103),IFERROR($G103/FD103,0),"")</f>
        <v/>
      </c>
      <c r="U103" s="110" t="str">
        <f>IF(AND(U$85&gt;=FB103,U$85&lt;=FC103),IFERROR($G103/FD103,0),"")</f>
        <v/>
      </c>
      <c r="V103" s="110" t="str">
        <f>IF(AND(V$85&gt;=FB103,V$85&lt;=FC103),IFERROR($G103/FD103,0),"")</f>
        <v/>
      </c>
      <c r="W103" s="110" t="str">
        <f>IF(AND(W$85&gt;=FB103,W$85&lt;=FC103),IFERROR($G103/FD103,0),"")</f>
        <v/>
      </c>
      <c r="X103" s="110" t="str">
        <f>IF(AND(X$85&gt;=FB103,X$85&lt;=FC103),IFERROR($G103/FD103,0),"")</f>
        <v/>
      </c>
      <c r="Y103" s="110" t="str">
        <f>IF(AND(Y$85&gt;=FB103,Y$85&lt;=FC103),IFERROR($G103/FD103,0),"")</f>
        <v/>
      </c>
      <c r="Z103" s="110" t="str">
        <f>IF(AND(Z$85&gt;=FB103,Z$85&lt;=FC103),IFERROR($G103/FD103,0),"")</f>
        <v/>
      </c>
      <c r="AA103" s="110" t="str">
        <f>IF(AND(AA$85&gt;=FB103,AA$85&lt;=FC103),IFERROR($G103/FD103,0),"")</f>
        <v/>
      </c>
      <c r="AB103" s="110" t="str">
        <f>IF(AND(AB$85&gt;=FB103,AB$85&lt;=FC103),IFERROR($G103/FD103,0),"")</f>
        <v/>
      </c>
      <c r="AC103" s="110" t="str">
        <f>IF(AND(AC$85&gt;=FB103,AC$85&lt;=FC103),IFERROR($G103/FD103,0),"")</f>
        <v/>
      </c>
      <c r="AD103" s="110" t="str">
        <f>IF(AND(AD$85&gt;=FB103,AD$85&lt;=FC103),IFERROR($G103/FD103,0),"")</f>
        <v/>
      </c>
      <c r="AE103" s="110" t="str">
        <f>IF(AND(AE$85&gt;=FB103,AE$85&lt;=FC103),IFERROR($G103/FD103,0),"")</f>
        <v/>
      </c>
      <c r="AF103" s="110" t="str">
        <f>IF(AND(AF$85&gt;=FB103,AF$85&lt;=FC103),IFERROR($G103/FD103,0),"")</f>
        <v/>
      </c>
      <c r="AG103" s="110" t="str">
        <f>IF(AND(AG$85&gt;=FB103,AG$85&lt;=FC103),IFERROR($G103/FD103,0),"")</f>
        <v/>
      </c>
      <c r="AH103" s="110" t="str">
        <f>IF(AND(AH$85&gt;=FB103,AH$85&lt;=FC103),IFERROR($G103/FD103,0),"")</f>
        <v/>
      </c>
      <c r="AI103" s="110" t="str">
        <f>IF(AND(AI$85&gt;=FB103,AI$85&lt;=FC103),IFERROR($G103/FD103,0),"")</f>
        <v/>
      </c>
      <c r="AJ103" s="110" t="str">
        <f>IF(AND(AJ$85&gt;=FB103,AJ$85&lt;=FC103),IFERROR($G103/FD103,0),"")</f>
        <v/>
      </c>
      <c r="AK103" s="110" t="str">
        <f>IF(AND(AK$85&gt;=FB103,AK$85&lt;=FC103),IFERROR($G103/FD103,0),"")</f>
        <v/>
      </c>
      <c r="AL103" s="110" t="str">
        <f>IF(AND(AL$85&gt;=FB103,AL$85&lt;=FC103),IFERROR($G103/FD103,0),"")</f>
        <v/>
      </c>
      <c r="AM103" s="110" t="str">
        <f>IF(AND(AM$85&gt;=FB103,AM$85&lt;=FC103),IFERROR($G103/FD103,0),"")</f>
        <v/>
      </c>
      <c r="AN103" s="110" t="str">
        <f>IF(AND(AN$85&gt;=FB103,AN$85&lt;=FC103),IFERROR($G103/FD103,0),"")</f>
        <v/>
      </c>
      <c r="AO103" s="110" t="str">
        <f>IF(AND(AO$85&gt;=FB103,AO$85&lt;=FC103),IFERROR($G103/FD103,0),"")</f>
        <v/>
      </c>
      <c r="AP103" s="110" t="str">
        <f>IF(AND(AP$85&gt;=FB103,AP$85&lt;=FC103),IFERROR($G103/FD103,0),"")</f>
        <v/>
      </c>
      <c r="AQ103" s="110" t="str">
        <f>IF(AND(AQ$85&gt;=FB103,AQ$85&lt;=FC103),IFERROR($G103/FD103,0),"")</f>
        <v/>
      </c>
      <c r="AR103" s="110" t="str">
        <f>IF(AND(AR$85&gt;=FB103,AR$85&lt;=FC103),IFERROR($G103/FD103,0),"")</f>
        <v/>
      </c>
      <c r="AS103" s="110" t="str">
        <f>IF(AND(AS$85&gt;=FB103,AS$85&lt;=FC103),IFERROR($G103/FD103,0),"")</f>
        <v/>
      </c>
      <c r="AT103" s="110" t="str">
        <f>IF(AND(AT$85&gt;=FB103,AT$85&lt;=FC103),IFERROR($G103/FD103,0),"")</f>
        <v/>
      </c>
      <c r="AU103" s="110" t="str">
        <f>IF(AND(AU$85&gt;=FB103,AU$85&lt;=FC103),IFERROR($G103/FD103,0),"")</f>
        <v/>
      </c>
      <c r="AV103" s="110" t="str">
        <f>IF(AND(AV$85&gt;=FB103,AV$85&lt;=FC103),IFERROR($G103/FD103,0),"")</f>
        <v/>
      </c>
      <c r="AW103" s="110" t="str">
        <f>IF(AND(AW$85&gt;=FB103,AW$85&lt;=FC103),IFERROR($G103/FD103,0),"")</f>
        <v/>
      </c>
      <c r="AX103" s="110" t="str">
        <f>IF(AND(AX$85&gt;=FB103,AX$85&lt;=FC103),IFERROR($G103/FD103,0),"")</f>
        <v/>
      </c>
      <c r="AY103" s="110" t="str">
        <f>IF(AND(AY$85&gt;=FB103,AY$85&lt;=FC103),IFERROR($G103/FD103,0),"")</f>
        <v/>
      </c>
      <c r="AZ103" s="110" t="str">
        <f>IF(AND(AZ$85&gt;=FB103,AZ$85&lt;=FC103),IFERROR($G103/FD103,0),"")</f>
        <v/>
      </c>
      <c r="BA103" s="110" t="str">
        <f>IF(AND(BA$85&gt;=FB103,BA$85&lt;=FC103),IFERROR($G103/FD103,0),"")</f>
        <v/>
      </c>
      <c r="BB103" s="110" t="str">
        <f>IF(AND(BB$85&gt;=FB103,BB$85&lt;=FC103),IFERROR($G103/FD103,0),"")</f>
        <v/>
      </c>
      <c r="BC103" s="110" t="str">
        <f>IF(AND(BC$85&gt;=FB103,BC$85&lt;=FC103),IFERROR($G103/FD103,0),"")</f>
        <v/>
      </c>
      <c r="BD103" s="110" t="str">
        <f>IF(AND(BD$85&gt;=FB103,BD$85&lt;=FC103),IFERROR($G103/FD103,0),"")</f>
        <v/>
      </c>
      <c r="BE103" s="110">
        <f>IF(AND(BE$85&gt;=FB103,BE$85&lt;=FC103),IFERROR($G103/FD103,0),"")</f>
        <v>80437.499999999985</v>
      </c>
      <c r="BF103" s="110">
        <f>IF(AND(BF$85&gt;=FB103,BF$85&lt;=FC103),IFERROR($G103/FD103,0),"")</f>
        <v>80437.499999999985</v>
      </c>
      <c r="BG103" s="110">
        <f>IF(AND(BG$85&gt;=FB103,BG$85&lt;=FC103),IFERROR($G103/FD103,0),"")</f>
        <v>80437.499999999985</v>
      </c>
      <c r="BH103" s="110">
        <f>IF(AND(BH$85&gt;=FB103,BH$85&lt;=FC103),IFERROR($G103/FD103,0),"")</f>
        <v>80437.499999999985</v>
      </c>
      <c r="BI103" s="110">
        <f>IF(AND(BI$85&gt;=FB103,BI$85&lt;=FC103),IFERROR($G103/FD103,0),"")</f>
        <v>80437.499999999985</v>
      </c>
      <c r="BJ103" s="110">
        <f>IF(AND(BJ$85&gt;=FB103,BJ$85&lt;=FC103),IFERROR($G103/FD103,0),"")</f>
        <v>80437.499999999985</v>
      </c>
      <c r="BK103" s="110">
        <f>IF(AND(BK$85&gt;=FB103,BK$85&lt;=FC103),IFERROR($G103/FD103,0),"")</f>
        <v>80437.499999999985</v>
      </c>
      <c r="BL103" s="110">
        <f>IF(AND(BL$85&gt;=FB103,BL$85&lt;=FC103),IFERROR($G103/FD103,0),"")</f>
        <v>80437.499999999985</v>
      </c>
      <c r="BM103" s="110">
        <f>IF(AND(BM$85&gt;=FB103,BM$85&lt;=FC103),IFERROR($G103/FD103,0),"")</f>
        <v>80437.499999999985</v>
      </c>
      <c r="BN103" s="110">
        <f>IF(AND(BN$85&gt;=FB103,BN$85&lt;=FC103),IFERROR($G103/FD103,0),"")</f>
        <v>80437.499999999985</v>
      </c>
      <c r="BO103" s="110">
        <f>IF(AND(BO$85&gt;=FB103,BO$85&lt;=FC103),IFERROR($G103/FD103,0),"")</f>
        <v>80437.499999999985</v>
      </c>
      <c r="BP103" s="110">
        <f>IF(AND(BP$85&gt;=FB103,BP$85&lt;=FC103),IFERROR($G103/FD103,0),"")</f>
        <v>80437.499999999985</v>
      </c>
      <c r="BQ103" s="110" t="str">
        <f>IF(AND(BQ$85&gt;=FB103,BQ$85&lt;=FC103),IFERROR($G103/FD103,0),"")</f>
        <v/>
      </c>
      <c r="BR103" s="110" t="str">
        <f>IF(AND(BR$85&gt;=FB103,BR$85&lt;=FC103),IFERROR($G103/FD103,0),"")</f>
        <v/>
      </c>
      <c r="BS103" s="110" t="str">
        <f>IF(AND(BS$85&gt;=FB103,BS$85&lt;=FC103),IFERROR($G103/FD103,0),"")</f>
        <v/>
      </c>
      <c r="BT103" s="110" t="str">
        <f>IF(AND(BT$85&gt;=FB103,BT$85&lt;=FC103),IFERROR($G103/FD103,0),"")</f>
        <v/>
      </c>
      <c r="BU103" s="110" t="str">
        <f>IF(AND(BU$85&gt;=FB103,BU$85&lt;=FC103),IFERROR($G103/FD103,0),"")</f>
        <v/>
      </c>
      <c r="BV103" s="110" t="str">
        <f>IF(AND(BV$85&gt;=FB103,BV$85&lt;=FC103),IFERROR($G103/FD103,0),"")</f>
        <v/>
      </c>
      <c r="BW103" s="110" t="str">
        <f>IF(AND(BW$85&gt;=FB103,BW$85&lt;=FC103),IFERROR($G103/FD103,0),"")</f>
        <v/>
      </c>
      <c r="BX103" s="110" t="str">
        <f>IF(AND(BX$85&gt;=FB103,BX$85&lt;=FC103),IFERROR($G103/FD103,0),"")</f>
        <v/>
      </c>
      <c r="BY103" s="110" t="str">
        <f>IF(AND(BY$85&gt;=FB103,BY$85&lt;=FC103),IFERROR($G103/FD103,0),"")</f>
        <v/>
      </c>
      <c r="BZ103" s="110" t="str">
        <f>IF(AND(BZ$85&gt;=FB103,BZ$85&lt;=FC103),IFERROR($G103/FD103,0),"")</f>
        <v/>
      </c>
      <c r="CA103" s="110" t="str">
        <f>IF(AND(CA$85&gt;=FB103,CA$85&lt;=FC103),IFERROR($G103/FD103,0),"")</f>
        <v/>
      </c>
      <c r="CB103" s="110" t="str">
        <f>IF(AND(CB$85&gt;=FB103,CB$85&lt;=FC103),IFERROR($G103/FD103,0),"")</f>
        <v/>
      </c>
      <c r="CC103" s="110" t="str">
        <f>IF(AND(CC$85&gt;=FB103,CC$85&lt;=FC103),IFERROR($G103/FD103,0),"")</f>
        <v/>
      </c>
      <c r="CD103" s="110" t="str">
        <f>IF(AND(CD$85&gt;=FB103,CD$85&lt;=FC103),IFERROR($G103/FD103,0),"")</f>
        <v/>
      </c>
      <c r="CE103" s="110" t="str">
        <f>IF(AND(CE$85&gt;=FB103,CE$85&lt;=FC103),IFERROR($G103/FD103,0),"")</f>
        <v/>
      </c>
      <c r="CF103" s="110" t="str">
        <f>IF(AND(CF$85&gt;=FB103,CF$85&lt;=FC103),IFERROR($G103/FD103,0),"")</f>
        <v/>
      </c>
      <c r="CG103" s="110" t="str">
        <f>IF(AND(CG$85&gt;=FB103,CG$85&lt;=FC103),IFERROR($G103/FD103,0),"")</f>
        <v/>
      </c>
      <c r="CH103" s="110" t="str">
        <f>IF(AND(CH$85&gt;=FB103,CH$85&lt;=FC103),IFERROR($G103/FD103,0),"")</f>
        <v/>
      </c>
      <c r="CI103" s="110" t="str">
        <f>IF(AND(CI$85&gt;=FB103,CI$85&lt;=FC103),IFERROR($G103/FD103,0),"")</f>
        <v/>
      </c>
      <c r="CJ103" s="110" t="str">
        <f>IF(AND(CJ$85&gt;=FB103,CJ$85&lt;=FC103),IFERROR($G103/FD103,0),"")</f>
        <v/>
      </c>
      <c r="CK103" s="110" t="str">
        <f>IF(AND(CK$85&gt;=FB103,CK$85&lt;=FC103),IFERROR($G103/FD103,0),"")</f>
        <v/>
      </c>
      <c r="CL103" s="110" t="str">
        <f>IF(AND(CL$85&gt;=FB103,CL$85&lt;=FC103),IFERROR($G103/FD103,0),"")</f>
        <v/>
      </c>
      <c r="CM103" s="110" t="str">
        <f>IF(AND(CM$85&gt;=FB103,CM$85&lt;=FC103),IFERROR($G103/FD103,0),"")</f>
        <v/>
      </c>
      <c r="CN103" s="110" t="str">
        <f>IF(AND(CN$85&gt;=FB103,CN$85&lt;=FC103),IFERROR($G103/FD103,0),"")</f>
        <v/>
      </c>
      <c r="CO103" s="110" t="str">
        <f>IF(AND(CO$85&gt;=FB103,CO$85&lt;=FC103),IFERROR($G103/FD103,0),"")</f>
        <v/>
      </c>
      <c r="CP103" s="110" t="str">
        <f>IF(AND(CP$85&gt;=FB103,CP$85&lt;=FC103),IFERROR($G103/FD103,0),"")</f>
        <v/>
      </c>
      <c r="CQ103" s="110" t="str">
        <f>IF(AND(CQ$85&gt;=FB103,CQ$85&lt;=FC103),IFERROR($G103/FD103,0),"")</f>
        <v/>
      </c>
      <c r="CR103" s="110" t="str">
        <f>IF(AND(CR$85&gt;=FB103,CR$85&lt;=FC103),IFERROR($G103/FD103,0),"")</f>
        <v/>
      </c>
      <c r="CS103" s="110" t="str">
        <f>IF(AND(CS$85&gt;=FB103,CS$85&lt;=FC103),IFERROR($G103/FD103,0),"")</f>
        <v/>
      </c>
      <c r="CT103" s="110" t="str">
        <f>IF(AND(CT$85&gt;=FB103,CT$85&lt;=FC103),IFERROR($G103/FD103,0),"")</f>
        <v/>
      </c>
      <c r="CU103" s="110" t="str">
        <f>IF(AND(CU$85&gt;=FB103,CU$85&lt;=FC103),IFERROR($G103/FD103,0),"")</f>
        <v/>
      </c>
      <c r="CV103" s="110" t="str">
        <f>IF(AND(CV$85&gt;=FB103,CV$85&lt;=FC103),IFERROR($G103/FD103,0),"")</f>
        <v/>
      </c>
      <c r="CW103" s="110" t="str">
        <f>IF(AND(CW$85&gt;=FB103,CW$85&lt;=FC103),IFERROR($G103/FD103,0),"")</f>
        <v/>
      </c>
      <c r="CX103" s="110" t="str">
        <f>IF(AND(CX$85&gt;=FB103,CX$85&lt;=FC103),IFERROR($G103/FD103,0),"")</f>
        <v/>
      </c>
      <c r="CY103" s="110" t="str">
        <f>IF(AND(CY$85&gt;=FB103,CY$85&lt;=FC103),IFERROR($G103/FD103,0),"")</f>
        <v/>
      </c>
      <c r="CZ103" s="110" t="str">
        <f>IF(AND(CZ$85&gt;=FB103,CZ$85&lt;=FC103),IFERROR($G103/FD103,0),"")</f>
        <v/>
      </c>
      <c r="DA103" s="110" t="str">
        <f>IF(AND(DA$85&gt;=FB103,DA$85&lt;=FC103),IFERROR($G103/FD103,0),"")</f>
        <v/>
      </c>
      <c r="DB103" s="110" t="str">
        <f>IF(AND(DB$85&gt;=FB103,DB$85&lt;=FC103),IFERROR($G103/FD103,0),"")</f>
        <v/>
      </c>
      <c r="DC103" s="110" t="str">
        <f>IF(AND(DC$85&gt;=FB103,DC$85&lt;=FC103),IFERROR($G103/FD103,0),"")</f>
        <v/>
      </c>
      <c r="DD103" s="110" t="str">
        <f>IF(AND(DD$85&gt;=FB103,DD$85&lt;=FC103),IFERROR($G103/FD103,0),"")</f>
        <v/>
      </c>
      <c r="DE103" s="110" t="str">
        <f>IF(AND(DE$85&gt;=FB103,DE$85&lt;=FC103),IFERROR($G103/FD103,0),"")</f>
        <v/>
      </c>
      <c r="DF103" s="110" t="str">
        <f>IF(AND(DF$85&gt;=FB103,DF$85&lt;=FC103),IFERROR($G103/FD103,0),"")</f>
        <v/>
      </c>
      <c r="DG103" s="110" t="str">
        <f>IF(AND(DG$85&gt;=FB103,DG$85&lt;=FC103),IFERROR($G103/FD103,0),"")</f>
        <v/>
      </c>
      <c r="DH103" s="110" t="str">
        <f>IF(AND(DH$85&gt;=FB103,DH$85&lt;=FC103),IFERROR($G103/FD103,0),"")</f>
        <v/>
      </c>
      <c r="DI103" s="110" t="str">
        <f>IF(AND(DI$85&gt;=FB103,DI$85&lt;=FC103),IFERROR($G103/FD103,0),"")</f>
        <v/>
      </c>
      <c r="DJ103" s="110" t="str">
        <f>IF(AND(DJ$85&gt;=FB103,DJ$85&lt;=FC103),IFERROR($G103/FD103,0),"")</f>
        <v/>
      </c>
      <c r="DK103" s="110" t="str">
        <f>IF(AND(DK$85&gt;=FB103,DK$85&lt;=FC103),IFERROR($G103/FD103,0),"")</f>
        <v/>
      </c>
      <c r="DL103" s="110" t="str">
        <f>IF(AND(DL$85&gt;=FB103,DL$85&lt;=FC103),IFERROR($G103/FD103,0),"")</f>
        <v/>
      </c>
      <c r="DM103" s="110" t="str">
        <f>IF(AND(DM$85&gt;=FB103,DM$85&lt;=FC103),IFERROR($G103/FD103,0),"")</f>
        <v/>
      </c>
      <c r="DN103" s="110" t="str">
        <f>IF(AND(DN$85&gt;=FB103,DN$85&lt;=FC103),IFERROR($G103/FD103,0),"")</f>
        <v/>
      </c>
      <c r="DO103" s="110" t="str">
        <f>IF(AND(DO$85&gt;=FB103,DO$85&lt;=FC103),IFERROR($G103/FD103,0),"")</f>
        <v/>
      </c>
      <c r="DP103" s="110" t="str">
        <f>IF(AND(DP$85&gt;=FB103,DP$85&lt;=FC103),IFERROR($G103/FD103,0),"")</f>
        <v/>
      </c>
      <c r="DQ103" s="110" t="str">
        <f>IF(AND(DQ$85&gt;=FB103,DQ$85&lt;=FC103),IFERROR($G103/FD103,0),"")</f>
        <v/>
      </c>
      <c r="DR103" s="110" t="str">
        <f>IF(AND(DR$85&gt;=FB103,DR$85&lt;=FC103),IFERROR($G103/FD103,0),"")</f>
        <v/>
      </c>
      <c r="DS103" s="110" t="str">
        <f>IF(AND(DS$85&gt;=FB103,DS$85&lt;=FC103),IFERROR($G103/FD103,0),"")</f>
        <v/>
      </c>
      <c r="DT103" s="110" t="str">
        <f>IF(AND(DT$85&gt;=FB103,DT$85&lt;=FC103),IFERROR($G103/FD103,0),"")</f>
        <v/>
      </c>
      <c r="DU103" s="110" t="str">
        <f>IF(AND(DU$85&gt;=FB103,DU$85&lt;=FC103),IFERROR($G103/FD103,0),"")</f>
        <v/>
      </c>
      <c r="DV103" s="110" t="str">
        <f>IF(AND(DV$85&gt;=FB103,DV$85&lt;=FC103),IFERROR($G103/FD103,0),"")</f>
        <v/>
      </c>
      <c r="DW103" s="110" t="str">
        <f>IF(AND(DW$85&gt;=FB103,DW$85&lt;=FC103),IFERROR($G103/FD103,0),"")</f>
        <v/>
      </c>
      <c r="DX103" s="110" t="str">
        <f>IF(AND(DX$85&gt;=FB103,DX$85&lt;=FC103),IFERROR($G103/FD103,0),"")</f>
        <v/>
      </c>
      <c r="DY103" s="110" t="str">
        <f>IF(AND(DY$85&gt;=FB103,DY$85&lt;=FC103),IFERROR($G103/FD103,0),"")</f>
        <v/>
      </c>
      <c r="DZ103" s="110" t="str">
        <f>IF(AND(DZ$85&gt;=FB103,DZ$85&lt;=FC103),IFERROR($G103/FD103,0),"")</f>
        <v/>
      </c>
      <c r="EA103" s="110" t="str">
        <f>IF(AND(EA$85&gt;=FB103,EA$85&lt;=FC103),IFERROR($G103/FD103,0),"")</f>
        <v/>
      </c>
      <c r="EB103" s="110" t="str">
        <f>IF(AND(EB$85&gt;=FB103,EB$85&lt;=FC103),IFERROR($G103/FD103,0),"")</f>
        <v/>
      </c>
      <c r="EC103" s="110" t="str">
        <f>IF(AND(EC$85&gt;=FB103,EC$85&lt;=FC103),IFERROR($G103/FD103,0),"")</f>
        <v/>
      </c>
      <c r="ED103" s="110" t="str">
        <f>IF(AND(ED$85&gt;=FB103,ED$85&lt;=FC103),IFERROR($G103/FD103,0),"")</f>
        <v/>
      </c>
      <c r="EE103" s="110" t="str">
        <f>IF(AND(EE$85&gt;=FB103,EE$85&lt;=FC103),IFERROR($G103/FD103,0),"")</f>
        <v/>
      </c>
      <c r="EF103" s="110" t="str">
        <f>IF(AND(EF$85&gt;=FB103,EF$85&lt;=FC103),IFERROR($G103/FD103,0),"")</f>
        <v/>
      </c>
      <c r="EG103" s="110" t="str">
        <f>IF(AND(EG$85&gt;=FB103,EG$85&lt;=FC103),IFERROR($G103/FD103,0),"")</f>
        <v/>
      </c>
      <c r="EH103" s="110" t="str">
        <f>IF(AND(EH$85&gt;=FB103,EH$85&lt;=FC103),IFERROR($G103/FD103,0),"")</f>
        <v/>
      </c>
      <c r="EI103" s="110" t="str">
        <f>IF(AND(EI$85&gt;=FB103,EI$85&lt;=FC103),IFERROR($G103/FD103,0),"")</f>
        <v/>
      </c>
      <c r="EJ103" s="110" t="str">
        <f>IF(AND(EJ$85&gt;=FB103,EJ$85&lt;=FC103),IFERROR($G103/FD103,0),"")</f>
        <v/>
      </c>
      <c r="EK103" s="110" t="str">
        <f>IF(AND(EK$85&gt;=FB103,EK$85&lt;=FC103),IFERROR($G103/FD103,0),"")</f>
        <v/>
      </c>
      <c r="EL103" s="110" t="str">
        <f>IF(AND(EL$85&gt;=FB103,EL$85&lt;=FC103),IFERROR($G103/FD103,0),"")</f>
        <v/>
      </c>
      <c r="EM103" s="110" t="str">
        <f>IF(AND(EM$85&gt;=FB103,EM$85&lt;=FC103),IFERROR($G103/FD103,0),"")</f>
        <v/>
      </c>
      <c r="EN103" s="110" t="str">
        <f>IF(AND(EN$85&gt;=FB103,EN$85&lt;=FC103),IFERROR($G103/FD103,0),"")</f>
        <v/>
      </c>
      <c r="EO103" s="110" t="str">
        <f>IF(AND(EO$85&gt;=FB103,EO$85&lt;=FC103),IFERROR($G103/FD103,0),"")</f>
        <v/>
      </c>
      <c r="EP103" s="110" t="str">
        <f>IF(AND(EP$85&gt;=FB103,EP$85&lt;=FC103),IFERROR($G103/FD103,0),"")</f>
        <v/>
      </c>
      <c r="EQ103" s="110" t="str">
        <f>IF(AND(EQ$85&gt;=FB103,EQ$85&lt;=FC103),IFERROR($G103/FD103,0),"")</f>
        <v/>
      </c>
      <c r="ER103" s="110" t="str">
        <f>IF(AND(ER$85&gt;=FB103,ER$85&lt;=FC103),IFERROR($G103/FD103,0),"")</f>
        <v/>
      </c>
      <c r="ES103" s="110" t="str">
        <f>IF(AND(ES$85&gt;=FB103,ES$85&lt;=FC103),IFERROR($G103/FD103,0),"")</f>
        <v/>
      </c>
      <c r="ET103" s="110" t="str">
        <f>IF(AND(ET$85&gt;=FB103,ET$85&lt;=FC103),IFERROR($G103/FD103,0),"")</f>
        <v/>
      </c>
      <c r="EU103" s="110" t="str">
        <f>IF(AND(EU$85&gt;=FB103,EU$85&lt;=FC103),IFERROR($G103/FD103,0),"")</f>
        <v/>
      </c>
      <c r="EV103" s="110" t="str">
        <f>IF(AND(EV$85&gt;=FB103,EV$85&lt;=FC103),IFERROR($G103/FD103,0),"")</f>
        <v/>
      </c>
      <c r="EW103" s="110" t="str">
        <f>IF(AND(EW$85&gt;=FB103,EW$85&lt;=FC103),IFERROR($G103/FD103,0),"")</f>
        <v/>
      </c>
      <c r="EX103" s="110" t="str">
        <f>IF(AND(EX$85&gt;=FB103,EX$85&lt;=FC103),IFERROR($G103/FD103,0),"")</f>
        <v/>
      </c>
      <c r="EY103" s="110" t="str">
        <f>IF(AND(EY$85&gt;=FB103,EY$85&lt;=FC103),IFERROR($G103/FD103,0),"")</f>
        <v/>
      </c>
      <c r="EZ103" s="110" t="str">
        <f>IF(AND(EZ$85&gt;=FB103,EZ$85&lt;=FC103),IFERROR($G103/FD103,0),"")</f>
        <v/>
      </c>
      <c r="FA103" s="110" t="str">
        <f>IF(AND(FA$85&gt;=FB103,FA$85&lt;=FC103),IFERROR($G103/FD103,0),"")</f>
        <v/>
      </c>
      <c r="FB103">
        <f>'06_Presupuesto'!J190-'02_Rendimientos'!$B$79+1</f>
        <v>50</v>
      </c>
      <c r="FC103">
        <f>'06_Presupuesto'!K190-'02_Rendimientos'!$B$79+1</f>
        <v>61</v>
      </c>
      <c r="FD103">
        <f>FC103-FB103+1</f>
        <v>12</v>
      </c>
    </row>
    <row r="104" spans="2:160">
      <c r="B104" t="str">
        <f>'06_Presupuesto'!K25</f>
        <v>B.1.2.6</v>
      </c>
      <c r="C104" t="str">
        <f>'06_Presupuesto'!L25</f>
        <v>Radier e= 7cm</v>
      </c>
      <c r="D104" t="str">
        <f>'06_Presupuesto'!M25</f>
        <v>M2</v>
      </c>
      <c r="E104" s="90">
        <f>'06_Presupuesto'!N25</f>
        <v>143</v>
      </c>
      <c r="F104" s="90">
        <f>'06_Presupuesto'!O25</f>
        <v>19750</v>
      </c>
      <c r="G104" s="90">
        <f>'06_Presupuesto'!P25</f>
        <v>2824250</v>
      </c>
      <c r="H104" s="90" t="str">
        <f>IF(AND(H$85&gt;=FB104,H$85&lt;=FC104),IFERROR($G104/FD104,0),"")</f>
        <v/>
      </c>
      <c r="I104" s="90" t="str">
        <f>IF(AND(I$85&gt;=FB104,I$85&lt;=FC104),IFERROR($G104/FD104,0),"")</f>
        <v/>
      </c>
      <c r="J104" s="90" t="str">
        <f>IF(AND(J$85&gt;=FB104,J$85&lt;=FC104),IFERROR($G104/FD104,0),"")</f>
        <v/>
      </c>
      <c r="K104" s="90" t="str">
        <f>IF(AND(K$85&gt;=FB104,K$85&lt;=FC104),IFERROR($G104/FD104,0),"")</f>
        <v/>
      </c>
      <c r="L104" s="90" t="str">
        <f>IF(AND(L$85&gt;=FB104,L$85&lt;=FC104),IFERROR($G104/FD104,0),"")</f>
        <v/>
      </c>
      <c r="M104" s="90" t="str">
        <f>IF(AND(M$85&gt;=FB104,M$85&lt;=FC104),IFERROR($G104/FD104,0),"")</f>
        <v/>
      </c>
      <c r="N104" s="90" t="str">
        <f>IF(AND(N$85&gt;=FB104,N$85&lt;=FC104),IFERROR($G104/FD104,0),"")</f>
        <v/>
      </c>
      <c r="O104" s="90" t="str">
        <f>IF(AND(O$85&gt;=FB104,O$85&lt;=FC104),IFERROR($G104/FD104,0),"")</f>
        <v/>
      </c>
      <c r="P104" s="90" t="str">
        <f>IF(AND(P$85&gt;=FB104,P$85&lt;=FC104),IFERROR($G104/FD104,0),"")</f>
        <v/>
      </c>
      <c r="Q104" s="90" t="str">
        <f>IF(AND(Q$85&gt;=FB104,Q$85&lt;=FC104),IFERROR($G104/FD104,0),"")</f>
        <v/>
      </c>
      <c r="R104" s="90" t="str">
        <f>IF(AND(R$85&gt;=FB104,R$85&lt;=FC104),IFERROR($G104/FD104,0),"")</f>
        <v/>
      </c>
      <c r="S104" s="90" t="str">
        <f>IF(AND(S$85&gt;=FB104,S$85&lt;=FC104),IFERROR($G104/FD104,0),"")</f>
        <v/>
      </c>
      <c r="T104" s="90" t="str">
        <f>IF(AND(T$85&gt;=FB104,T$85&lt;=FC104),IFERROR($G104/FD104,0),"")</f>
        <v/>
      </c>
      <c r="U104" s="90" t="str">
        <f>IF(AND(U$85&gt;=FB104,U$85&lt;=FC104),IFERROR($G104/FD104,0),"")</f>
        <v/>
      </c>
      <c r="V104" s="90" t="str">
        <f>IF(AND(V$85&gt;=FB104,V$85&lt;=FC104),IFERROR($G104/FD104,0),"")</f>
        <v/>
      </c>
      <c r="W104" s="90" t="str">
        <f>IF(AND(W$85&gt;=FB104,W$85&lt;=FC104),IFERROR($G104/FD104,0),"")</f>
        <v/>
      </c>
      <c r="X104" s="90" t="str">
        <f>IF(AND(X$85&gt;=FB104,X$85&lt;=FC104),IFERROR($G104/FD104,0),"")</f>
        <v/>
      </c>
      <c r="Y104" s="90" t="str">
        <f>IF(AND(Y$85&gt;=FB104,Y$85&lt;=FC104),IFERROR($G104/FD104,0),"")</f>
        <v/>
      </c>
      <c r="Z104" s="90" t="str">
        <f>IF(AND(Z$85&gt;=FB104,Z$85&lt;=FC104),IFERROR($G104/FD104,0),"")</f>
        <v/>
      </c>
      <c r="AA104" s="90" t="str">
        <f>IF(AND(AA$85&gt;=FB104,AA$85&lt;=FC104),IFERROR($G104/FD104,0),"")</f>
        <v/>
      </c>
      <c r="AB104" s="90" t="str">
        <f>IF(AND(AB$85&gt;=FB104,AB$85&lt;=FC104),IFERROR($G104/FD104,0),"")</f>
        <v/>
      </c>
      <c r="AC104" s="90" t="str">
        <f>IF(AND(AC$85&gt;=FB104,AC$85&lt;=FC104),IFERROR($G104/FD104,0),"")</f>
        <v/>
      </c>
      <c r="AD104" s="90" t="str">
        <f>IF(AND(AD$85&gt;=FB104,AD$85&lt;=FC104),IFERROR($G104/FD104,0),"")</f>
        <v/>
      </c>
      <c r="AE104" s="90" t="str">
        <f>IF(AND(AE$85&gt;=FB104,AE$85&lt;=FC104),IFERROR($G104/FD104,0),"")</f>
        <v/>
      </c>
      <c r="AF104" s="90" t="str">
        <f>IF(AND(AF$85&gt;=FB104,AF$85&lt;=FC104),IFERROR($G104/FD104,0),"")</f>
        <v/>
      </c>
      <c r="AG104" s="90" t="str">
        <f>IF(AND(AG$85&gt;=FB104,AG$85&lt;=FC104),IFERROR($G104/FD104,0),"")</f>
        <v/>
      </c>
      <c r="AH104" s="90" t="str">
        <f>IF(AND(AH$85&gt;=FB104,AH$85&lt;=FC104),IFERROR($G104/FD104,0),"")</f>
        <v/>
      </c>
      <c r="AI104" s="90" t="str">
        <f>IF(AND(AI$85&gt;=FB104,AI$85&lt;=FC104),IFERROR($G104/FD104,0),"")</f>
        <v/>
      </c>
      <c r="AJ104" s="90" t="str">
        <f>IF(AND(AJ$85&gt;=FB104,AJ$85&lt;=FC104),IFERROR($G104/FD104,0),"")</f>
        <v/>
      </c>
      <c r="AK104" s="90" t="str">
        <f>IF(AND(AK$85&gt;=FB104,AK$85&lt;=FC104),IFERROR($G104/FD104,0),"")</f>
        <v/>
      </c>
      <c r="AL104" s="90" t="str">
        <f>IF(AND(AL$85&gt;=FB104,AL$85&lt;=FC104),IFERROR($G104/FD104,0),"")</f>
        <v/>
      </c>
      <c r="AM104" s="90" t="str">
        <f>IF(AND(AM$85&gt;=FB104,AM$85&lt;=FC104),IFERROR($G104/FD104,0),"")</f>
        <v/>
      </c>
      <c r="AN104" s="90" t="str">
        <f>IF(AND(AN$85&gt;=FB104,AN$85&lt;=FC104),IFERROR($G104/FD104,0),"")</f>
        <v/>
      </c>
      <c r="AO104" s="90" t="str">
        <f>IF(AND(AO$85&gt;=FB104,AO$85&lt;=FC104),IFERROR($G104/FD104,0),"")</f>
        <v/>
      </c>
      <c r="AP104" s="90" t="str">
        <f>IF(AND(AP$85&gt;=FB104,AP$85&lt;=FC104),IFERROR($G104/FD104,0),"")</f>
        <v/>
      </c>
      <c r="AQ104" s="90" t="str">
        <f>IF(AND(AQ$85&gt;=FB104,AQ$85&lt;=FC104),IFERROR($G104/FD104,0),"")</f>
        <v/>
      </c>
      <c r="AR104" s="90" t="str">
        <f>IF(AND(AR$85&gt;=FB104,AR$85&lt;=FC104),IFERROR($G104/FD104,0),"")</f>
        <v/>
      </c>
      <c r="AS104" s="90" t="str">
        <f>IF(AND(AS$85&gt;=FB104,AS$85&lt;=FC104),IFERROR($G104/FD104,0),"")</f>
        <v/>
      </c>
      <c r="AT104" s="90" t="str">
        <f>IF(AND(AT$85&gt;=FB104,AT$85&lt;=FC104),IFERROR($G104/FD104,0),"")</f>
        <v/>
      </c>
      <c r="AU104" s="90" t="str">
        <f>IF(AND(AU$85&gt;=FB104,AU$85&lt;=FC104),IFERROR($G104/FD104,0),"")</f>
        <v/>
      </c>
      <c r="AV104" s="90" t="str">
        <f>IF(AND(AV$85&gt;=FB104,AV$85&lt;=FC104),IFERROR($G104/FD104,0),"")</f>
        <v/>
      </c>
      <c r="AW104" s="90" t="str">
        <f>IF(AND(AW$85&gt;=FB104,AW$85&lt;=FC104),IFERROR($G104/FD104,0),"")</f>
        <v/>
      </c>
      <c r="AX104" s="90" t="str">
        <f>IF(AND(AX$85&gt;=FB104,AX$85&lt;=FC104),IFERROR($G104/FD104,0),"")</f>
        <v/>
      </c>
      <c r="AY104" s="90" t="str">
        <f>IF(AND(AY$85&gt;=FB104,AY$85&lt;=FC104),IFERROR($G104/FD104,0),"")</f>
        <v/>
      </c>
      <c r="AZ104" s="90" t="str">
        <f>IF(AND(AZ$85&gt;=FB104,AZ$85&lt;=FC104),IFERROR($G104/FD104,0),"")</f>
        <v/>
      </c>
      <c r="BA104" s="90" t="str">
        <f>IF(AND(BA$85&gt;=FB104,BA$85&lt;=FC104),IFERROR($G104/FD104,0),"")</f>
        <v/>
      </c>
      <c r="BB104" s="90" t="str">
        <f>IF(AND(BB$85&gt;=FB104,BB$85&lt;=FC104),IFERROR($G104/FD104,0),"")</f>
        <v/>
      </c>
      <c r="BC104" s="90" t="str">
        <f>IF(AND(BC$85&gt;=FB104,BC$85&lt;=FC104),IFERROR($G104/FD104,0),"")</f>
        <v/>
      </c>
      <c r="BD104" s="90" t="str">
        <f>IF(AND(BD$85&gt;=FB104,BD$85&lt;=FC104),IFERROR($G104/FD104,0),"")</f>
        <v/>
      </c>
      <c r="BE104" s="90">
        <f>IF(AND(BE$85&gt;=FB104,BE$85&lt;=FC104),IFERROR($G104/FD104,0),"")</f>
        <v>235354.16666666666</v>
      </c>
      <c r="BF104" s="90">
        <f>IF(AND(BF$85&gt;=FB104,BF$85&lt;=FC104),IFERROR($G104/FD104,0),"")</f>
        <v>235354.16666666666</v>
      </c>
      <c r="BG104" s="90">
        <f>IF(AND(BG$85&gt;=FB104,BG$85&lt;=FC104),IFERROR($G104/FD104,0),"")</f>
        <v>235354.16666666666</v>
      </c>
      <c r="BH104" s="90">
        <f>IF(AND(BH$85&gt;=FB104,BH$85&lt;=FC104),IFERROR($G104/FD104,0),"")</f>
        <v>235354.16666666666</v>
      </c>
      <c r="BI104" s="90">
        <f>IF(AND(BI$85&gt;=FB104,BI$85&lt;=FC104),IFERROR($G104/FD104,0),"")</f>
        <v>235354.16666666666</v>
      </c>
      <c r="BJ104" s="90">
        <f>IF(AND(BJ$85&gt;=FB104,BJ$85&lt;=FC104),IFERROR($G104/FD104,0),"")</f>
        <v>235354.16666666666</v>
      </c>
      <c r="BK104" s="90">
        <f>IF(AND(BK$85&gt;=FB104,BK$85&lt;=FC104),IFERROR($G104/FD104,0),"")</f>
        <v>235354.16666666666</v>
      </c>
      <c r="BL104" s="90">
        <f>IF(AND(BL$85&gt;=FB104,BL$85&lt;=FC104),IFERROR($G104/FD104,0),"")</f>
        <v>235354.16666666666</v>
      </c>
      <c r="BM104" s="90">
        <f>IF(AND(BM$85&gt;=FB104,BM$85&lt;=FC104),IFERROR($G104/FD104,0),"")</f>
        <v>235354.16666666666</v>
      </c>
      <c r="BN104" s="90">
        <f>IF(AND(BN$85&gt;=FB104,BN$85&lt;=FC104),IFERROR($G104/FD104,0),"")</f>
        <v>235354.16666666666</v>
      </c>
      <c r="BO104" s="90">
        <f>IF(AND(BO$85&gt;=FB104,BO$85&lt;=FC104),IFERROR($G104/FD104,0),"")</f>
        <v>235354.16666666666</v>
      </c>
      <c r="BP104" s="90">
        <f>IF(AND(BP$85&gt;=FB104,BP$85&lt;=FC104),IFERROR($G104/FD104,0),"")</f>
        <v>235354.16666666666</v>
      </c>
      <c r="BQ104" s="90" t="str">
        <f>IF(AND(BQ$85&gt;=FB104,BQ$85&lt;=FC104),IFERROR($G104/FD104,0),"")</f>
        <v/>
      </c>
      <c r="BR104" s="90" t="str">
        <f>IF(AND(BR$85&gt;=FB104,BR$85&lt;=FC104),IFERROR($G104/FD104,0),"")</f>
        <v/>
      </c>
      <c r="BS104" s="90" t="str">
        <f>IF(AND(BS$85&gt;=FB104,BS$85&lt;=FC104),IFERROR($G104/FD104,0),"")</f>
        <v/>
      </c>
      <c r="BT104" s="90" t="str">
        <f>IF(AND(BT$85&gt;=FB104,BT$85&lt;=FC104),IFERROR($G104/FD104,0),"")</f>
        <v/>
      </c>
      <c r="BU104" s="90" t="str">
        <f>IF(AND(BU$85&gt;=FB104,BU$85&lt;=FC104),IFERROR($G104/FD104,0),"")</f>
        <v/>
      </c>
      <c r="BV104" s="90" t="str">
        <f>IF(AND(BV$85&gt;=FB104,BV$85&lt;=FC104),IFERROR($G104/FD104,0),"")</f>
        <v/>
      </c>
      <c r="BW104" s="90" t="str">
        <f>IF(AND(BW$85&gt;=FB104,BW$85&lt;=FC104),IFERROR($G104/FD104,0),"")</f>
        <v/>
      </c>
      <c r="BX104" s="90" t="str">
        <f>IF(AND(BX$85&gt;=FB104,BX$85&lt;=FC104),IFERROR($G104/FD104,0),"")</f>
        <v/>
      </c>
      <c r="BY104" s="90" t="str">
        <f>IF(AND(BY$85&gt;=FB104,BY$85&lt;=FC104),IFERROR($G104/FD104,0),"")</f>
        <v/>
      </c>
      <c r="BZ104" s="90" t="str">
        <f>IF(AND(BZ$85&gt;=FB104,BZ$85&lt;=FC104),IFERROR($G104/FD104,0),"")</f>
        <v/>
      </c>
      <c r="CA104" s="90" t="str">
        <f>IF(AND(CA$85&gt;=FB104,CA$85&lt;=FC104),IFERROR($G104/FD104,0),"")</f>
        <v/>
      </c>
      <c r="CB104" s="90" t="str">
        <f>IF(AND(CB$85&gt;=FB104,CB$85&lt;=FC104),IFERROR($G104/FD104,0),"")</f>
        <v/>
      </c>
      <c r="CC104" s="90" t="str">
        <f>IF(AND(CC$85&gt;=FB104,CC$85&lt;=FC104),IFERROR($G104/FD104,0),"")</f>
        <v/>
      </c>
      <c r="CD104" s="90" t="str">
        <f>IF(AND(CD$85&gt;=FB104,CD$85&lt;=FC104),IFERROR($G104/FD104,0),"")</f>
        <v/>
      </c>
      <c r="CE104" s="90" t="str">
        <f>IF(AND(CE$85&gt;=FB104,CE$85&lt;=FC104),IFERROR($G104/FD104,0),"")</f>
        <v/>
      </c>
      <c r="CF104" s="90" t="str">
        <f>IF(AND(CF$85&gt;=FB104,CF$85&lt;=FC104),IFERROR($G104/FD104,0),"")</f>
        <v/>
      </c>
      <c r="CG104" s="90" t="str">
        <f>IF(AND(CG$85&gt;=FB104,CG$85&lt;=FC104),IFERROR($G104/FD104,0),"")</f>
        <v/>
      </c>
      <c r="CH104" s="90" t="str">
        <f>IF(AND(CH$85&gt;=FB104,CH$85&lt;=FC104),IFERROR($G104/FD104,0),"")</f>
        <v/>
      </c>
      <c r="CI104" s="90" t="str">
        <f>IF(AND(CI$85&gt;=FB104,CI$85&lt;=FC104),IFERROR($G104/FD104,0),"")</f>
        <v/>
      </c>
      <c r="CJ104" s="90" t="str">
        <f>IF(AND(CJ$85&gt;=FB104,CJ$85&lt;=FC104),IFERROR($G104/FD104,0),"")</f>
        <v/>
      </c>
      <c r="CK104" s="90" t="str">
        <f>IF(AND(CK$85&gt;=FB104,CK$85&lt;=FC104),IFERROR($G104/FD104,0),"")</f>
        <v/>
      </c>
      <c r="CL104" s="90" t="str">
        <f>IF(AND(CL$85&gt;=FB104,CL$85&lt;=FC104),IFERROR($G104/FD104,0),"")</f>
        <v/>
      </c>
      <c r="CM104" s="90" t="str">
        <f>IF(AND(CM$85&gt;=FB104,CM$85&lt;=FC104),IFERROR($G104/FD104,0),"")</f>
        <v/>
      </c>
      <c r="CN104" s="90" t="str">
        <f>IF(AND(CN$85&gt;=FB104,CN$85&lt;=FC104),IFERROR($G104/FD104,0),"")</f>
        <v/>
      </c>
      <c r="CO104" s="90" t="str">
        <f>IF(AND(CO$85&gt;=FB104,CO$85&lt;=FC104),IFERROR($G104/FD104,0),"")</f>
        <v/>
      </c>
      <c r="CP104" s="90" t="str">
        <f>IF(AND(CP$85&gt;=FB104,CP$85&lt;=FC104),IFERROR($G104/FD104,0),"")</f>
        <v/>
      </c>
      <c r="CQ104" s="90" t="str">
        <f>IF(AND(CQ$85&gt;=FB104,CQ$85&lt;=FC104),IFERROR($G104/FD104,0),"")</f>
        <v/>
      </c>
      <c r="CR104" s="90" t="str">
        <f>IF(AND(CR$85&gt;=FB104,CR$85&lt;=FC104),IFERROR($G104/FD104,0),"")</f>
        <v/>
      </c>
      <c r="CS104" s="90" t="str">
        <f>IF(AND(CS$85&gt;=FB104,CS$85&lt;=FC104),IFERROR($G104/FD104,0),"")</f>
        <v/>
      </c>
      <c r="CT104" s="90" t="str">
        <f>IF(AND(CT$85&gt;=FB104,CT$85&lt;=FC104),IFERROR($G104/FD104,0),"")</f>
        <v/>
      </c>
      <c r="CU104" s="90" t="str">
        <f>IF(AND(CU$85&gt;=FB104,CU$85&lt;=FC104),IFERROR($G104/FD104,0),"")</f>
        <v/>
      </c>
      <c r="CV104" s="90" t="str">
        <f>IF(AND(CV$85&gt;=FB104,CV$85&lt;=FC104),IFERROR($G104/FD104,0),"")</f>
        <v/>
      </c>
      <c r="CW104" s="90" t="str">
        <f>IF(AND(CW$85&gt;=FB104,CW$85&lt;=FC104),IFERROR($G104/FD104,0),"")</f>
        <v/>
      </c>
      <c r="CX104" s="90" t="str">
        <f>IF(AND(CX$85&gt;=FB104,CX$85&lt;=FC104),IFERROR($G104/FD104,0),"")</f>
        <v/>
      </c>
      <c r="CY104" s="90" t="str">
        <f>IF(AND(CY$85&gt;=FB104,CY$85&lt;=FC104),IFERROR($G104/FD104,0),"")</f>
        <v/>
      </c>
      <c r="CZ104" s="90" t="str">
        <f>IF(AND(CZ$85&gt;=FB104,CZ$85&lt;=FC104),IFERROR($G104/FD104,0),"")</f>
        <v/>
      </c>
      <c r="DA104" s="90" t="str">
        <f>IF(AND(DA$85&gt;=FB104,DA$85&lt;=FC104),IFERROR($G104/FD104,0),"")</f>
        <v/>
      </c>
      <c r="DB104" s="90" t="str">
        <f>IF(AND(DB$85&gt;=FB104,DB$85&lt;=FC104),IFERROR($G104/FD104,0),"")</f>
        <v/>
      </c>
      <c r="DC104" s="90" t="str">
        <f>IF(AND(DC$85&gt;=FB104,DC$85&lt;=FC104),IFERROR($G104/FD104,0),"")</f>
        <v/>
      </c>
      <c r="DD104" s="90" t="str">
        <f>IF(AND(DD$85&gt;=FB104,DD$85&lt;=FC104),IFERROR($G104/FD104,0),"")</f>
        <v/>
      </c>
      <c r="DE104" s="90" t="str">
        <f>IF(AND(DE$85&gt;=FB104,DE$85&lt;=FC104),IFERROR($G104/FD104,0),"")</f>
        <v/>
      </c>
      <c r="DF104" s="90" t="str">
        <f>IF(AND(DF$85&gt;=FB104,DF$85&lt;=FC104),IFERROR($G104/FD104,0),"")</f>
        <v/>
      </c>
      <c r="DG104" s="90" t="str">
        <f>IF(AND(DG$85&gt;=FB104,DG$85&lt;=FC104),IFERROR($G104/FD104,0),"")</f>
        <v/>
      </c>
      <c r="DH104" s="90" t="str">
        <f>IF(AND(DH$85&gt;=FB104,DH$85&lt;=FC104),IFERROR($G104/FD104,0),"")</f>
        <v/>
      </c>
      <c r="DI104" s="90" t="str">
        <f>IF(AND(DI$85&gt;=FB104,DI$85&lt;=FC104),IFERROR($G104/FD104,0),"")</f>
        <v/>
      </c>
      <c r="DJ104" s="90" t="str">
        <f>IF(AND(DJ$85&gt;=FB104,DJ$85&lt;=FC104),IFERROR($G104/FD104,0),"")</f>
        <v/>
      </c>
      <c r="DK104" s="90" t="str">
        <f>IF(AND(DK$85&gt;=FB104,DK$85&lt;=FC104),IFERROR($G104/FD104,0),"")</f>
        <v/>
      </c>
      <c r="DL104" s="90" t="str">
        <f>IF(AND(DL$85&gt;=FB104,DL$85&lt;=FC104),IFERROR($G104/FD104,0),"")</f>
        <v/>
      </c>
      <c r="DM104" s="90" t="str">
        <f>IF(AND(DM$85&gt;=FB104,DM$85&lt;=FC104),IFERROR($G104/FD104,0),"")</f>
        <v/>
      </c>
      <c r="DN104" s="90" t="str">
        <f>IF(AND(DN$85&gt;=FB104,DN$85&lt;=FC104),IFERROR($G104/FD104,0),"")</f>
        <v/>
      </c>
      <c r="DO104" s="90" t="str">
        <f>IF(AND(DO$85&gt;=FB104,DO$85&lt;=FC104),IFERROR($G104/FD104,0),"")</f>
        <v/>
      </c>
      <c r="DP104" s="90" t="str">
        <f>IF(AND(DP$85&gt;=FB104,DP$85&lt;=FC104),IFERROR($G104/FD104,0),"")</f>
        <v/>
      </c>
      <c r="DQ104" s="90" t="str">
        <f>IF(AND(DQ$85&gt;=FB104,DQ$85&lt;=FC104),IFERROR($G104/FD104,0),"")</f>
        <v/>
      </c>
      <c r="DR104" s="90" t="str">
        <f>IF(AND(DR$85&gt;=FB104,DR$85&lt;=FC104),IFERROR($G104/FD104,0),"")</f>
        <v/>
      </c>
      <c r="DS104" s="90" t="str">
        <f>IF(AND(DS$85&gt;=FB104,DS$85&lt;=FC104),IFERROR($G104/FD104,0),"")</f>
        <v/>
      </c>
      <c r="DT104" s="90" t="str">
        <f>IF(AND(DT$85&gt;=FB104,DT$85&lt;=FC104),IFERROR($G104/FD104,0),"")</f>
        <v/>
      </c>
      <c r="DU104" s="90" t="str">
        <f>IF(AND(DU$85&gt;=FB104,DU$85&lt;=FC104),IFERROR($G104/FD104,0),"")</f>
        <v/>
      </c>
      <c r="DV104" s="90" t="str">
        <f>IF(AND(DV$85&gt;=FB104,DV$85&lt;=FC104),IFERROR($G104/FD104,0),"")</f>
        <v/>
      </c>
      <c r="DW104" s="90" t="str">
        <f>IF(AND(DW$85&gt;=FB104,DW$85&lt;=FC104),IFERROR($G104/FD104,0),"")</f>
        <v/>
      </c>
      <c r="DX104" s="90" t="str">
        <f>IF(AND(DX$85&gt;=FB104,DX$85&lt;=FC104),IFERROR($G104/FD104,0),"")</f>
        <v/>
      </c>
      <c r="DY104" s="90" t="str">
        <f>IF(AND(DY$85&gt;=FB104,DY$85&lt;=FC104),IFERROR($G104/FD104,0),"")</f>
        <v/>
      </c>
      <c r="DZ104" s="90" t="str">
        <f>IF(AND(DZ$85&gt;=FB104,DZ$85&lt;=FC104),IFERROR($G104/FD104,0),"")</f>
        <v/>
      </c>
      <c r="EA104" s="90" t="str">
        <f>IF(AND(EA$85&gt;=FB104,EA$85&lt;=FC104),IFERROR($G104/FD104,0),"")</f>
        <v/>
      </c>
      <c r="EB104" s="90" t="str">
        <f>IF(AND(EB$85&gt;=FB104,EB$85&lt;=FC104),IFERROR($G104/FD104,0),"")</f>
        <v/>
      </c>
      <c r="EC104" s="90" t="str">
        <f>IF(AND(EC$85&gt;=FB104,EC$85&lt;=FC104),IFERROR($G104/FD104,0),"")</f>
        <v/>
      </c>
      <c r="ED104" s="90" t="str">
        <f>IF(AND(ED$85&gt;=FB104,ED$85&lt;=FC104),IFERROR($G104/FD104,0),"")</f>
        <v/>
      </c>
      <c r="EE104" s="90" t="str">
        <f>IF(AND(EE$85&gt;=FB104,EE$85&lt;=FC104),IFERROR($G104/FD104,0),"")</f>
        <v/>
      </c>
      <c r="EF104" s="90" t="str">
        <f>IF(AND(EF$85&gt;=FB104,EF$85&lt;=FC104),IFERROR($G104/FD104,0),"")</f>
        <v/>
      </c>
      <c r="EG104" s="90" t="str">
        <f>IF(AND(EG$85&gt;=FB104,EG$85&lt;=FC104),IFERROR($G104/FD104,0),"")</f>
        <v/>
      </c>
      <c r="EH104" s="90" t="str">
        <f>IF(AND(EH$85&gt;=FB104,EH$85&lt;=FC104),IFERROR($G104/FD104,0),"")</f>
        <v/>
      </c>
      <c r="EI104" s="90" t="str">
        <f>IF(AND(EI$85&gt;=FB104,EI$85&lt;=FC104),IFERROR($G104/FD104,0),"")</f>
        <v/>
      </c>
      <c r="EJ104" s="90" t="str">
        <f>IF(AND(EJ$85&gt;=FB104,EJ$85&lt;=FC104),IFERROR($G104/FD104,0),"")</f>
        <v/>
      </c>
      <c r="EK104" s="90" t="str">
        <f>IF(AND(EK$85&gt;=FB104,EK$85&lt;=FC104),IFERROR($G104/FD104,0),"")</f>
        <v/>
      </c>
      <c r="EL104" s="90" t="str">
        <f>IF(AND(EL$85&gt;=FB104,EL$85&lt;=FC104),IFERROR($G104/FD104,0),"")</f>
        <v/>
      </c>
      <c r="EM104" s="90" t="str">
        <f>IF(AND(EM$85&gt;=FB104,EM$85&lt;=FC104),IFERROR($G104/FD104,0),"")</f>
        <v/>
      </c>
      <c r="EN104" s="90" t="str">
        <f>IF(AND(EN$85&gt;=FB104,EN$85&lt;=FC104),IFERROR($G104/FD104,0),"")</f>
        <v/>
      </c>
      <c r="EO104" s="90" t="str">
        <f>IF(AND(EO$85&gt;=FB104,EO$85&lt;=FC104),IFERROR($G104/FD104,0),"")</f>
        <v/>
      </c>
      <c r="EP104" s="90" t="str">
        <f>IF(AND(EP$85&gt;=FB104,EP$85&lt;=FC104),IFERROR($G104/FD104,0),"")</f>
        <v/>
      </c>
      <c r="EQ104" s="90" t="str">
        <f>IF(AND(EQ$85&gt;=FB104,EQ$85&lt;=FC104),IFERROR($G104/FD104,0),"")</f>
        <v/>
      </c>
      <c r="ER104" s="90" t="str">
        <f>IF(AND(ER$85&gt;=FB104,ER$85&lt;=FC104),IFERROR($G104/FD104,0),"")</f>
        <v/>
      </c>
      <c r="ES104" s="90" t="str">
        <f>IF(AND(ES$85&gt;=FB104,ES$85&lt;=FC104),IFERROR($G104/FD104,0),"")</f>
        <v/>
      </c>
      <c r="ET104" s="90" t="str">
        <f>IF(AND(ET$85&gt;=FB104,ET$85&lt;=FC104),IFERROR($G104/FD104,0),"")</f>
        <v/>
      </c>
      <c r="EU104" s="90" t="str">
        <f>IF(AND(EU$85&gt;=FB104,EU$85&lt;=FC104),IFERROR($G104/FD104,0),"")</f>
        <v/>
      </c>
      <c r="EV104" s="90" t="str">
        <f>IF(AND(EV$85&gt;=FB104,EV$85&lt;=FC104),IFERROR($G104/FD104,0),"")</f>
        <v/>
      </c>
      <c r="EW104" s="90" t="str">
        <f>IF(AND(EW$85&gt;=FB104,EW$85&lt;=FC104),IFERROR($G104/FD104,0),"")</f>
        <v/>
      </c>
      <c r="EX104" s="90" t="str">
        <f>IF(AND(EX$85&gt;=FB104,EX$85&lt;=FC104),IFERROR($G104/FD104,0),"")</f>
        <v/>
      </c>
      <c r="EY104" s="90" t="str">
        <f>IF(AND(EY$85&gt;=FB104,EY$85&lt;=FC104),IFERROR($G104/FD104,0),"")</f>
        <v/>
      </c>
      <c r="EZ104" s="90" t="str">
        <f>IF(AND(EZ$85&gt;=FB104,EZ$85&lt;=FC104),IFERROR($G104/FD104,0),"")</f>
        <v/>
      </c>
      <c r="FA104" s="90" t="str">
        <f>IF(AND(FA$85&gt;=FB104,FA$85&lt;=FC104),IFERROR($G104/FD104,0),"")</f>
        <v/>
      </c>
      <c r="FB104">
        <f>'06_Presupuesto'!J191-'02_Rendimientos'!$B$79+1</f>
        <v>50</v>
      </c>
      <c r="FC104">
        <f>'06_Presupuesto'!K191-'02_Rendimientos'!$B$79+1</f>
        <v>61</v>
      </c>
      <c r="FD104">
        <f>FC104-FB104+1</f>
        <v>12</v>
      </c>
    </row>
    <row r="105" spans="2:160">
      <c r="B105" s="109" t="str">
        <f>'06_Presupuesto'!K26</f>
        <v>B.1.3.1</v>
      </c>
      <c r="C105" s="109" t="str">
        <f>'06_Presupuesto'!L26</f>
        <v>Estabilizado Compactado e=20cm</v>
      </c>
      <c r="D105" s="109" t="str">
        <f>'06_Presupuesto'!M26</f>
        <v>M3</v>
      </c>
      <c r="E105" s="110">
        <f>'06_Presupuesto'!N26</f>
        <v>18.649999999999999</v>
      </c>
      <c r="F105" s="110">
        <f>'06_Presupuesto'!O26</f>
        <v>54999.999999999993</v>
      </c>
      <c r="G105" s="110">
        <f>'06_Presupuesto'!P26</f>
        <v>1025749.9999999998</v>
      </c>
      <c r="H105" s="110" t="str">
        <f>IF(AND(H$85&gt;=FB105,H$85&lt;=FC105),IFERROR($G105/FD105,0),"")</f>
        <v/>
      </c>
      <c r="I105" s="110" t="str">
        <f>IF(AND(I$85&gt;=FB105,I$85&lt;=FC105),IFERROR($G105/FD105,0),"")</f>
        <v/>
      </c>
      <c r="J105" s="110" t="str">
        <f>IF(AND(J$85&gt;=FB105,J$85&lt;=FC105),IFERROR($G105/FD105,0),"")</f>
        <v/>
      </c>
      <c r="K105" s="110" t="str">
        <f>IF(AND(K$85&gt;=FB105,K$85&lt;=FC105),IFERROR($G105/FD105,0),"")</f>
        <v/>
      </c>
      <c r="L105" s="110" t="str">
        <f>IF(AND(L$85&gt;=FB105,L$85&lt;=FC105),IFERROR($G105/FD105,0),"")</f>
        <v/>
      </c>
      <c r="M105" s="110" t="str">
        <f>IF(AND(M$85&gt;=FB105,M$85&lt;=FC105),IFERROR($G105/FD105,0),"")</f>
        <v/>
      </c>
      <c r="N105" s="110" t="str">
        <f>IF(AND(N$85&gt;=FB105,N$85&lt;=FC105),IFERROR($G105/FD105,0),"")</f>
        <v/>
      </c>
      <c r="O105" s="110" t="str">
        <f>IF(AND(O$85&gt;=FB105,O$85&lt;=FC105),IFERROR($G105/FD105,0),"")</f>
        <v/>
      </c>
      <c r="P105" s="110" t="str">
        <f>IF(AND(P$85&gt;=FB105,P$85&lt;=FC105),IFERROR($G105/FD105,0),"")</f>
        <v/>
      </c>
      <c r="Q105" s="110" t="str">
        <f>IF(AND(Q$85&gt;=FB105,Q$85&lt;=FC105),IFERROR($G105/FD105,0),"")</f>
        <v/>
      </c>
      <c r="R105" s="110" t="str">
        <f>IF(AND(R$85&gt;=FB105,R$85&lt;=FC105),IFERROR($G105/FD105,0),"")</f>
        <v/>
      </c>
      <c r="S105" s="110" t="str">
        <f>IF(AND(S$85&gt;=FB105,S$85&lt;=FC105),IFERROR($G105/FD105,0),"")</f>
        <v/>
      </c>
      <c r="T105" s="110" t="str">
        <f>IF(AND(T$85&gt;=FB105,T$85&lt;=FC105),IFERROR($G105/FD105,0),"")</f>
        <v/>
      </c>
      <c r="U105" s="110" t="str">
        <f>IF(AND(U$85&gt;=FB105,U$85&lt;=FC105),IFERROR($G105/FD105,0),"")</f>
        <v/>
      </c>
      <c r="V105" s="110" t="str">
        <f>IF(AND(V$85&gt;=FB105,V$85&lt;=FC105),IFERROR($G105/FD105,0),"")</f>
        <v/>
      </c>
      <c r="W105" s="110" t="str">
        <f>IF(AND(W$85&gt;=FB105,W$85&lt;=FC105),IFERROR($G105/FD105,0),"")</f>
        <v/>
      </c>
      <c r="X105" s="110" t="str">
        <f>IF(AND(X$85&gt;=FB105,X$85&lt;=FC105),IFERROR($G105/FD105,0),"")</f>
        <v/>
      </c>
      <c r="Y105" s="110" t="str">
        <f>IF(AND(Y$85&gt;=FB105,Y$85&lt;=FC105),IFERROR($G105/FD105,0),"")</f>
        <v/>
      </c>
      <c r="Z105" s="110" t="str">
        <f>IF(AND(Z$85&gt;=FB105,Z$85&lt;=FC105),IFERROR($G105/FD105,0),"")</f>
        <v/>
      </c>
      <c r="AA105" s="110" t="str">
        <f>IF(AND(AA$85&gt;=FB105,AA$85&lt;=FC105),IFERROR($G105/FD105,0),"")</f>
        <v/>
      </c>
      <c r="AB105" s="110" t="str">
        <f>IF(AND(AB$85&gt;=FB105,AB$85&lt;=FC105),IFERROR($G105/FD105,0),"")</f>
        <v/>
      </c>
      <c r="AC105" s="110" t="str">
        <f>IF(AND(AC$85&gt;=FB105,AC$85&lt;=FC105),IFERROR($G105/FD105,0),"")</f>
        <v/>
      </c>
      <c r="AD105" s="110">
        <f>IF(AND(AD$85&gt;=FB105,AD$85&lt;=FC105),IFERROR($G105/FD105,0),"")</f>
        <v>113972.22222222219</v>
      </c>
      <c r="AE105" s="110">
        <f>IF(AND(AE$85&gt;=FB105,AE$85&lt;=FC105),IFERROR($G105/FD105,0),"")</f>
        <v>113972.22222222219</v>
      </c>
      <c r="AF105" s="110">
        <f>IF(AND(AF$85&gt;=FB105,AF$85&lt;=FC105),IFERROR($G105/FD105,0),"")</f>
        <v>113972.22222222219</v>
      </c>
      <c r="AG105" s="110">
        <f>IF(AND(AG$85&gt;=FB105,AG$85&lt;=FC105),IFERROR($G105/FD105,0),"")</f>
        <v>113972.22222222219</v>
      </c>
      <c r="AH105" s="110">
        <f>IF(AND(AH$85&gt;=FB105,AH$85&lt;=FC105),IFERROR($G105/FD105,0),"")</f>
        <v>113972.22222222219</v>
      </c>
      <c r="AI105" s="110">
        <f>IF(AND(AI$85&gt;=FB105,AI$85&lt;=FC105),IFERROR($G105/FD105,0),"")</f>
        <v>113972.22222222219</v>
      </c>
      <c r="AJ105" s="110">
        <f>IF(AND(AJ$85&gt;=FB105,AJ$85&lt;=FC105),IFERROR($G105/FD105,0),"")</f>
        <v>113972.22222222219</v>
      </c>
      <c r="AK105" s="110">
        <f>IF(AND(AK$85&gt;=FB105,AK$85&lt;=FC105),IFERROR($G105/FD105,0),"")</f>
        <v>113972.22222222219</v>
      </c>
      <c r="AL105" s="110">
        <f>IF(AND(AL$85&gt;=FB105,AL$85&lt;=FC105),IFERROR($G105/FD105,0),"")</f>
        <v>113972.22222222219</v>
      </c>
      <c r="AM105" s="110" t="str">
        <f>IF(AND(AM$85&gt;=FB105,AM$85&lt;=FC105),IFERROR($G105/FD105,0),"")</f>
        <v/>
      </c>
      <c r="AN105" s="110" t="str">
        <f>IF(AND(AN$85&gt;=FB105,AN$85&lt;=FC105),IFERROR($G105/FD105,0),"")</f>
        <v/>
      </c>
      <c r="AO105" s="110" t="str">
        <f>IF(AND(AO$85&gt;=FB105,AO$85&lt;=FC105),IFERROR($G105/FD105,0),"")</f>
        <v/>
      </c>
      <c r="AP105" s="110" t="str">
        <f>IF(AND(AP$85&gt;=FB105,AP$85&lt;=FC105),IFERROR($G105/FD105,0),"")</f>
        <v/>
      </c>
      <c r="AQ105" s="110" t="str">
        <f>IF(AND(AQ$85&gt;=FB105,AQ$85&lt;=FC105),IFERROR($G105/FD105,0),"")</f>
        <v/>
      </c>
      <c r="AR105" s="110" t="str">
        <f>IF(AND(AR$85&gt;=FB105,AR$85&lt;=FC105),IFERROR($G105/FD105,0),"")</f>
        <v/>
      </c>
      <c r="AS105" s="110" t="str">
        <f>IF(AND(AS$85&gt;=FB105,AS$85&lt;=FC105),IFERROR($G105/FD105,0),"")</f>
        <v/>
      </c>
      <c r="AT105" s="110" t="str">
        <f>IF(AND(AT$85&gt;=FB105,AT$85&lt;=FC105),IFERROR($G105/FD105,0),"")</f>
        <v/>
      </c>
      <c r="AU105" s="110" t="str">
        <f>IF(AND(AU$85&gt;=FB105,AU$85&lt;=FC105),IFERROR($G105/FD105,0),"")</f>
        <v/>
      </c>
      <c r="AV105" s="110" t="str">
        <f>IF(AND(AV$85&gt;=FB105,AV$85&lt;=FC105),IFERROR($G105/FD105,0),"")</f>
        <v/>
      </c>
      <c r="AW105" s="110" t="str">
        <f>IF(AND(AW$85&gt;=FB105,AW$85&lt;=FC105),IFERROR($G105/FD105,0),"")</f>
        <v/>
      </c>
      <c r="AX105" s="110" t="str">
        <f>IF(AND(AX$85&gt;=FB105,AX$85&lt;=FC105),IFERROR($G105/FD105,0),"")</f>
        <v/>
      </c>
      <c r="AY105" s="110" t="str">
        <f>IF(AND(AY$85&gt;=FB105,AY$85&lt;=FC105),IFERROR($G105/FD105,0),"")</f>
        <v/>
      </c>
      <c r="AZ105" s="110" t="str">
        <f>IF(AND(AZ$85&gt;=FB105,AZ$85&lt;=FC105),IFERROR($G105/FD105,0),"")</f>
        <v/>
      </c>
      <c r="BA105" s="110" t="str">
        <f>IF(AND(BA$85&gt;=FB105,BA$85&lt;=FC105),IFERROR($G105/FD105,0),"")</f>
        <v/>
      </c>
      <c r="BB105" s="110" t="str">
        <f>IF(AND(BB$85&gt;=FB105,BB$85&lt;=FC105),IFERROR($G105/FD105,0),"")</f>
        <v/>
      </c>
      <c r="BC105" s="110" t="str">
        <f>IF(AND(BC$85&gt;=FB105,BC$85&lt;=FC105),IFERROR($G105/FD105,0),"")</f>
        <v/>
      </c>
      <c r="BD105" s="110" t="str">
        <f>IF(AND(BD$85&gt;=FB105,BD$85&lt;=FC105),IFERROR($G105/FD105,0),"")</f>
        <v/>
      </c>
      <c r="BE105" s="110" t="str">
        <f>IF(AND(BE$85&gt;=FB105,BE$85&lt;=FC105),IFERROR($G105/FD105,0),"")</f>
        <v/>
      </c>
      <c r="BF105" s="110" t="str">
        <f>IF(AND(BF$85&gt;=FB105,BF$85&lt;=FC105),IFERROR($G105/FD105,0),"")</f>
        <v/>
      </c>
      <c r="BG105" s="110" t="str">
        <f>IF(AND(BG$85&gt;=FB105,BG$85&lt;=FC105),IFERROR($G105/FD105,0),"")</f>
        <v/>
      </c>
      <c r="BH105" s="110" t="str">
        <f>IF(AND(BH$85&gt;=FB105,BH$85&lt;=FC105),IFERROR($G105/FD105,0),"")</f>
        <v/>
      </c>
      <c r="BI105" s="110" t="str">
        <f>IF(AND(BI$85&gt;=FB105,BI$85&lt;=FC105),IFERROR($G105/FD105,0),"")</f>
        <v/>
      </c>
      <c r="BJ105" s="110" t="str">
        <f>IF(AND(BJ$85&gt;=FB105,BJ$85&lt;=FC105),IFERROR($G105/FD105,0),"")</f>
        <v/>
      </c>
      <c r="BK105" s="110" t="str">
        <f>IF(AND(BK$85&gt;=FB105,BK$85&lt;=FC105),IFERROR($G105/FD105,0),"")</f>
        <v/>
      </c>
      <c r="BL105" s="110" t="str">
        <f>IF(AND(BL$85&gt;=FB105,BL$85&lt;=FC105),IFERROR($G105/FD105,0),"")</f>
        <v/>
      </c>
      <c r="BM105" s="110" t="str">
        <f>IF(AND(BM$85&gt;=FB105,BM$85&lt;=FC105),IFERROR($G105/FD105,0),"")</f>
        <v/>
      </c>
      <c r="BN105" s="110" t="str">
        <f>IF(AND(BN$85&gt;=FB105,BN$85&lt;=FC105),IFERROR($G105/FD105,0),"")</f>
        <v/>
      </c>
      <c r="BO105" s="110" t="str">
        <f>IF(AND(BO$85&gt;=FB105,BO$85&lt;=FC105),IFERROR($G105/FD105,0),"")</f>
        <v/>
      </c>
      <c r="BP105" s="110" t="str">
        <f>IF(AND(BP$85&gt;=FB105,BP$85&lt;=FC105),IFERROR($G105/FD105,0),"")</f>
        <v/>
      </c>
      <c r="BQ105" s="110" t="str">
        <f>IF(AND(BQ$85&gt;=FB105,BQ$85&lt;=FC105),IFERROR($G105/FD105,0),"")</f>
        <v/>
      </c>
      <c r="BR105" s="110" t="str">
        <f>IF(AND(BR$85&gt;=FB105,BR$85&lt;=FC105),IFERROR($G105/FD105,0),"")</f>
        <v/>
      </c>
      <c r="BS105" s="110" t="str">
        <f>IF(AND(BS$85&gt;=FB105,BS$85&lt;=FC105),IFERROR($G105/FD105,0),"")</f>
        <v/>
      </c>
      <c r="BT105" s="110" t="str">
        <f>IF(AND(BT$85&gt;=FB105,BT$85&lt;=FC105),IFERROR($G105/FD105,0),"")</f>
        <v/>
      </c>
      <c r="BU105" s="110" t="str">
        <f>IF(AND(BU$85&gt;=FB105,BU$85&lt;=FC105),IFERROR($G105/FD105,0),"")</f>
        <v/>
      </c>
      <c r="BV105" s="110" t="str">
        <f>IF(AND(BV$85&gt;=FB105,BV$85&lt;=FC105),IFERROR($G105/FD105,0),"")</f>
        <v/>
      </c>
      <c r="BW105" s="110" t="str">
        <f>IF(AND(BW$85&gt;=FB105,BW$85&lt;=FC105),IFERROR($G105/FD105,0),"")</f>
        <v/>
      </c>
      <c r="BX105" s="110" t="str">
        <f>IF(AND(BX$85&gt;=FB105,BX$85&lt;=FC105),IFERROR($G105/FD105,0),"")</f>
        <v/>
      </c>
      <c r="BY105" s="110" t="str">
        <f>IF(AND(BY$85&gt;=FB105,BY$85&lt;=FC105),IFERROR($G105/FD105,0),"")</f>
        <v/>
      </c>
      <c r="BZ105" s="110" t="str">
        <f>IF(AND(BZ$85&gt;=FB105,BZ$85&lt;=FC105),IFERROR($G105/FD105,0),"")</f>
        <v/>
      </c>
      <c r="CA105" s="110" t="str">
        <f>IF(AND(CA$85&gt;=FB105,CA$85&lt;=FC105),IFERROR($G105/FD105,0),"")</f>
        <v/>
      </c>
      <c r="CB105" s="110" t="str">
        <f>IF(AND(CB$85&gt;=FB105,CB$85&lt;=FC105),IFERROR($G105/FD105,0),"")</f>
        <v/>
      </c>
      <c r="CC105" s="110" t="str">
        <f>IF(AND(CC$85&gt;=FB105,CC$85&lt;=FC105),IFERROR($G105/FD105,0),"")</f>
        <v/>
      </c>
      <c r="CD105" s="110" t="str">
        <f>IF(AND(CD$85&gt;=FB105,CD$85&lt;=FC105),IFERROR($G105/FD105,0),"")</f>
        <v/>
      </c>
      <c r="CE105" s="110" t="str">
        <f>IF(AND(CE$85&gt;=FB105,CE$85&lt;=FC105),IFERROR($G105/FD105,0),"")</f>
        <v/>
      </c>
      <c r="CF105" s="110" t="str">
        <f>IF(AND(CF$85&gt;=FB105,CF$85&lt;=FC105),IFERROR($G105/FD105,0),"")</f>
        <v/>
      </c>
      <c r="CG105" s="110" t="str">
        <f>IF(AND(CG$85&gt;=FB105,CG$85&lt;=FC105),IFERROR($G105/FD105,0),"")</f>
        <v/>
      </c>
      <c r="CH105" s="110" t="str">
        <f>IF(AND(CH$85&gt;=FB105,CH$85&lt;=FC105),IFERROR($G105/FD105,0),"")</f>
        <v/>
      </c>
      <c r="CI105" s="110" t="str">
        <f>IF(AND(CI$85&gt;=FB105,CI$85&lt;=FC105),IFERROR($G105/FD105,0),"")</f>
        <v/>
      </c>
      <c r="CJ105" s="110" t="str">
        <f>IF(AND(CJ$85&gt;=FB105,CJ$85&lt;=FC105),IFERROR($G105/FD105,0),"")</f>
        <v/>
      </c>
      <c r="CK105" s="110" t="str">
        <f>IF(AND(CK$85&gt;=FB105,CK$85&lt;=FC105),IFERROR($G105/FD105,0),"")</f>
        <v/>
      </c>
      <c r="CL105" s="110" t="str">
        <f>IF(AND(CL$85&gt;=FB105,CL$85&lt;=FC105),IFERROR($G105/FD105,0),"")</f>
        <v/>
      </c>
      <c r="CM105" s="110" t="str">
        <f>IF(AND(CM$85&gt;=FB105,CM$85&lt;=FC105),IFERROR($G105/FD105,0),"")</f>
        <v/>
      </c>
      <c r="CN105" s="110" t="str">
        <f>IF(AND(CN$85&gt;=FB105,CN$85&lt;=FC105),IFERROR($G105/FD105,0),"")</f>
        <v/>
      </c>
      <c r="CO105" s="110" t="str">
        <f>IF(AND(CO$85&gt;=FB105,CO$85&lt;=FC105),IFERROR($G105/FD105,0),"")</f>
        <v/>
      </c>
      <c r="CP105" s="110" t="str">
        <f>IF(AND(CP$85&gt;=FB105,CP$85&lt;=FC105),IFERROR($G105/FD105,0),"")</f>
        <v/>
      </c>
      <c r="CQ105" s="110" t="str">
        <f>IF(AND(CQ$85&gt;=FB105,CQ$85&lt;=FC105),IFERROR($G105/FD105,0),"")</f>
        <v/>
      </c>
      <c r="CR105" s="110" t="str">
        <f>IF(AND(CR$85&gt;=FB105,CR$85&lt;=FC105),IFERROR($G105/FD105,0),"")</f>
        <v/>
      </c>
      <c r="CS105" s="110" t="str">
        <f>IF(AND(CS$85&gt;=FB105,CS$85&lt;=FC105),IFERROR($G105/FD105,0),"")</f>
        <v/>
      </c>
      <c r="CT105" s="110" t="str">
        <f>IF(AND(CT$85&gt;=FB105,CT$85&lt;=FC105),IFERROR($G105/FD105,0),"")</f>
        <v/>
      </c>
      <c r="CU105" s="110" t="str">
        <f>IF(AND(CU$85&gt;=FB105,CU$85&lt;=FC105),IFERROR($G105/FD105,0),"")</f>
        <v/>
      </c>
      <c r="CV105" s="110" t="str">
        <f>IF(AND(CV$85&gt;=FB105,CV$85&lt;=FC105),IFERROR($G105/FD105,0),"")</f>
        <v/>
      </c>
      <c r="CW105" s="110" t="str">
        <f>IF(AND(CW$85&gt;=FB105,CW$85&lt;=FC105),IFERROR($G105/FD105,0),"")</f>
        <v/>
      </c>
      <c r="CX105" s="110" t="str">
        <f>IF(AND(CX$85&gt;=FB105,CX$85&lt;=FC105),IFERROR($G105/FD105,0),"")</f>
        <v/>
      </c>
      <c r="CY105" s="110" t="str">
        <f>IF(AND(CY$85&gt;=FB105,CY$85&lt;=FC105),IFERROR($G105/FD105,0),"")</f>
        <v/>
      </c>
      <c r="CZ105" s="110" t="str">
        <f>IF(AND(CZ$85&gt;=FB105,CZ$85&lt;=FC105),IFERROR($G105/FD105,0),"")</f>
        <v/>
      </c>
      <c r="DA105" s="110" t="str">
        <f>IF(AND(DA$85&gt;=FB105,DA$85&lt;=FC105),IFERROR($G105/FD105,0),"")</f>
        <v/>
      </c>
      <c r="DB105" s="110" t="str">
        <f>IF(AND(DB$85&gt;=FB105,DB$85&lt;=FC105),IFERROR($G105/FD105,0),"")</f>
        <v/>
      </c>
      <c r="DC105" s="110" t="str">
        <f>IF(AND(DC$85&gt;=FB105,DC$85&lt;=FC105),IFERROR($G105/FD105,0),"")</f>
        <v/>
      </c>
      <c r="DD105" s="110" t="str">
        <f>IF(AND(DD$85&gt;=FB105,DD$85&lt;=FC105),IFERROR($G105/FD105,0),"")</f>
        <v/>
      </c>
      <c r="DE105" s="110" t="str">
        <f>IF(AND(DE$85&gt;=FB105,DE$85&lt;=FC105),IFERROR($G105/FD105,0),"")</f>
        <v/>
      </c>
      <c r="DF105" s="110" t="str">
        <f>IF(AND(DF$85&gt;=FB105,DF$85&lt;=FC105),IFERROR($G105/FD105,0),"")</f>
        <v/>
      </c>
      <c r="DG105" s="110" t="str">
        <f>IF(AND(DG$85&gt;=FB105,DG$85&lt;=FC105),IFERROR($G105/FD105,0),"")</f>
        <v/>
      </c>
      <c r="DH105" s="110" t="str">
        <f>IF(AND(DH$85&gt;=FB105,DH$85&lt;=FC105),IFERROR($G105/FD105,0),"")</f>
        <v/>
      </c>
      <c r="DI105" s="110" t="str">
        <f>IF(AND(DI$85&gt;=FB105,DI$85&lt;=FC105),IFERROR($G105/FD105,0),"")</f>
        <v/>
      </c>
      <c r="DJ105" s="110" t="str">
        <f>IF(AND(DJ$85&gt;=FB105,DJ$85&lt;=FC105),IFERROR($G105/FD105,0),"")</f>
        <v/>
      </c>
      <c r="DK105" s="110" t="str">
        <f>IF(AND(DK$85&gt;=FB105,DK$85&lt;=FC105),IFERROR($G105/FD105,0),"")</f>
        <v/>
      </c>
      <c r="DL105" s="110" t="str">
        <f>IF(AND(DL$85&gt;=FB105,DL$85&lt;=FC105),IFERROR($G105/FD105,0),"")</f>
        <v/>
      </c>
      <c r="DM105" s="110" t="str">
        <f>IF(AND(DM$85&gt;=FB105,DM$85&lt;=FC105),IFERROR($G105/FD105,0),"")</f>
        <v/>
      </c>
      <c r="DN105" s="110" t="str">
        <f>IF(AND(DN$85&gt;=FB105,DN$85&lt;=FC105),IFERROR($G105/FD105,0),"")</f>
        <v/>
      </c>
      <c r="DO105" s="110" t="str">
        <f>IF(AND(DO$85&gt;=FB105,DO$85&lt;=FC105),IFERROR($G105/FD105,0),"")</f>
        <v/>
      </c>
      <c r="DP105" s="110" t="str">
        <f>IF(AND(DP$85&gt;=FB105,DP$85&lt;=FC105),IFERROR($G105/FD105,0),"")</f>
        <v/>
      </c>
      <c r="DQ105" s="110" t="str">
        <f>IF(AND(DQ$85&gt;=FB105,DQ$85&lt;=FC105),IFERROR($G105/FD105,0),"")</f>
        <v/>
      </c>
      <c r="DR105" s="110" t="str">
        <f>IF(AND(DR$85&gt;=FB105,DR$85&lt;=FC105),IFERROR($G105/FD105,0),"")</f>
        <v/>
      </c>
      <c r="DS105" s="110" t="str">
        <f>IF(AND(DS$85&gt;=FB105,DS$85&lt;=FC105),IFERROR($G105/FD105,0),"")</f>
        <v/>
      </c>
      <c r="DT105" s="110" t="str">
        <f>IF(AND(DT$85&gt;=FB105,DT$85&lt;=FC105),IFERROR($G105/FD105,0),"")</f>
        <v/>
      </c>
      <c r="DU105" s="110" t="str">
        <f>IF(AND(DU$85&gt;=FB105,DU$85&lt;=FC105),IFERROR($G105/FD105,0),"")</f>
        <v/>
      </c>
      <c r="DV105" s="110" t="str">
        <f>IF(AND(DV$85&gt;=FB105,DV$85&lt;=FC105),IFERROR($G105/FD105,0),"")</f>
        <v/>
      </c>
      <c r="DW105" s="110" t="str">
        <f>IF(AND(DW$85&gt;=FB105,DW$85&lt;=FC105),IFERROR($G105/FD105,0),"")</f>
        <v/>
      </c>
      <c r="DX105" s="110" t="str">
        <f>IF(AND(DX$85&gt;=FB105,DX$85&lt;=FC105),IFERROR($G105/FD105,0),"")</f>
        <v/>
      </c>
      <c r="DY105" s="110" t="str">
        <f>IF(AND(DY$85&gt;=FB105,DY$85&lt;=FC105),IFERROR($G105/FD105,0),"")</f>
        <v/>
      </c>
      <c r="DZ105" s="110" t="str">
        <f>IF(AND(DZ$85&gt;=FB105,DZ$85&lt;=FC105),IFERROR($G105/FD105,0),"")</f>
        <v/>
      </c>
      <c r="EA105" s="110" t="str">
        <f>IF(AND(EA$85&gt;=FB105,EA$85&lt;=FC105),IFERROR($G105/FD105,0),"")</f>
        <v/>
      </c>
      <c r="EB105" s="110" t="str">
        <f>IF(AND(EB$85&gt;=FB105,EB$85&lt;=FC105),IFERROR($G105/FD105,0),"")</f>
        <v/>
      </c>
      <c r="EC105" s="110" t="str">
        <f>IF(AND(EC$85&gt;=FB105,EC$85&lt;=FC105),IFERROR($G105/FD105,0),"")</f>
        <v/>
      </c>
      <c r="ED105" s="110" t="str">
        <f>IF(AND(ED$85&gt;=FB105,ED$85&lt;=FC105),IFERROR($G105/FD105,0),"")</f>
        <v/>
      </c>
      <c r="EE105" s="110" t="str">
        <f>IF(AND(EE$85&gt;=FB105,EE$85&lt;=FC105),IFERROR($G105/FD105,0),"")</f>
        <v/>
      </c>
      <c r="EF105" s="110" t="str">
        <f>IF(AND(EF$85&gt;=FB105,EF$85&lt;=FC105),IFERROR($G105/FD105,0),"")</f>
        <v/>
      </c>
      <c r="EG105" s="110" t="str">
        <f>IF(AND(EG$85&gt;=FB105,EG$85&lt;=FC105),IFERROR($G105/FD105,0),"")</f>
        <v/>
      </c>
      <c r="EH105" s="110" t="str">
        <f>IF(AND(EH$85&gt;=FB105,EH$85&lt;=FC105),IFERROR($G105/FD105,0),"")</f>
        <v/>
      </c>
      <c r="EI105" s="110" t="str">
        <f>IF(AND(EI$85&gt;=FB105,EI$85&lt;=FC105),IFERROR($G105/FD105,0),"")</f>
        <v/>
      </c>
      <c r="EJ105" s="110" t="str">
        <f>IF(AND(EJ$85&gt;=FB105,EJ$85&lt;=FC105),IFERROR($G105/FD105,0),"")</f>
        <v/>
      </c>
      <c r="EK105" s="110" t="str">
        <f>IF(AND(EK$85&gt;=FB105,EK$85&lt;=FC105),IFERROR($G105/FD105,0),"")</f>
        <v/>
      </c>
      <c r="EL105" s="110" t="str">
        <f>IF(AND(EL$85&gt;=FB105,EL$85&lt;=FC105),IFERROR($G105/FD105,0),"")</f>
        <v/>
      </c>
      <c r="EM105" s="110" t="str">
        <f>IF(AND(EM$85&gt;=FB105,EM$85&lt;=FC105),IFERROR($G105/FD105,0),"")</f>
        <v/>
      </c>
      <c r="EN105" s="110" t="str">
        <f>IF(AND(EN$85&gt;=FB105,EN$85&lt;=FC105),IFERROR($G105/FD105,0),"")</f>
        <v/>
      </c>
      <c r="EO105" s="110" t="str">
        <f>IF(AND(EO$85&gt;=FB105,EO$85&lt;=FC105),IFERROR($G105/FD105,0),"")</f>
        <v/>
      </c>
      <c r="EP105" s="110" t="str">
        <f>IF(AND(EP$85&gt;=FB105,EP$85&lt;=FC105),IFERROR($G105/FD105,0),"")</f>
        <v/>
      </c>
      <c r="EQ105" s="110" t="str">
        <f>IF(AND(EQ$85&gt;=FB105,EQ$85&lt;=FC105),IFERROR($G105/FD105,0),"")</f>
        <v/>
      </c>
      <c r="ER105" s="110" t="str">
        <f>IF(AND(ER$85&gt;=FB105,ER$85&lt;=FC105),IFERROR($G105/FD105,0),"")</f>
        <v/>
      </c>
      <c r="ES105" s="110" t="str">
        <f>IF(AND(ES$85&gt;=FB105,ES$85&lt;=FC105),IFERROR($G105/FD105,0),"")</f>
        <v/>
      </c>
      <c r="ET105" s="110" t="str">
        <f>IF(AND(ET$85&gt;=FB105,ET$85&lt;=FC105),IFERROR($G105/FD105,0),"")</f>
        <v/>
      </c>
      <c r="EU105" s="110" t="str">
        <f>IF(AND(EU$85&gt;=FB105,EU$85&lt;=FC105),IFERROR($G105/FD105,0),"")</f>
        <v/>
      </c>
      <c r="EV105" s="110" t="str">
        <f>IF(AND(EV$85&gt;=FB105,EV$85&lt;=FC105),IFERROR($G105/FD105,0),"")</f>
        <v/>
      </c>
      <c r="EW105" s="110" t="str">
        <f>IF(AND(EW$85&gt;=FB105,EW$85&lt;=FC105),IFERROR($G105/FD105,0),"")</f>
        <v/>
      </c>
      <c r="EX105" s="110" t="str">
        <f>IF(AND(EX$85&gt;=FB105,EX$85&lt;=FC105),IFERROR($G105/FD105,0),"")</f>
        <v/>
      </c>
      <c r="EY105" s="110" t="str">
        <f>IF(AND(EY$85&gt;=FB105,EY$85&lt;=FC105),IFERROR($G105/FD105,0),"")</f>
        <v/>
      </c>
      <c r="EZ105" s="110" t="str">
        <f>IF(AND(EZ$85&gt;=FB105,EZ$85&lt;=FC105),IFERROR($G105/FD105,0),"")</f>
        <v/>
      </c>
      <c r="FA105" s="110" t="str">
        <f>IF(AND(FA$85&gt;=FB105,FA$85&lt;=FC105),IFERROR($G105/FD105,0),"")</f>
        <v/>
      </c>
      <c r="FB105">
        <f>'06_Presupuesto'!J192-'02_Rendimientos'!$B$79+1</f>
        <v>23</v>
      </c>
      <c r="FC105">
        <f>'06_Presupuesto'!K192-'02_Rendimientos'!$B$79+1</f>
        <v>31</v>
      </c>
      <c r="FD105">
        <f>FC105-FB105+1</f>
        <v>9</v>
      </c>
    </row>
    <row r="106" spans="2:160">
      <c r="B106" t="str">
        <f>'06_Presupuesto'!K27</f>
        <v>B.1.3.2</v>
      </c>
      <c r="C106" t="str">
        <f>'06_Presupuesto'!L27</f>
        <v>Ripio Compactado e=10cm</v>
      </c>
      <c r="D106" t="str">
        <f>'06_Presupuesto'!M27</f>
        <v>M3</v>
      </c>
      <c r="E106" s="90">
        <f>'06_Presupuesto'!N27</f>
        <v>9.3239999999999998</v>
      </c>
      <c r="F106" s="90">
        <f>'06_Presupuesto'!O27</f>
        <v>57499.999999999993</v>
      </c>
      <c r="G106" s="90">
        <f>'06_Presupuesto'!P27</f>
        <v>536129.99999999988</v>
      </c>
      <c r="H106" s="90" t="str">
        <f>IF(AND(H$85&gt;=FB106,H$85&lt;=FC106),IFERROR($G106/FD106,0),"")</f>
        <v/>
      </c>
      <c r="I106" s="90" t="str">
        <f>IF(AND(I$85&gt;=FB106,I$85&lt;=FC106),IFERROR($G106/FD106,0),"")</f>
        <v/>
      </c>
      <c r="J106" s="90" t="str">
        <f>IF(AND(J$85&gt;=FB106,J$85&lt;=FC106),IFERROR($G106/FD106,0),"")</f>
        <v/>
      </c>
      <c r="K106" s="90" t="str">
        <f>IF(AND(K$85&gt;=FB106,K$85&lt;=FC106),IFERROR($G106/FD106,0),"")</f>
        <v/>
      </c>
      <c r="L106" s="90" t="str">
        <f>IF(AND(L$85&gt;=FB106,L$85&lt;=FC106),IFERROR($G106/FD106,0),"")</f>
        <v/>
      </c>
      <c r="M106" s="90" t="str">
        <f>IF(AND(M$85&gt;=FB106,M$85&lt;=FC106),IFERROR($G106/FD106,0),"")</f>
        <v/>
      </c>
      <c r="N106" s="90" t="str">
        <f>IF(AND(N$85&gt;=FB106,N$85&lt;=FC106),IFERROR($G106/FD106,0),"")</f>
        <v/>
      </c>
      <c r="O106" s="90" t="str">
        <f>IF(AND(O$85&gt;=FB106,O$85&lt;=FC106),IFERROR($G106/FD106,0),"")</f>
        <v/>
      </c>
      <c r="P106" s="90" t="str">
        <f>IF(AND(P$85&gt;=FB106,P$85&lt;=FC106),IFERROR($G106/FD106,0),"")</f>
        <v/>
      </c>
      <c r="Q106" s="90" t="str">
        <f>IF(AND(Q$85&gt;=FB106,Q$85&lt;=FC106),IFERROR($G106/FD106,0),"")</f>
        <v/>
      </c>
      <c r="R106" s="90" t="str">
        <f>IF(AND(R$85&gt;=FB106,R$85&lt;=FC106),IFERROR($G106/FD106,0),"")</f>
        <v/>
      </c>
      <c r="S106" s="90" t="str">
        <f>IF(AND(S$85&gt;=FB106,S$85&lt;=FC106),IFERROR($G106/FD106,0),"")</f>
        <v/>
      </c>
      <c r="T106" s="90" t="str">
        <f>IF(AND(T$85&gt;=FB106,T$85&lt;=FC106),IFERROR($G106/FD106,0),"")</f>
        <v/>
      </c>
      <c r="U106" s="90" t="str">
        <f>IF(AND(U$85&gt;=FB106,U$85&lt;=FC106),IFERROR($G106/FD106,0),"")</f>
        <v/>
      </c>
      <c r="V106" s="90" t="str">
        <f>IF(AND(V$85&gt;=FB106,V$85&lt;=FC106),IFERROR($G106/FD106,0),"")</f>
        <v/>
      </c>
      <c r="W106" s="90" t="str">
        <f>IF(AND(W$85&gt;=FB106,W$85&lt;=FC106),IFERROR($G106/FD106,0),"")</f>
        <v/>
      </c>
      <c r="X106" s="90" t="str">
        <f>IF(AND(X$85&gt;=FB106,X$85&lt;=FC106),IFERROR($G106/FD106,0),"")</f>
        <v/>
      </c>
      <c r="Y106" s="90" t="str">
        <f>IF(AND(Y$85&gt;=FB106,Y$85&lt;=FC106),IFERROR($G106/FD106,0),"")</f>
        <v/>
      </c>
      <c r="Z106" s="90" t="str">
        <f>IF(AND(Z$85&gt;=FB106,Z$85&lt;=FC106),IFERROR($G106/FD106,0),"")</f>
        <v/>
      </c>
      <c r="AA106" s="90" t="str">
        <f>IF(AND(AA$85&gt;=FB106,AA$85&lt;=FC106),IFERROR($G106/FD106,0),"")</f>
        <v/>
      </c>
      <c r="AB106" s="90" t="str">
        <f>IF(AND(AB$85&gt;=FB106,AB$85&lt;=FC106),IFERROR($G106/FD106,0),"")</f>
        <v/>
      </c>
      <c r="AC106" s="90" t="str">
        <f>IF(AND(AC$85&gt;=FB106,AC$85&lt;=FC106),IFERROR($G106/FD106,0),"")</f>
        <v/>
      </c>
      <c r="AD106" s="90">
        <f>IF(AND(AD$85&gt;=FB106,AD$85&lt;=FC106),IFERROR($G106/FD106,0),"")</f>
        <v>59569.999999999985</v>
      </c>
      <c r="AE106" s="90">
        <f>IF(AND(AE$85&gt;=FB106,AE$85&lt;=FC106),IFERROR($G106/FD106,0),"")</f>
        <v>59569.999999999985</v>
      </c>
      <c r="AF106" s="90">
        <f>IF(AND(AF$85&gt;=FB106,AF$85&lt;=FC106),IFERROR($G106/FD106,0),"")</f>
        <v>59569.999999999985</v>
      </c>
      <c r="AG106" s="90">
        <f>IF(AND(AG$85&gt;=FB106,AG$85&lt;=FC106),IFERROR($G106/FD106,0),"")</f>
        <v>59569.999999999985</v>
      </c>
      <c r="AH106" s="90">
        <f>IF(AND(AH$85&gt;=FB106,AH$85&lt;=FC106),IFERROR($G106/FD106,0),"")</f>
        <v>59569.999999999985</v>
      </c>
      <c r="AI106" s="90">
        <f>IF(AND(AI$85&gt;=FB106,AI$85&lt;=FC106),IFERROR($G106/FD106,0),"")</f>
        <v>59569.999999999985</v>
      </c>
      <c r="AJ106" s="90">
        <f>IF(AND(AJ$85&gt;=FB106,AJ$85&lt;=FC106),IFERROR($G106/FD106,0),"")</f>
        <v>59569.999999999985</v>
      </c>
      <c r="AK106" s="90">
        <f>IF(AND(AK$85&gt;=FB106,AK$85&lt;=FC106),IFERROR($G106/FD106,0),"")</f>
        <v>59569.999999999985</v>
      </c>
      <c r="AL106" s="90">
        <f>IF(AND(AL$85&gt;=FB106,AL$85&lt;=FC106),IFERROR($G106/FD106,0),"")</f>
        <v>59569.999999999985</v>
      </c>
      <c r="AM106" s="90" t="str">
        <f>IF(AND(AM$85&gt;=FB106,AM$85&lt;=FC106),IFERROR($G106/FD106,0),"")</f>
        <v/>
      </c>
      <c r="AN106" s="90" t="str">
        <f>IF(AND(AN$85&gt;=FB106,AN$85&lt;=FC106),IFERROR($G106/FD106,0),"")</f>
        <v/>
      </c>
      <c r="AO106" s="90" t="str">
        <f>IF(AND(AO$85&gt;=FB106,AO$85&lt;=FC106),IFERROR($G106/FD106,0),"")</f>
        <v/>
      </c>
      <c r="AP106" s="90" t="str">
        <f>IF(AND(AP$85&gt;=FB106,AP$85&lt;=FC106),IFERROR($G106/FD106,0),"")</f>
        <v/>
      </c>
      <c r="AQ106" s="90" t="str">
        <f>IF(AND(AQ$85&gt;=FB106,AQ$85&lt;=FC106),IFERROR($G106/FD106,0),"")</f>
        <v/>
      </c>
      <c r="AR106" s="90" t="str">
        <f>IF(AND(AR$85&gt;=FB106,AR$85&lt;=FC106),IFERROR($G106/FD106,0),"")</f>
        <v/>
      </c>
      <c r="AS106" s="90" t="str">
        <f>IF(AND(AS$85&gt;=FB106,AS$85&lt;=FC106),IFERROR($G106/FD106,0),"")</f>
        <v/>
      </c>
      <c r="AT106" s="90" t="str">
        <f>IF(AND(AT$85&gt;=FB106,AT$85&lt;=FC106),IFERROR($G106/FD106,0),"")</f>
        <v/>
      </c>
      <c r="AU106" s="90" t="str">
        <f>IF(AND(AU$85&gt;=FB106,AU$85&lt;=FC106),IFERROR($G106/FD106,0),"")</f>
        <v/>
      </c>
      <c r="AV106" s="90" t="str">
        <f>IF(AND(AV$85&gt;=FB106,AV$85&lt;=FC106),IFERROR($G106/FD106,0),"")</f>
        <v/>
      </c>
      <c r="AW106" s="90" t="str">
        <f>IF(AND(AW$85&gt;=FB106,AW$85&lt;=FC106),IFERROR($G106/FD106,0),"")</f>
        <v/>
      </c>
      <c r="AX106" s="90" t="str">
        <f>IF(AND(AX$85&gt;=FB106,AX$85&lt;=FC106),IFERROR($G106/FD106,0),"")</f>
        <v/>
      </c>
      <c r="AY106" s="90" t="str">
        <f>IF(AND(AY$85&gt;=FB106,AY$85&lt;=FC106),IFERROR($G106/FD106,0),"")</f>
        <v/>
      </c>
      <c r="AZ106" s="90" t="str">
        <f>IF(AND(AZ$85&gt;=FB106,AZ$85&lt;=FC106),IFERROR($G106/FD106,0),"")</f>
        <v/>
      </c>
      <c r="BA106" s="90" t="str">
        <f>IF(AND(BA$85&gt;=FB106,BA$85&lt;=FC106),IFERROR($G106/FD106,0),"")</f>
        <v/>
      </c>
      <c r="BB106" s="90" t="str">
        <f>IF(AND(BB$85&gt;=FB106,BB$85&lt;=FC106),IFERROR($G106/FD106,0),"")</f>
        <v/>
      </c>
      <c r="BC106" s="90" t="str">
        <f>IF(AND(BC$85&gt;=FB106,BC$85&lt;=FC106),IFERROR($G106/FD106,0),"")</f>
        <v/>
      </c>
      <c r="BD106" s="90" t="str">
        <f>IF(AND(BD$85&gt;=FB106,BD$85&lt;=FC106),IFERROR($G106/FD106,0),"")</f>
        <v/>
      </c>
      <c r="BE106" s="90" t="str">
        <f>IF(AND(BE$85&gt;=FB106,BE$85&lt;=FC106),IFERROR($G106/FD106,0),"")</f>
        <v/>
      </c>
      <c r="BF106" s="90" t="str">
        <f>IF(AND(BF$85&gt;=FB106,BF$85&lt;=FC106),IFERROR($G106/FD106,0),"")</f>
        <v/>
      </c>
      <c r="BG106" s="90" t="str">
        <f>IF(AND(BG$85&gt;=FB106,BG$85&lt;=FC106),IFERROR($G106/FD106,0),"")</f>
        <v/>
      </c>
      <c r="BH106" s="90" t="str">
        <f>IF(AND(BH$85&gt;=FB106,BH$85&lt;=FC106),IFERROR($G106/FD106,0),"")</f>
        <v/>
      </c>
      <c r="BI106" s="90" t="str">
        <f>IF(AND(BI$85&gt;=FB106,BI$85&lt;=FC106),IFERROR($G106/FD106,0),"")</f>
        <v/>
      </c>
      <c r="BJ106" s="90" t="str">
        <f>IF(AND(BJ$85&gt;=FB106,BJ$85&lt;=FC106),IFERROR($G106/FD106,0),"")</f>
        <v/>
      </c>
      <c r="BK106" s="90" t="str">
        <f>IF(AND(BK$85&gt;=FB106,BK$85&lt;=FC106),IFERROR($G106/FD106,0),"")</f>
        <v/>
      </c>
      <c r="BL106" s="90" t="str">
        <f>IF(AND(BL$85&gt;=FB106,BL$85&lt;=FC106),IFERROR($G106/FD106,0),"")</f>
        <v/>
      </c>
      <c r="BM106" s="90" t="str">
        <f>IF(AND(BM$85&gt;=FB106,BM$85&lt;=FC106),IFERROR($G106/FD106,0),"")</f>
        <v/>
      </c>
      <c r="BN106" s="90" t="str">
        <f>IF(AND(BN$85&gt;=FB106,BN$85&lt;=FC106),IFERROR($G106/FD106,0),"")</f>
        <v/>
      </c>
      <c r="BO106" s="90" t="str">
        <f>IF(AND(BO$85&gt;=FB106,BO$85&lt;=FC106),IFERROR($G106/FD106,0),"")</f>
        <v/>
      </c>
      <c r="BP106" s="90" t="str">
        <f>IF(AND(BP$85&gt;=FB106,BP$85&lt;=FC106),IFERROR($G106/FD106,0),"")</f>
        <v/>
      </c>
      <c r="BQ106" s="90" t="str">
        <f>IF(AND(BQ$85&gt;=FB106,BQ$85&lt;=FC106),IFERROR($G106/FD106,0),"")</f>
        <v/>
      </c>
      <c r="BR106" s="90" t="str">
        <f>IF(AND(BR$85&gt;=FB106,BR$85&lt;=FC106),IFERROR($G106/FD106,0),"")</f>
        <v/>
      </c>
      <c r="BS106" s="90" t="str">
        <f>IF(AND(BS$85&gt;=FB106,BS$85&lt;=FC106),IFERROR($G106/FD106,0),"")</f>
        <v/>
      </c>
      <c r="BT106" s="90" t="str">
        <f>IF(AND(BT$85&gt;=FB106,BT$85&lt;=FC106),IFERROR($G106/FD106,0),"")</f>
        <v/>
      </c>
      <c r="BU106" s="90" t="str">
        <f>IF(AND(BU$85&gt;=FB106,BU$85&lt;=FC106),IFERROR($G106/FD106,0),"")</f>
        <v/>
      </c>
      <c r="BV106" s="90" t="str">
        <f>IF(AND(BV$85&gt;=FB106,BV$85&lt;=FC106),IFERROR($G106/FD106,0),"")</f>
        <v/>
      </c>
      <c r="BW106" s="90" t="str">
        <f>IF(AND(BW$85&gt;=FB106,BW$85&lt;=FC106),IFERROR($G106/FD106,0),"")</f>
        <v/>
      </c>
      <c r="BX106" s="90" t="str">
        <f>IF(AND(BX$85&gt;=FB106,BX$85&lt;=FC106),IFERROR($G106/FD106,0),"")</f>
        <v/>
      </c>
      <c r="BY106" s="90" t="str">
        <f>IF(AND(BY$85&gt;=FB106,BY$85&lt;=FC106),IFERROR($G106/FD106,0),"")</f>
        <v/>
      </c>
      <c r="BZ106" s="90" t="str">
        <f>IF(AND(BZ$85&gt;=FB106,BZ$85&lt;=FC106),IFERROR($G106/FD106,0),"")</f>
        <v/>
      </c>
      <c r="CA106" s="90" t="str">
        <f>IF(AND(CA$85&gt;=FB106,CA$85&lt;=FC106),IFERROR($G106/FD106,0),"")</f>
        <v/>
      </c>
      <c r="CB106" s="90" t="str">
        <f>IF(AND(CB$85&gt;=FB106,CB$85&lt;=FC106),IFERROR($G106/FD106,0),"")</f>
        <v/>
      </c>
      <c r="CC106" s="90" t="str">
        <f>IF(AND(CC$85&gt;=FB106,CC$85&lt;=FC106),IFERROR($G106/FD106,0),"")</f>
        <v/>
      </c>
      <c r="CD106" s="90" t="str">
        <f>IF(AND(CD$85&gt;=FB106,CD$85&lt;=FC106),IFERROR($G106/FD106,0),"")</f>
        <v/>
      </c>
      <c r="CE106" s="90" t="str">
        <f>IF(AND(CE$85&gt;=FB106,CE$85&lt;=FC106),IFERROR($G106/FD106,0),"")</f>
        <v/>
      </c>
      <c r="CF106" s="90" t="str">
        <f>IF(AND(CF$85&gt;=FB106,CF$85&lt;=FC106),IFERROR($G106/FD106,0),"")</f>
        <v/>
      </c>
      <c r="CG106" s="90" t="str">
        <f>IF(AND(CG$85&gt;=FB106,CG$85&lt;=FC106),IFERROR($G106/FD106,0),"")</f>
        <v/>
      </c>
      <c r="CH106" s="90" t="str">
        <f>IF(AND(CH$85&gt;=FB106,CH$85&lt;=FC106),IFERROR($G106/FD106,0),"")</f>
        <v/>
      </c>
      <c r="CI106" s="90" t="str">
        <f>IF(AND(CI$85&gt;=FB106,CI$85&lt;=FC106),IFERROR($G106/FD106,0),"")</f>
        <v/>
      </c>
      <c r="CJ106" s="90" t="str">
        <f>IF(AND(CJ$85&gt;=FB106,CJ$85&lt;=FC106),IFERROR($G106/FD106,0),"")</f>
        <v/>
      </c>
      <c r="CK106" s="90" t="str">
        <f>IF(AND(CK$85&gt;=FB106,CK$85&lt;=FC106),IFERROR($G106/FD106,0),"")</f>
        <v/>
      </c>
      <c r="CL106" s="90" t="str">
        <f>IF(AND(CL$85&gt;=FB106,CL$85&lt;=FC106),IFERROR($G106/FD106,0),"")</f>
        <v/>
      </c>
      <c r="CM106" s="90" t="str">
        <f>IF(AND(CM$85&gt;=FB106,CM$85&lt;=FC106),IFERROR($G106/FD106,0),"")</f>
        <v/>
      </c>
      <c r="CN106" s="90" t="str">
        <f>IF(AND(CN$85&gt;=FB106,CN$85&lt;=FC106),IFERROR($G106/FD106,0),"")</f>
        <v/>
      </c>
      <c r="CO106" s="90" t="str">
        <f>IF(AND(CO$85&gt;=FB106,CO$85&lt;=FC106),IFERROR($G106/FD106,0),"")</f>
        <v/>
      </c>
      <c r="CP106" s="90" t="str">
        <f>IF(AND(CP$85&gt;=FB106,CP$85&lt;=FC106),IFERROR($G106/FD106,0),"")</f>
        <v/>
      </c>
      <c r="CQ106" s="90" t="str">
        <f>IF(AND(CQ$85&gt;=FB106,CQ$85&lt;=FC106),IFERROR($G106/FD106,0),"")</f>
        <v/>
      </c>
      <c r="CR106" s="90" t="str">
        <f>IF(AND(CR$85&gt;=FB106,CR$85&lt;=FC106),IFERROR($G106/FD106,0),"")</f>
        <v/>
      </c>
      <c r="CS106" s="90" t="str">
        <f>IF(AND(CS$85&gt;=FB106,CS$85&lt;=FC106),IFERROR($G106/FD106,0),"")</f>
        <v/>
      </c>
      <c r="CT106" s="90" t="str">
        <f>IF(AND(CT$85&gt;=FB106,CT$85&lt;=FC106),IFERROR($G106/FD106,0),"")</f>
        <v/>
      </c>
      <c r="CU106" s="90" t="str">
        <f>IF(AND(CU$85&gt;=FB106,CU$85&lt;=FC106),IFERROR($G106/FD106,0),"")</f>
        <v/>
      </c>
      <c r="CV106" s="90" t="str">
        <f>IF(AND(CV$85&gt;=FB106,CV$85&lt;=FC106),IFERROR($G106/FD106,0),"")</f>
        <v/>
      </c>
      <c r="CW106" s="90" t="str">
        <f>IF(AND(CW$85&gt;=FB106,CW$85&lt;=FC106),IFERROR($G106/FD106,0),"")</f>
        <v/>
      </c>
      <c r="CX106" s="90" t="str">
        <f>IF(AND(CX$85&gt;=FB106,CX$85&lt;=FC106),IFERROR($G106/FD106,0),"")</f>
        <v/>
      </c>
      <c r="CY106" s="90" t="str">
        <f>IF(AND(CY$85&gt;=FB106,CY$85&lt;=FC106),IFERROR($G106/FD106,0),"")</f>
        <v/>
      </c>
      <c r="CZ106" s="90" t="str">
        <f>IF(AND(CZ$85&gt;=FB106,CZ$85&lt;=FC106),IFERROR($G106/FD106,0),"")</f>
        <v/>
      </c>
      <c r="DA106" s="90" t="str">
        <f>IF(AND(DA$85&gt;=FB106,DA$85&lt;=FC106),IFERROR($G106/FD106,0),"")</f>
        <v/>
      </c>
      <c r="DB106" s="90" t="str">
        <f>IF(AND(DB$85&gt;=FB106,DB$85&lt;=FC106),IFERROR($G106/FD106,0),"")</f>
        <v/>
      </c>
      <c r="DC106" s="90" t="str">
        <f>IF(AND(DC$85&gt;=FB106,DC$85&lt;=FC106),IFERROR($G106/FD106,0),"")</f>
        <v/>
      </c>
      <c r="DD106" s="90" t="str">
        <f>IF(AND(DD$85&gt;=FB106,DD$85&lt;=FC106),IFERROR($G106/FD106,0),"")</f>
        <v/>
      </c>
      <c r="DE106" s="90" t="str">
        <f>IF(AND(DE$85&gt;=FB106,DE$85&lt;=FC106),IFERROR($G106/FD106,0),"")</f>
        <v/>
      </c>
      <c r="DF106" s="90" t="str">
        <f>IF(AND(DF$85&gt;=FB106,DF$85&lt;=FC106),IFERROR($G106/FD106,0),"")</f>
        <v/>
      </c>
      <c r="DG106" s="90" t="str">
        <f>IF(AND(DG$85&gt;=FB106,DG$85&lt;=FC106),IFERROR($G106/FD106,0),"")</f>
        <v/>
      </c>
      <c r="DH106" s="90" t="str">
        <f>IF(AND(DH$85&gt;=FB106,DH$85&lt;=FC106),IFERROR($G106/FD106,0),"")</f>
        <v/>
      </c>
      <c r="DI106" s="90" t="str">
        <f>IF(AND(DI$85&gt;=FB106,DI$85&lt;=FC106),IFERROR($G106/FD106,0),"")</f>
        <v/>
      </c>
      <c r="DJ106" s="90" t="str">
        <f>IF(AND(DJ$85&gt;=FB106,DJ$85&lt;=FC106),IFERROR($G106/FD106,0),"")</f>
        <v/>
      </c>
      <c r="DK106" s="90" t="str">
        <f>IF(AND(DK$85&gt;=FB106,DK$85&lt;=FC106),IFERROR($G106/FD106,0),"")</f>
        <v/>
      </c>
      <c r="DL106" s="90" t="str">
        <f>IF(AND(DL$85&gt;=FB106,DL$85&lt;=FC106),IFERROR($G106/FD106,0),"")</f>
        <v/>
      </c>
      <c r="DM106" s="90" t="str">
        <f>IF(AND(DM$85&gt;=FB106,DM$85&lt;=FC106),IFERROR($G106/FD106,0),"")</f>
        <v/>
      </c>
      <c r="DN106" s="90" t="str">
        <f>IF(AND(DN$85&gt;=FB106,DN$85&lt;=FC106),IFERROR($G106/FD106,0),"")</f>
        <v/>
      </c>
      <c r="DO106" s="90" t="str">
        <f>IF(AND(DO$85&gt;=FB106,DO$85&lt;=FC106),IFERROR($G106/FD106,0),"")</f>
        <v/>
      </c>
      <c r="DP106" s="90" t="str">
        <f>IF(AND(DP$85&gt;=FB106,DP$85&lt;=FC106),IFERROR($G106/FD106,0),"")</f>
        <v/>
      </c>
      <c r="DQ106" s="90" t="str">
        <f>IF(AND(DQ$85&gt;=FB106,DQ$85&lt;=FC106),IFERROR($G106/FD106,0),"")</f>
        <v/>
      </c>
      <c r="DR106" s="90" t="str">
        <f>IF(AND(DR$85&gt;=FB106,DR$85&lt;=FC106),IFERROR($G106/FD106,0),"")</f>
        <v/>
      </c>
      <c r="DS106" s="90" t="str">
        <f>IF(AND(DS$85&gt;=FB106,DS$85&lt;=FC106),IFERROR($G106/FD106,0),"")</f>
        <v/>
      </c>
      <c r="DT106" s="90" t="str">
        <f>IF(AND(DT$85&gt;=FB106,DT$85&lt;=FC106),IFERROR($G106/FD106,0),"")</f>
        <v/>
      </c>
      <c r="DU106" s="90" t="str">
        <f>IF(AND(DU$85&gt;=FB106,DU$85&lt;=FC106),IFERROR($G106/FD106,0),"")</f>
        <v/>
      </c>
      <c r="DV106" s="90" t="str">
        <f>IF(AND(DV$85&gt;=FB106,DV$85&lt;=FC106),IFERROR($G106/FD106,0),"")</f>
        <v/>
      </c>
      <c r="DW106" s="90" t="str">
        <f>IF(AND(DW$85&gt;=FB106,DW$85&lt;=FC106),IFERROR($G106/FD106,0),"")</f>
        <v/>
      </c>
      <c r="DX106" s="90" t="str">
        <f>IF(AND(DX$85&gt;=FB106,DX$85&lt;=FC106),IFERROR($G106/FD106,0),"")</f>
        <v/>
      </c>
      <c r="DY106" s="90" t="str">
        <f>IF(AND(DY$85&gt;=FB106,DY$85&lt;=FC106),IFERROR($G106/FD106,0),"")</f>
        <v/>
      </c>
      <c r="DZ106" s="90" t="str">
        <f>IF(AND(DZ$85&gt;=FB106,DZ$85&lt;=FC106),IFERROR($G106/FD106,0),"")</f>
        <v/>
      </c>
      <c r="EA106" s="90" t="str">
        <f>IF(AND(EA$85&gt;=FB106,EA$85&lt;=FC106),IFERROR($G106/FD106,0),"")</f>
        <v/>
      </c>
      <c r="EB106" s="90" t="str">
        <f>IF(AND(EB$85&gt;=FB106,EB$85&lt;=FC106),IFERROR($G106/FD106,0),"")</f>
        <v/>
      </c>
      <c r="EC106" s="90" t="str">
        <f>IF(AND(EC$85&gt;=FB106,EC$85&lt;=FC106),IFERROR($G106/FD106,0),"")</f>
        <v/>
      </c>
      <c r="ED106" s="90" t="str">
        <f>IF(AND(ED$85&gt;=FB106,ED$85&lt;=FC106),IFERROR($G106/FD106,0),"")</f>
        <v/>
      </c>
      <c r="EE106" s="90" t="str">
        <f>IF(AND(EE$85&gt;=FB106,EE$85&lt;=FC106),IFERROR($G106/FD106,0),"")</f>
        <v/>
      </c>
      <c r="EF106" s="90" t="str">
        <f>IF(AND(EF$85&gt;=FB106,EF$85&lt;=FC106),IFERROR($G106/FD106,0),"")</f>
        <v/>
      </c>
      <c r="EG106" s="90" t="str">
        <f>IF(AND(EG$85&gt;=FB106,EG$85&lt;=FC106),IFERROR($G106/FD106,0),"")</f>
        <v/>
      </c>
      <c r="EH106" s="90" t="str">
        <f>IF(AND(EH$85&gt;=FB106,EH$85&lt;=FC106),IFERROR($G106/FD106,0),"")</f>
        <v/>
      </c>
      <c r="EI106" s="90" t="str">
        <f>IF(AND(EI$85&gt;=FB106,EI$85&lt;=FC106),IFERROR($G106/FD106,0),"")</f>
        <v/>
      </c>
      <c r="EJ106" s="90" t="str">
        <f>IF(AND(EJ$85&gt;=FB106,EJ$85&lt;=FC106),IFERROR($G106/FD106,0),"")</f>
        <v/>
      </c>
      <c r="EK106" s="90" t="str">
        <f>IF(AND(EK$85&gt;=FB106,EK$85&lt;=FC106),IFERROR($G106/FD106,0),"")</f>
        <v/>
      </c>
      <c r="EL106" s="90" t="str">
        <f>IF(AND(EL$85&gt;=FB106,EL$85&lt;=FC106),IFERROR($G106/FD106,0),"")</f>
        <v/>
      </c>
      <c r="EM106" s="90" t="str">
        <f>IF(AND(EM$85&gt;=FB106,EM$85&lt;=FC106),IFERROR($G106/FD106,0),"")</f>
        <v/>
      </c>
      <c r="EN106" s="90" t="str">
        <f>IF(AND(EN$85&gt;=FB106,EN$85&lt;=FC106),IFERROR($G106/FD106,0),"")</f>
        <v/>
      </c>
      <c r="EO106" s="90" t="str">
        <f>IF(AND(EO$85&gt;=FB106,EO$85&lt;=FC106),IFERROR($G106/FD106,0),"")</f>
        <v/>
      </c>
      <c r="EP106" s="90" t="str">
        <f>IF(AND(EP$85&gt;=FB106,EP$85&lt;=FC106),IFERROR($G106/FD106,0),"")</f>
        <v/>
      </c>
      <c r="EQ106" s="90" t="str">
        <f>IF(AND(EQ$85&gt;=FB106,EQ$85&lt;=FC106),IFERROR($G106/FD106,0),"")</f>
        <v/>
      </c>
      <c r="ER106" s="90" t="str">
        <f>IF(AND(ER$85&gt;=FB106,ER$85&lt;=FC106),IFERROR($G106/FD106,0),"")</f>
        <v/>
      </c>
      <c r="ES106" s="90" t="str">
        <f>IF(AND(ES$85&gt;=FB106,ES$85&lt;=FC106),IFERROR($G106/FD106,0),"")</f>
        <v/>
      </c>
      <c r="ET106" s="90" t="str">
        <f>IF(AND(ET$85&gt;=FB106,ET$85&lt;=FC106),IFERROR($G106/FD106,0),"")</f>
        <v/>
      </c>
      <c r="EU106" s="90" t="str">
        <f>IF(AND(EU$85&gt;=FB106,EU$85&lt;=FC106),IFERROR($G106/FD106,0),"")</f>
        <v/>
      </c>
      <c r="EV106" s="90" t="str">
        <f>IF(AND(EV$85&gt;=FB106,EV$85&lt;=FC106),IFERROR($G106/FD106,0),"")</f>
        <v/>
      </c>
      <c r="EW106" s="90" t="str">
        <f>IF(AND(EW$85&gt;=FB106,EW$85&lt;=FC106),IFERROR($G106/FD106,0),"")</f>
        <v/>
      </c>
      <c r="EX106" s="90" t="str">
        <f>IF(AND(EX$85&gt;=FB106,EX$85&lt;=FC106),IFERROR($G106/FD106,0),"")</f>
        <v/>
      </c>
      <c r="EY106" s="90" t="str">
        <f>IF(AND(EY$85&gt;=FB106,EY$85&lt;=FC106),IFERROR($G106/FD106,0),"")</f>
        <v/>
      </c>
      <c r="EZ106" s="90" t="str">
        <f>IF(AND(EZ$85&gt;=FB106,EZ$85&lt;=FC106),IFERROR($G106/FD106,0),"")</f>
        <v/>
      </c>
      <c r="FA106" s="90" t="str">
        <f>IF(AND(FA$85&gt;=FB106,FA$85&lt;=FC106),IFERROR($G106/FD106,0),"")</f>
        <v/>
      </c>
      <c r="FB106">
        <f>'06_Presupuesto'!J193-'02_Rendimientos'!$B$79+1</f>
        <v>23</v>
      </c>
      <c r="FC106">
        <f>'06_Presupuesto'!K193-'02_Rendimientos'!$B$79+1</f>
        <v>31</v>
      </c>
      <c r="FD106">
        <f>FC106-FB106+1</f>
        <v>9</v>
      </c>
    </row>
    <row r="107" spans="2:160">
      <c r="B107" s="109" t="str">
        <f>'06_Presupuesto'!K28</f>
        <v>B.1.3.3</v>
      </c>
      <c r="C107" s="109" t="str">
        <f>'06_Presupuesto'!L28</f>
        <v>Polietileno e=0,15mm</v>
      </c>
      <c r="D107" s="109" t="str">
        <f>'06_Presupuesto'!M28</f>
        <v>M2</v>
      </c>
      <c r="E107" s="110">
        <f>'06_Presupuesto'!N28</f>
        <v>93.24</v>
      </c>
      <c r="F107" s="110">
        <f>'06_Presupuesto'!O28</f>
        <v>2249.9999999999995</v>
      </c>
      <c r="G107" s="110">
        <f>'06_Presupuesto'!P28</f>
        <v>209789.99999999994</v>
      </c>
      <c r="H107" s="110" t="str">
        <f>IF(AND(H$85&gt;=FB107,H$85&lt;=FC107),IFERROR($G107/FD107,0),"")</f>
        <v/>
      </c>
      <c r="I107" s="110" t="str">
        <f>IF(AND(I$85&gt;=FB107,I$85&lt;=FC107),IFERROR($G107/FD107,0),"")</f>
        <v/>
      </c>
      <c r="J107" s="110" t="str">
        <f>IF(AND(J$85&gt;=FB107,J$85&lt;=FC107),IFERROR($G107/FD107,0),"")</f>
        <v/>
      </c>
      <c r="K107" s="110" t="str">
        <f>IF(AND(K$85&gt;=FB107,K$85&lt;=FC107),IFERROR($G107/FD107,0),"")</f>
        <v/>
      </c>
      <c r="L107" s="110" t="str">
        <f>IF(AND(L$85&gt;=FB107,L$85&lt;=FC107),IFERROR($G107/FD107,0),"")</f>
        <v/>
      </c>
      <c r="M107" s="110" t="str">
        <f>IF(AND(M$85&gt;=FB107,M$85&lt;=FC107),IFERROR($G107/FD107,0),"")</f>
        <v/>
      </c>
      <c r="N107" s="110" t="str">
        <f>IF(AND(N$85&gt;=FB107,N$85&lt;=FC107),IFERROR($G107/FD107,0),"")</f>
        <v/>
      </c>
      <c r="O107" s="110" t="str">
        <f>IF(AND(O$85&gt;=FB107,O$85&lt;=FC107),IFERROR($G107/FD107,0),"")</f>
        <v/>
      </c>
      <c r="P107" s="110" t="str">
        <f>IF(AND(P$85&gt;=FB107,P$85&lt;=FC107),IFERROR($G107/FD107,0),"")</f>
        <v/>
      </c>
      <c r="Q107" s="110" t="str">
        <f>IF(AND(Q$85&gt;=FB107,Q$85&lt;=FC107),IFERROR($G107/FD107,0),"")</f>
        <v/>
      </c>
      <c r="R107" s="110" t="str">
        <f>IF(AND(R$85&gt;=FB107,R$85&lt;=FC107),IFERROR($G107/FD107,0),"")</f>
        <v/>
      </c>
      <c r="S107" s="110" t="str">
        <f>IF(AND(S$85&gt;=FB107,S$85&lt;=FC107),IFERROR($G107/FD107,0),"")</f>
        <v/>
      </c>
      <c r="T107" s="110" t="str">
        <f>IF(AND(T$85&gt;=FB107,T$85&lt;=FC107),IFERROR($G107/FD107,0),"")</f>
        <v/>
      </c>
      <c r="U107" s="110" t="str">
        <f>IF(AND(U$85&gt;=FB107,U$85&lt;=FC107),IFERROR($G107/FD107,0),"")</f>
        <v/>
      </c>
      <c r="V107" s="110" t="str">
        <f>IF(AND(V$85&gt;=FB107,V$85&lt;=FC107),IFERROR($G107/FD107,0),"")</f>
        <v/>
      </c>
      <c r="W107" s="110" t="str">
        <f>IF(AND(W$85&gt;=FB107,W$85&lt;=FC107),IFERROR($G107/FD107,0),"")</f>
        <v/>
      </c>
      <c r="X107" s="110" t="str">
        <f>IF(AND(X$85&gt;=FB107,X$85&lt;=FC107),IFERROR($G107/FD107,0),"")</f>
        <v/>
      </c>
      <c r="Y107" s="110" t="str">
        <f>IF(AND(Y$85&gt;=FB107,Y$85&lt;=FC107),IFERROR($G107/FD107,0),"")</f>
        <v/>
      </c>
      <c r="Z107" s="110" t="str">
        <f>IF(AND(Z$85&gt;=FB107,Z$85&lt;=FC107),IFERROR($G107/FD107,0),"")</f>
        <v/>
      </c>
      <c r="AA107" s="110" t="str">
        <f>IF(AND(AA$85&gt;=FB107,AA$85&lt;=FC107),IFERROR($G107/FD107,0),"")</f>
        <v/>
      </c>
      <c r="AB107" s="110" t="str">
        <f>IF(AND(AB$85&gt;=FB107,AB$85&lt;=FC107),IFERROR($G107/FD107,0),"")</f>
        <v/>
      </c>
      <c r="AC107" s="110" t="str">
        <f>IF(AND(AC$85&gt;=FB107,AC$85&lt;=FC107),IFERROR($G107/FD107,0),"")</f>
        <v/>
      </c>
      <c r="AD107" s="110" t="str">
        <f>IF(AND(AD$85&gt;=FB107,AD$85&lt;=FC107),IFERROR($G107/FD107,0),"")</f>
        <v/>
      </c>
      <c r="AE107" s="110" t="str">
        <f>IF(AND(AE$85&gt;=FB107,AE$85&lt;=FC107),IFERROR($G107/FD107,0),"")</f>
        <v/>
      </c>
      <c r="AF107" s="110" t="str">
        <f>IF(AND(AF$85&gt;=FB107,AF$85&lt;=FC107),IFERROR($G107/FD107,0),"")</f>
        <v/>
      </c>
      <c r="AG107" s="110" t="str">
        <f>IF(AND(AG$85&gt;=FB107,AG$85&lt;=FC107),IFERROR($G107/FD107,0),"")</f>
        <v/>
      </c>
      <c r="AH107" s="110" t="str">
        <f>IF(AND(AH$85&gt;=FB107,AH$85&lt;=FC107),IFERROR($G107/FD107,0),"")</f>
        <v/>
      </c>
      <c r="AI107" s="110" t="str">
        <f>IF(AND(AI$85&gt;=FB107,AI$85&lt;=FC107),IFERROR($G107/FD107,0),"")</f>
        <v/>
      </c>
      <c r="AJ107" s="110" t="str">
        <f>IF(AND(AJ$85&gt;=FB107,AJ$85&lt;=FC107),IFERROR($G107/FD107,0),"")</f>
        <v/>
      </c>
      <c r="AK107" s="110" t="str">
        <f>IF(AND(AK$85&gt;=FB107,AK$85&lt;=FC107),IFERROR($G107/FD107,0),"")</f>
        <v/>
      </c>
      <c r="AL107" s="110" t="str">
        <f>IF(AND(AL$85&gt;=FB107,AL$85&lt;=FC107),IFERROR($G107/FD107,0),"")</f>
        <v/>
      </c>
      <c r="AM107" s="110" t="str">
        <f>IF(AND(AM$85&gt;=FB107,AM$85&lt;=FC107),IFERROR($G107/FD107,0),"")</f>
        <v/>
      </c>
      <c r="AN107" s="110" t="str">
        <f>IF(AND(AN$85&gt;=FB107,AN$85&lt;=FC107),IFERROR($G107/FD107,0),"")</f>
        <v/>
      </c>
      <c r="AO107" s="110" t="str">
        <f>IF(AND(AO$85&gt;=FB107,AO$85&lt;=FC107),IFERROR($G107/FD107,0),"")</f>
        <v/>
      </c>
      <c r="AP107" s="110" t="str">
        <f>IF(AND(AP$85&gt;=FB107,AP$85&lt;=FC107),IFERROR($G107/FD107,0),"")</f>
        <v/>
      </c>
      <c r="AQ107" s="110" t="str">
        <f>IF(AND(AQ$85&gt;=FB107,AQ$85&lt;=FC107),IFERROR($G107/FD107,0),"")</f>
        <v/>
      </c>
      <c r="AR107" s="110" t="str">
        <f>IF(AND(AR$85&gt;=FB107,AR$85&lt;=FC107),IFERROR($G107/FD107,0),"")</f>
        <v/>
      </c>
      <c r="AS107" s="110" t="str">
        <f>IF(AND(AS$85&gt;=FB107,AS$85&lt;=FC107),IFERROR($G107/FD107,0),"")</f>
        <v/>
      </c>
      <c r="AT107" s="110" t="str">
        <f>IF(AND(AT$85&gt;=FB107,AT$85&lt;=FC107),IFERROR($G107/FD107,0),"")</f>
        <v/>
      </c>
      <c r="AU107" s="110" t="str">
        <f>IF(AND(AU$85&gt;=FB107,AU$85&lt;=FC107),IFERROR($G107/FD107,0),"")</f>
        <v/>
      </c>
      <c r="AV107" s="110" t="str">
        <f>IF(AND(AV$85&gt;=FB107,AV$85&lt;=FC107),IFERROR($G107/FD107,0),"")</f>
        <v/>
      </c>
      <c r="AW107" s="110" t="str">
        <f>IF(AND(AW$85&gt;=FB107,AW$85&lt;=FC107),IFERROR($G107/FD107,0),"")</f>
        <v/>
      </c>
      <c r="AX107" s="110" t="str">
        <f>IF(AND(AX$85&gt;=FB107,AX$85&lt;=FC107),IFERROR($G107/FD107,0),"")</f>
        <v/>
      </c>
      <c r="AY107" s="110" t="str">
        <f>IF(AND(AY$85&gt;=FB107,AY$85&lt;=FC107),IFERROR($G107/FD107,0),"")</f>
        <v/>
      </c>
      <c r="AZ107" s="110" t="str">
        <f>IF(AND(AZ$85&gt;=FB107,AZ$85&lt;=FC107),IFERROR($G107/FD107,0),"")</f>
        <v/>
      </c>
      <c r="BA107" s="110" t="str">
        <f>IF(AND(BA$85&gt;=FB107,BA$85&lt;=FC107),IFERROR($G107/FD107,0),"")</f>
        <v/>
      </c>
      <c r="BB107" s="110" t="str">
        <f>IF(AND(BB$85&gt;=FB107,BB$85&lt;=FC107),IFERROR($G107/FD107,0),"")</f>
        <v/>
      </c>
      <c r="BC107" s="110" t="str">
        <f>IF(AND(BC$85&gt;=FB107,BC$85&lt;=FC107),IFERROR($G107/FD107,0),"")</f>
        <v/>
      </c>
      <c r="BD107" s="110" t="str">
        <f>IF(AND(BD$85&gt;=FB107,BD$85&lt;=FC107),IFERROR($G107/FD107,0),"")</f>
        <v/>
      </c>
      <c r="BE107" s="110">
        <f>IF(AND(BE$85&gt;=FB107,BE$85&lt;=FC107),IFERROR($G107/FD107,0),"")</f>
        <v>17482.499999999996</v>
      </c>
      <c r="BF107" s="110">
        <f>IF(AND(BF$85&gt;=FB107,BF$85&lt;=FC107),IFERROR($G107/FD107,0),"")</f>
        <v>17482.499999999996</v>
      </c>
      <c r="BG107" s="110">
        <f>IF(AND(BG$85&gt;=FB107,BG$85&lt;=FC107),IFERROR($G107/FD107,0),"")</f>
        <v>17482.499999999996</v>
      </c>
      <c r="BH107" s="110">
        <f>IF(AND(BH$85&gt;=FB107,BH$85&lt;=FC107),IFERROR($G107/FD107,0),"")</f>
        <v>17482.499999999996</v>
      </c>
      <c r="BI107" s="110">
        <f>IF(AND(BI$85&gt;=FB107,BI$85&lt;=FC107),IFERROR($G107/FD107,0),"")</f>
        <v>17482.499999999996</v>
      </c>
      <c r="BJ107" s="110">
        <f>IF(AND(BJ$85&gt;=FB107,BJ$85&lt;=FC107),IFERROR($G107/FD107,0),"")</f>
        <v>17482.499999999996</v>
      </c>
      <c r="BK107" s="110">
        <f>IF(AND(BK$85&gt;=FB107,BK$85&lt;=FC107),IFERROR($G107/FD107,0),"")</f>
        <v>17482.499999999996</v>
      </c>
      <c r="BL107" s="110">
        <f>IF(AND(BL$85&gt;=FB107,BL$85&lt;=FC107),IFERROR($G107/FD107,0),"")</f>
        <v>17482.499999999996</v>
      </c>
      <c r="BM107" s="110">
        <f>IF(AND(BM$85&gt;=FB107,BM$85&lt;=FC107),IFERROR($G107/FD107,0),"")</f>
        <v>17482.499999999996</v>
      </c>
      <c r="BN107" s="110">
        <f>IF(AND(BN$85&gt;=FB107,BN$85&lt;=FC107),IFERROR($G107/FD107,0),"")</f>
        <v>17482.499999999996</v>
      </c>
      <c r="BO107" s="110">
        <f>IF(AND(BO$85&gt;=FB107,BO$85&lt;=FC107),IFERROR($G107/FD107,0),"")</f>
        <v>17482.499999999996</v>
      </c>
      <c r="BP107" s="110">
        <f>IF(AND(BP$85&gt;=FB107,BP$85&lt;=FC107),IFERROR($G107/FD107,0),"")</f>
        <v>17482.499999999996</v>
      </c>
      <c r="BQ107" s="110" t="str">
        <f>IF(AND(BQ$85&gt;=FB107,BQ$85&lt;=FC107),IFERROR($G107/FD107,0),"")</f>
        <v/>
      </c>
      <c r="BR107" s="110" t="str">
        <f>IF(AND(BR$85&gt;=FB107,BR$85&lt;=FC107),IFERROR($G107/FD107,0),"")</f>
        <v/>
      </c>
      <c r="BS107" s="110" t="str">
        <f>IF(AND(BS$85&gt;=FB107,BS$85&lt;=FC107),IFERROR($G107/FD107,0),"")</f>
        <v/>
      </c>
      <c r="BT107" s="110" t="str">
        <f>IF(AND(BT$85&gt;=FB107,BT$85&lt;=FC107),IFERROR($G107/FD107,0),"")</f>
        <v/>
      </c>
      <c r="BU107" s="110" t="str">
        <f>IF(AND(BU$85&gt;=FB107,BU$85&lt;=FC107),IFERROR($G107/FD107,0),"")</f>
        <v/>
      </c>
      <c r="BV107" s="110" t="str">
        <f>IF(AND(BV$85&gt;=FB107,BV$85&lt;=FC107),IFERROR($G107/FD107,0),"")</f>
        <v/>
      </c>
      <c r="BW107" s="110" t="str">
        <f>IF(AND(BW$85&gt;=FB107,BW$85&lt;=FC107),IFERROR($G107/FD107,0),"")</f>
        <v/>
      </c>
      <c r="BX107" s="110" t="str">
        <f>IF(AND(BX$85&gt;=FB107,BX$85&lt;=FC107),IFERROR($G107/FD107,0),"")</f>
        <v/>
      </c>
      <c r="BY107" s="110" t="str">
        <f>IF(AND(BY$85&gt;=FB107,BY$85&lt;=FC107),IFERROR($G107/FD107,0),"")</f>
        <v/>
      </c>
      <c r="BZ107" s="110" t="str">
        <f>IF(AND(BZ$85&gt;=FB107,BZ$85&lt;=FC107),IFERROR($G107/FD107,0),"")</f>
        <v/>
      </c>
      <c r="CA107" s="110" t="str">
        <f>IF(AND(CA$85&gt;=FB107,CA$85&lt;=FC107),IFERROR($G107/FD107,0),"")</f>
        <v/>
      </c>
      <c r="CB107" s="110" t="str">
        <f>IF(AND(CB$85&gt;=FB107,CB$85&lt;=FC107),IFERROR($G107/FD107,0),"")</f>
        <v/>
      </c>
      <c r="CC107" s="110" t="str">
        <f>IF(AND(CC$85&gt;=FB107,CC$85&lt;=FC107),IFERROR($G107/FD107,0),"")</f>
        <v/>
      </c>
      <c r="CD107" s="110" t="str">
        <f>IF(AND(CD$85&gt;=FB107,CD$85&lt;=FC107),IFERROR($G107/FD107,0),"")</f>
        <v/>
      </c>
      <c r="CE107" s="110" t="str">
        <f>IF(AND(CE$85&gt;=FB107,CE$85&lt;=FC107),IFERROR($G107/FD107,0),"")</f>
        <v/>
      </c>
      <c r="CF107" s="110" t="str">
        <f>IF(AND(CF$85&gt;=FB107,CF$85&lt;=FC107),IFERROR($G107/FD107,0),"")</f>
        <v/>
      </c>
      <c r="CG107" s="110" t="str">
        <f>IF(AND(CG$85&gt;=FB107,CG$85&lt;=FC107),IFERROR($G107/FD107,0),"")</f>
        <v/>
      </c>
      <c r="CH107" s="110" t="str">
        <f>IF(AND(CH$85&gt;=FB107,CH$85&lt;=FC107),IFERROR($G107/FD107,0),"")</f>
        <v/>
      </c>
      <c r="CI107" s="110" t="str">
        <f>IF(AND(CI$85&gt;=FB107,CI$85&lt;=FC107),IFERROR($G107/FD107,0),"")</f>
        <v/>
      </c>
      <c r="CJ107" s="110" t="str">
        <f>IF(AND(CJ$85&gt;=FB107,CJ$85&lt;=FC107),IFERROR($G107/FD107,0),"")</f>
        <v/>
      </c>
      <c r="CK107" s="110" t="str">
        <f>IF(AND(CK$85&gt;=FB107,CK$85&lt;=FC107),IFERROR($G107/FD107,0),"")</f>
        <v/>
      </c>
      <c r="CL107" s="110" t="str">
        <f>IF(AND(CL$85&gt;=FB107,CL$85&lt;=FC107),IFERROR($G107/FD107,0),"")</f>
        <v/>
      </c>
      <c r="CM107" s="110" t="str">
        <f>IF(AND(CM$85&gt;=FB107,CM$85&lt;=FC107),IFERROR($G107/FD107,0),"")</f>
        <v/>
      </c>
      <c r="CN107" s="110" t="str">
        <f>IF(AND(CN$85&gt;=FB107,CN$85&lt;=FC107),IFERROR($G107/FD107,0),"")</f>
        <v/>
      </c>
      <c r="CO107" s="110" t="str">
        <f>IF(AND(CO$85&gt;=FB107,CO$85&lt;=FC107),IFERROR($G107/FD107,0),"")</f>
        <v/>
      </c>
      <c r="CP107" s="110" t="str">
        <f>IF(AND(CP$85&gt;=FB107,CP$85&lt;=FC107),IFERROR($G107/FD107,0),"")</f>
        <v/>
      </c>
      <c r="CQ107" s="110" t="str">
        <f>IF(AND(CQ$85&gt;=FB107,CQ$85&lt;=FC107),IFERROR($G107/FD107,0),"")</f>
        <v/>
      </c>
      <c r="CR107" s="110" t="str">
        <f>IF(AND(CR$85&gt;=FB107,CR$85&lt;=FC107),IFERROR($G107/FD107,0),"")</f>
        <v/>
      </c>
      <c r="CS107" s="110" t="str">
        <f>IF(AND(CS$85&gt;=FB107,CS$85&lt;=FC107),IFERROR($G107/FD107,0),"")</f>
        <v/>
      </c>
      <c r="CT107" s="110" t="str">
        <f>IF(AND(CT$85&gt;=FB107,CT$85&lt;=FC107),IFERROR($G107/FD107,0),"")</f>
        <v/>
      </c>
      <c r="CU107" s="110" t="str">
        <f>IF(AND(CU$85&gt;=FB107,CU$85&lt;=FC107),IFERROR($G107/FD107,0),"")</f>
        <v/>
      </c>
      <c r="CV107" s="110" t="str">
        <f>IF(AND(CV$85&gt;=FB107,CV$85&lt;=FC107),IFERROR($G107/FD107,0),"")</f>
        <v/>
      </c>
      <c r="CW107" s="110" t="str">
        <f>IF(AND(CW$85&gt;=FB107,CW$85&lt;=FC107),IFERROR($G107/FD107,0),"")</f>
        <v/>
      </c>
      <c r="CX107" s="110" t="str">
        <f>IF(AND(CX$85&gt;=FB107,CX$85&lt;=FC107),IFERROR($G107/FD107,0),"")</f>
        <v/>
      </c>
      <c r="CY107" s="110" t="str">
        <f>IF(AND(CY$85&gt;=FB107,CY$85&lt;=FC107),IFERROR($G107/FD107,0),"")</f>
        <v/>
      </c>
      <c r="CZ107" s="110" t="str">
        <f>IF(AND(CZ$85&gt;=FB107,CZ$85&lt;=FC107),IFERROR($G107/FD107,0),"")</f>
        <v/>
      </c>
      <c r="DA107" s="110" t="str">
        <f>IF(AND(DA$85&gt;=FB107,DA$85&lt;=FC107),IFERROR($G107/FD107,0),"")</f>
        <v/>
      </c>
      <c r="DB107" s="110" t="str">
        <f>IF(AND(DB$85&gt;=FB107,DB$85&lt;=FC107),IFERROR($G107/FD107,0),"")</f>
        <v/>
      </c>
      <c r="DC107" s="110" t="str">
        <f>IF(AND(DC$85&gt;=FB107,DC$85&lt;=FC107),IFERROR($G107/FD107,0),"")</f>
        <v/>
      </c>
      <c r="DD107" s="110" t="str">
        <f>IF(AND(DD$85&gt;=FB107,DD$85&lt;=FC107),IFERROR($G107/FD107,0),"")</f>
        <v/>
      </c>
      <c r="DE107" s="110" t="str">
        <f>IF(AND(DE$85&gt;=FB107,DE$85&lt;=FC107),IFERROR($G107/FD107,0),"")</f>
        <v/>
      </c>
      <c r="DF107" s="110" t="str">
        <f>IF(AND(DF$85&gt;=FB107,DF$85&lt;=FC107),IFERROR($G107/FD107,0),"")</f>
        <v/>
      </c>
      <c r="DG107" s="110" t="str">
        <f>IF(AND(DG$85&gt;=FB107,DG$85&lt;=FC107),IFERROR($G107/FD107,0),"")</f>
        <v/>
      </c>
      <c r="DH107" s="110" t="str">
        <f>IF(AND(DH$85&gt;=FB107,DH$85&lt;=FC107),IFERROR($G107/FD107,0),"")</f>
        <v/>
      </c>
      <c r="DI107" s="110" t="str">
        <f>IF(AND(DI$85&gt;=FB107,DI$85&lt;=FC107),IFERROR($G107/FD107,0),"")</f>
        <v/>
      </c>
      <c r="DJ107" s="110" t="str">
        <f>IF(AND(DJ$85&gt;=FB107,DJ$85&lt;=FC107),IFERROR($G107/FD107,0),"")</f>
        <v/>
      </c>
      <c r="DK107" s="110" t="str">
        <f>IF(AND(DK$85&gt;=FB107,DK$85&lt;=FC107),IFERROR($G107/FD107,0),"")</f>
        <v/>
      </c>
      <c r="DL107" s="110" t="str">
        <f>IF(AND(DL$85&gt;=FB107,DL$85&lt;=FC107),IFERROR($G107/FD107,0),"")</f>
        <v/>
      </c>
      <c r="DM107" s="110" t="str">
        <f>IF(AND(DM$85&gt;=FB107,DM$85&lt;=FC107),IFERROR($G107/FD107,0),"")</f>
        <v/>
      </c>
      <c r="DN107" s="110" t="str">
        <f>IF(AND(DN$85&gt;=FB107,DN$85&lt;=FC107),IFERROR($G107/FD107,0),"")</f>
        <v/>
      </c>
      <c r="DO107" s="110" t="str">
        <f>IF(AND(DO$85&gt;=FB107,DO$85&lt;=FC107),IFERROR($G107/FD107,0),"")</f>
        <v/>
      </c>
      <c r="DP107" s="110" t="str">
        <f>IF(AND(DP$85&gt;=FB107,DP$85&lt;=FC107),IFERROR($G107/FD107,0),"")</f>
        <v/>
      </c>
      <c r="DQ107" s="110" t="str">
        <f>IF(AND(DQ$85&gt;=FB107,DQ$85&lt;=FC107),IFERROR($G107/FD107,0),"")</f>
        <v/>
      </c>
      <c r="DR107" s="110" t="str">
        <f>IF(AND(DR$85&gt;=FB107,DR$85&lt;=FC107),IFERROR($G107/FD107,0),"")</f>
        <v/>
      </c>
      <c r="DS107" s="110" t="str">
        <f>IF(AND(DS$85&gt;=FB107,DS$85&lt;=FC107),IFERROR($G107/FD107,0),"")</f>
        <v/>
      </c>
      <c r="DT107" s="110" t="str">
        <f>IF(AND(DT$85&gt;=FB107,DT$85&lt;=FC107),IFERROR($G107/FD107,0),"")</f>
        <v/>
      </c>
      <c r="DU107" s="110" t="str">
        <f>IF(AND(DU$85&gt;=FB107,DU$85&lt;=FC107),IFERROR($G107/FD107,0),"")</f>
        <v/>
      </c>
      <c r="DV107" s="110" t="str">
        <f>IF(AND(DV$85&gt;=FB107,DV$85&lt;=FC107),IFERROR($G107/FD107,0),"")</f>
        <v/>
      </c>
      <c r="DW107" s="110" t="str">
        <f>IF(AND(DW$85&gt;=FB107,DW$85&lt;=FC107),IFERROR($G107/FD107,0),"")</f>
        <v/>
      </c>
      <c r="DX107" s="110" t="str">
        <f>IF(AND(DX$85&gt;=FB107,DX$85&lt;=FC107),IFERROR($G107/FD107,0),"")</f>
        <v/>
      </c>
      <c r="DY107" s="110" t="str">
        <f>IF(AND(DY$85&gt;=FB107,DY$85&lt;=FC107),IFERROR($G107/FD107,0),"")</f>
        <v/>
      </c>
      <c r="DZ107" s="110" t="str">
        <f>IF(AND(DZ$85&gt;=FB107,DZ$85&lt;=FC107),IFERROR($G107/FD107,0),"")</f>
        <v/>
      </c>
      <c r="EA107" s="110" t="str">
        <f>IF(AND(EA$85&gt;=FB107,EA$85&lt;=FC107),IFERROR($G107/FD107,0),"")</f>
        <v/>
      </c>
      <c r="EB107" s="110" t="str">
        <f>IF(AND(EB$85&gt;=FB107,EB$85&lt;=FC107),IFERROR($G107/FD107,0),"")</f>
        <v/>
      </c>
      <c r="EC107" s="110" t="str">
        <f>IF(AND(EC$85&gt;=FB107,EC$85&lt;=FC107),IFERROR($G107/FD107,0),"")</f>
        <v/>
      </c>
      <c r="ED107" s="110" t="str">
        <f>IF(AND(ED$85&gt;=FB107,ED$85&lt;=FC107),IFERROR($G107/FD107,0),"")</f>
        <v/>
      </c>
      <c r="EE107" s="110" t="str">
        <f>IF(AND(EE$85&gt;=FB107,EE$85&lt;=FC107),IFERROR($G107/FD107,0),"")</f>
        <v/>
      </c>
      <c r="EF107" s="110" t="str">
        <f>IF(AND(EF$85&gt;=FB107,EF$85&lt;=FC107),IFERROR($G107/FD107,0),"")</f>
        <v/>
      </c>
      <c r="EG107" s="110" t="str">
        <f>IF(AND(EG$85&gt;=FB107,EG$85&lt;=FC107),IFERROR($G107/FD107,0),"")</f>
        <v/>
      </c>
      <c r="EH107" s="110" t="str">
        <f>IF(AND(EH$85&gt;=FB107,EH$85&lt;=FC107),IFERROR($G107/FD107,0),"")</f>
        <v/>
      </c>
      <c r="EI107" s="110" t="str">
        <f>IF(AND(EI$85&gt;=FB107,EI$85&lt;=FC107),IFERROR($G107/FD107,0),"")</f>
        <v/>
      </c>
      <c r="EJ107" s="110" t="str">
        <f>IF(AND(EJ$85&gt;=FB107,EJ$85&lt;=FC107),IFERROR($G107/FD107,0),"")</f>
        <v/>
      </c>
      <c r="EK107" s="110" t="str">
        <f>IF(AND(EK$85&gt;=FB107,EK$85&lt;=FC107),IFERROR($G107/FD107,0),"")</f>
        <v/>
      </c>
      <c r="EL107" s="110" t="str">
        <f>IF(AND(EL$85&gt;=FB107,EL$85&lt;=FC107),IFERROR($G107/FD107,0),"")</f>
        <v/>
      </c>
      <c r="EM107" s="110" t="str">
        <f>IF(AND(EM$85&gt;=FB107,EM$85&lt;=FC107),IFERROR($G107/FD107,0),"")</f>
        <v/>
      </c>
      <c r="EN107" s="110" t="str">
        <f>IF(AND(EN$85&gt;=FB107,EN$85&lt;=FC107),IFERROR($G107/FD107,0),"")</f>
        <v/>
      </c>
      <c r="EO107" s="110" t="str">
        <f>IF(AND(EO$85&gt;=FB107,EO$85&lt;=FC107),IFERROR($G107/FD107,0),"")</f>
        <v/>
      </c>
      <c r="EP107" s="110" t="str">
        <f>IF(AND(EP$85&gt;=FB107,EP$85&lt;=FC107),IFERROR($G107/FD107,0),"")</f>
        <v/>
      </c>
      <c r="EQ107" s="110" t="str">
        <f>IF(AND(EQ$85&gt;=FB107,EQ$85&lt;=FC107),IFERROR($G107/FD107,0),"")</f>
        <v/>
      </c>
      <c r="ER107" s="110" t="str">
        <f>IF(AND(ER$85&gt;=FB107,ER$85&lt;=FC107),IFERROR($G107/FD107,0),"")</f>
        <v/>
      </c>
      <c r="ES107" s="110" t="str">
        <f>IF(AND(ES$85&gt;=FB107,ES$85&lt;=FC107),IFERROR($G107/FD107,0),"")</f>
        <v/>
      </c>
      <c r="ET107" s="110" t="str">
        <f>IF(AND(ET$85&gt;=FB107,ET$85&lt;=FC107),IFERROR($G107/FD107,0),"")</f>
        <v/>
      </c>
      <c r="EU107" s="110" t="str">
        <f>IF(AND(EU$85&gt;=FB107,EU$85&lt;=FC107),IFERROR($G107/FD107,0),"")</f>
        <v/>
      </c>
      <c r="EV107" s="110" t="str">
        <f>IF(AND(EV$85&gt;=FB107,EV$85&lt;=FC107),IFERROR($G107/FD107,0),"")</f>
        <v/>
      </c>
      <c r="EW107" s="110" t="str">
        <f>IF(AND(EW$85&gt;=FB107,EW$85&lt;=FC107),IFERROR($G107/FD107,0),"")</f>
        <v/>
      </c>
      <c r="EX107" s="110" t="str">
        <f>IF(AND(EX$85&gt;=FB107,EX$85&lt;=FC107),IFERROR($G107/FD107,0),"")</f>
        <v/>
      </c>
      <c r="EY107" s="110" t="str">
        <f>IF(AND(EY$85&gt;=FB107,EY$85&lt;=FC107),IFERROR($G107/FD107,0),"")</f>
        <v/>
      </c>
      <c r="EZ107" s="110" t="str">
        <f>IF(AND(EZ$85&gt;=FB107,EZ$85&lt;=FC107),IFERROR($G107/FD107,0),"")</f>
        <v/>
      </c>
      <c r="FA107" s="110" t="str">
        <f>IF(AND(FA$85&gt;=FB107,FA$85&lt;=FC107),IFERROR($G107/FD107,0),"")</f>
        <v/>
      </c>
      <c r="FB107">
        <f>'06_Presupuesto'!J194-'02_Rendimientos'!$B$79+1</f>
        <v>50</v>
      </c>
      <c r="FC107">
        <f>'06_Presupuesto'!K194-'02_Rendimientos'!$B$79+1</f>
        <v>61</v>
      </c>
      <c r="FD107">
        <f>FC107-FB107+1</f>
        <v>12</v>
      </c>
    </row>
    <row r="108" spans="2:160">
      <c r="B108" t="str">
        <f>'06_Presupuesto'!K29</f>
        <v>B.1.3.4</v>
      </c>
      <c r="C108" t="str">
        <f>'06_Presupuesto'!L29</f>
        <v>Radier e=10cm</v>
      </c>
      <c r="D108" t="str">
        <f>'06_Presupuesto'!M29</f>
        <v>M2</v>
      </c>
      <c r="E108" s="90">
        <f>'06_Presupuesto'!N29</f>
        <v>93.24</v>
      </c>
      <c r="F108" s="90">
        <f>'06_Presupuesto'!O29</f>
        <v>24749.999999999996</v>
      </c>
      <c r="G108" s="90">
        <f>'06_Presupuesto'!P29</f>
        <v>2307689.9999999995</v>
      </c>
      <c r="H108" s="90" t="str">
        <f>IF(AND(H$85&gt;=FB108,H$85&lt;=FC108),IFERROR($G108/FD108,0),"")</f>
        <v/>
      </c>
      <c r="I108" s="90" t="str">
        <f>IF(AND(I$85&gt;=FB108,I$85&lt;=FC108),IFERROR($G108/FD108,0),"")</f>
        <v/>
      </c>
      <c r="J108" s="90" t="str">
        <f>IF(AND(J$85&gt;=FB108,J$85&lt;=FC108),IFERROR($G108/FD108,0),"")</f>
        <v/>
      </c>
      <c r="K108" s="90" t="str">
        <f>IF(AND(K$85&gt;=FB108,K$85&lt;=FC108),IFERROR($G108/FD108,0),"")</f>
        <v/>
      </c>
      <c r="L108" s="90" t="str">
        <f>IF(AND(L$85&gt;=FB108,L$85&lt;=FC108),IFERROR($G108/FD108,0),"")</f>
        <v/>
      </c>
      <c r="M108" s="90" t="str">
        <f>IF(AND(M$85&gt;=FB108,M$85&lt;=FC108),IFERROR($G108/FD108,0),"")</f>
        <v/>
      </c>
      <c r="N108" s="90" t="str">
        <f>IF(AND(N$85&gt;=FB108,N$85&lt;=FC108),IFERROR($G108/FD108,0),"")</f>
        <v/>
      </c>
      <c r="O108" s="90" t="str">
        <f>IF(AND(O$85&gt;=FB108,O$85&lt;=FC108),IFERROR($G108/FD108,0),"")</f>
        <v/>
      </c>
      <c r="P108" s="90" t="str">
        <f>IF(AND(P$85&gt;=FB108,P$85&lt;=FC108),IFERROR($G108/FD108,0),"")</f>
        <v/>
      </c>
      <c r="Q108" s="90" t="str">
        <f>IF(AND(Q$85&gt;=FB108,Q$85&lt;=FC108),IFERROR($G108/FD108,0),"")</f>
        <v/>
      </c>
      <c r="R108" s="90" t="str">
        <f>IF(AND(R$85&gt;=FB108,R$85&lt;=FC108),IFERROR($G108/FD108,0),"")</f>
        <v/>
      </c>
      <c r="S108" s="90" t="str">
        <f>IF(AND(S$85&gt;=FB108,S$85&lt;=FC108),IFERROR($G108/FD108,0),"")</f>
        <v/>
      </c>
      <c r="T108" s="90" t="str">
        <f>IF(AND(T$85&gt;=FB108,T$85&lt;=FC108),IFERROR($G108/FD108,0),"")</f>
        <v/>
      </c>
      <c r="U108" s="90" t="str">
        <f>IF(AND(U$85&gt;=FB108,U$85&lt;=FC108),IFERROR($G108/FD108,0),"")</f>
        <v/>
      </c>
      <c r="V108" s="90" t="str">
        <f>IF(AND(V$85&gt;=FB108,V$85&lt;=FC108),IFERROR($G108/FD108,0),"")</f>
        <v/>
      </c>
      <c r="W108" s="90" t="str">
        <f>IF(AND(W$85&gt;=FB108,W$85&lt;=FC108),IFERROR($G108/FD108,0),"")</f>
        <v/>
      </c>
      <c r="X108" s="90" t="str">
        <f>IF(AND(X$85&gt;=FB108,X$85&lt;=FC108),IFERROR($G108/FD108,0),"")</f>
        <v/>
      </c>
      <c r="Y108" s="90" t="str">
        <f>IF(AND(Y$85&gt;=FB108,Y$85&lt;=FC108),IFERROR($G108/FD108,0),"")</f>
        <v/>
      </c>
      <c r="Z108" s="90" t="str">
        <f>IF(AND(Z$85&gt;=FB108,Z$85&lt;=FC108),IFERROR($G108/FD108,0),"")</f>
        <v/>
      </c>
      <c r="AA108" s="90" t="str">
        <f>IF(AND(AA$85&gt;=FB108,AA$85&lt;=FC108),IFERROR($G108/FD108,0),"")</f>
        <v/>
      </c>
      <c r="AB108" s="90" t="str">
        <f>IF(AND(AB$85&gt;=FB108,AB$85&lt;=FC108),IFERROR($G108/FD108,0),"")</f>
        <v/>
      </c>
      <c r="AC108" s="90" t="str">
        <f>IF(AND(AC$85&gt;=FB108,AC$85&lt;=FC108),IFERROR($G108/FD108,0),"")</f>
        <v/>
      </c>
      <c r="AD108" s="90" t="str">
        <f>IF(AND(AD$85&gt;=FB108,AD$85&lt;=FC108),IFERROR($G108/FD108,0),"")</f>
        <v/>
      </c>
      <c r="AE108" s="90" t="str">
        <f>IF(AND(AE$85&gt;=FB108,AE$85&lt;=FC108),IFERROR($G108/FD108,0),"")</f>
        <v/>
      </c>
      <c r="AF108" s="90" t="str">
        <f>IF(AND(AF$85&gt;=FB108,AF$85&lt;=FC108),IFERROR($G108/FD108,0),"")</f>
        <v/>
      </c>
      <c r="AG108" s="90" t="str">
        <f>IF(AND(AG$85&gt;=FB108,AG$85&lt;=FC108),IFERROR($G108/FD108,0),"")</f>
        <v/>
      </c>
      <c r="AH108" s="90" t="str">
        <f>IF(AND(AH$85&gt;=FB108,AH$85&lt;=FC108),IFERROR($G108/FD108,0),"")</f>
        <v/>
      </c>
      <c r="AI108" s="90" t="str">
        <f>IF(AND(AI$85&gt;=FB108,AI$85&lt;=FC108),IFERROR($G108/FD108,0),"")</f>
        <v/>
      </c>
      <c r="AJ108" s="90" t="str">
        <f>IF(AND(AJ$85&gt;=FB108,AJ$85&lt;=FC108),IFERROR($G108/FD108,0),"")</f>
        <v/>
      </c>
      <c r="AK108" s="90" t="str">
        <f>IF(AND(AK$85&gt;=FB108,AK$85&lt;=FC108),IFERROR($G108/FD108,0),"")</f>
        <v/>
      </c>
      <c r="AL108" s="90" t="str">
        <f>IF(AND(AL$85&gt;=FB108,AL$85&lt;=FC108),IFERROR($G108/FD108,0),"")</f>
        <v/>
      </c>
      <c r="AM108" s="90" t="str">
        <f>IF(AND(AM$85&gt;=FB108,AM$85&lt;=FC108),IFERROR($G108/FD108,0),"")</f>
        <v/>
      </c>
      <c r="AN108" s="90" t="str">
        <f>IF(AND(AN$85&gt;=FB108,AN$85&lt;=FC108),IFERROR($G108/FD108,0),"")</f>
        <v/>
      </c>
      <c r="AO108" s="90" t="str">
        <f>IF(AND(AO$85&gt;=FB108,AO$85&lt;=FC108),IFERROR($G108/FD108,0),"")</f>
        <v/>
      </c>
      <c r="AP108" s="90" t="str">
        <f>IF(AND(AP$85&gt;=FB108,AP$85&lt;=FC108),IFERROR($G108/FD108,0),"")</f>
        <v/>
      </c>
      <c r="AQ108" s="90" t="str">
        <f>IF(AND(AQ$85&gt;=FB108,AQ$85&lt;=FC108),IFERROR($G108/FD108,0),"")</f>
        <v/>
      </c>
      <c r="AR108" s="90" t="str">
        <f>IF(AND(AR$85&gt;=FB108,AR$85&lt;=FC108),IFERROR($G108/FD108,0),"")</f>
        <v/>
      </c>
      <c r="AS108" s="90" t="str">
        <f>IF(AND(AS$85&gt;=FB108,AS$85&lt;=FC108),IFERROR($G108/FD108,0),"")</f>
        <v/>
      </c>
      <c r="AT108" s="90" t="str">
        <f>IF(AND(AT$85&gt;=FB108,AT$85&lt;=FC108),IFERROR($G108/FD108,0),"")</f>
        <v/>
      </c>
      <c r="AU108" s="90" t="str">
        <f>IF(AND(AU$85&gt;=FB108,AU$85&lt;=FC108),IFERROR($G108/FD108,0),"")</f>
        <v/>
      </c>
      <c r="AV108" s="90" t="str">
        <f>IF(AND(AV$85&gt;=FB108,AV$85&lt;=FC108),IFERROR($G108/FD108,0),"")</f>
        <v/>
      </c>
      <c r="AW108" s="90" t="str">
        <f>IF(AND(AW$85&gt;=FB108,AW$85&lt;=FC108),IFERROR($G108/FD108,0),"")</f>
        <v/>
      </c>
      <c r="AX108" s="90" t="str">
        <f>IF(AND(AX$85&gt;=FB108,AX$85&lt;=FC108),IFERROR($G108/FD108,0),"")</f>
        <v/>
      </c>
      <c r="AY108" s="90" t="str">
        <f>IF(AND(AY$85&gt;=FB108,AY$85&lt;=FC108),IFERROR($G108/FD108,0),"")</f>
        <v/>
      </c>
      <c r="AZ108" s="90" t="str">
        <f>IF(AND(AZ$85&gt;=FB108,AZ$85&lt;=FC108),IFERROR($G108/FD108,0),"")</f>
        <v/>
      </c>
      <c r="BA108" s="90" t="str">
        <f>IF(AND(BA$85&gt;=FB108,BA$85&lt;=FC108),IFERROR($G108/FD108,0),"")</f>
        <v/>
      </c>
      <c r="BB108" s="90" t="str">
        <f>IF(AND(BB$85&gt;=FB108,BB$85&lt;=FC108),IFERROR($G108/FD108,0),"")</f>
        <v/>
      </c>
      <c r="BC108" s="90" t="str">
        <f>IF(AND(BC$85&gt;=FB108,BC$85&lt;=FC108),IFERROR($G108/FD108,0),"")</f>
        <v/>
      </c>
      <c r="BD108" s="90" t="str">
        <f>IF(AND(BD$85&gt;=FB108,BD$85&lt;=FC108),IFERROR($G108/FD108,0),"")</f>
        <v/>
      </c>
      <c r="BE108" s="90">
        <f>IF(AND(BE$85&gt;=FB108,BE$85&lt;=FC108),IFERROR($G108/FD108,0),"")</f>
        <v>192307.49999999997</v>
      </c>
      <c r="BF108" s="90">
        <f>IF(AND(BF$85&gt;=FB108,BF$85&lt;=FC108),IFERROR($G108/FD108,0),"")</f>
        <v>192307.49999999997</v>
      </c>
      <c r="BG108" s="90">
        <f>IF(AND(BG$85&gt;=FB108,BG$85&lt;=FC108),IFERROR($G108/FD108,0),"")</f>
        <v>192307.49999999997</v>
      </c>
      <c r="BH108" s="90">
        <f>IF(AND(BH$85&gt;=FB108,BH$85&lt;=FC108),IFERROR($G108/FD108,0),"")</f>
        <v>192307.49999999997</v>
      </c>
      <c r="BI108" s="90">
        <f>IF(AND(BI$85&gt;=FB108,BI$85&lt;=FC108),IFERROR($G108/FD108,0),"")</f>
        <v>192307.49999999997</v>
      </c>
      <c r="BJ108" s="90">
        <f>IF(AND(BJ$85&gt;=FB108,BJ$85&lt;=FC108),IFERROR($G108/FD108,0),"")</f>
        <v>192307.49999999997</v>
      </c>
      <c r="BK108" s="90">
        <f>IF(AND(BK$85&gt;=FB108,BK$85&lt;=FC108),IFERROR($G108/FD108,0),"")</f>
        <v>192307.49999999997</v>
      </c>
      <c r="BL108" s="90">
        <f>IF(AND(BL$85&gt;=FB108,BL$85&lt;=FC108),IFERROR($G108/FD108,0),"")</f>
        <v>192307.49999999997</v>
      </c>
      <c r="BM108" s="90">
        <f>IF(AND(BM$85&gt;=FB108,BM$85&lt;=FC108),IFERROR($G108/FD108,0),"")</f>
        <v>192307.49999999997</v>
      </c>
      <c r="BN108" s="90">
        <f>IF(AND(BN$85&gt;=FB108,BN$85&lt;=FC108),IFERROR($G108/FD108,0),"")</f>
        <v>192307.49999999997</v>
      </c>
      <c r="BO108" s="90">
        <f>IF(AND(BO$85&gt;=FB108,BO$85&lt;=FC108),IFERROR($G108/FD108,0),"")</f>
        <v>192307.49999999997</v>
      </c>
      <c r="BP108" s="90">
        <f>IF(AND(BP$85&gt;=FB108,BP$85&lt;=FC108),IFERROR($G108/FD108,0),"")</f>
        <v>192307.49999999997</v>
      </c>
      <c r="BQ108" s="90" t="str">
        <f>IF(AND(BQ$85&gt;=FB108,BQ$85&lt;=FC108),IFERROR($G108/FD108,0),"")</f>
        <v/>
      </c>
      <c r="BR108" s="90" t="str">
        <f>IF(AND(BR$85&gt;=FB108,BR$85&lt;=FC108),IFERROR($G108/FD108,0),"")</f>
        <v/>
      </c>
      <c r="BS108" s="90" t="str">
        <f>IF(AND(BS$85&gt;=FB108,BS$85&lt;=FC108),IFERROR($G108/FD108,0),"")</f>
        <v/>
      </c>
      <c r="BT108" s="90" t="str">
        <f>IF(AND(BT$85&gt;=FB108,BT$85&lt;=FC108),IFERROR($G108/FD108,0),"")</f>
        <v/>
      </c>
      <c r="BU108" s="90" t="str">
        <f>IF(AND(BU$85&gt;=FB108,BU$85&lt;=FC108),IFERROR($G108/FD108,0),"")</f>
        <v/>
      </c>
      <c r="BV108" s="90" t="str">
        <f>IF(AND(BV$85&gt;=FB108,BV$85&lt;=FC108),IFERROR($G108/FD108,0),"")</f>
        <v/>
      </c>
      <c r="BW108" s="90" t="str">
        <f>IF(AND(BW$85&gt;=FB108,BW$85&lt;=FC108),IFERROR($G108/FD108,0),"")</f>
        <v/>
      </c>
      <c r="BX108" s="90" t="str">
        <f>IF(AND(BX$85&gt;=FB108,BX$85&lt;=FC108),IFERROR($G108/FD108,0),"")</f>
        <v/>
      </c>
      <c r="BY108" s="90" t="str">
        <f>IF(AND(BY$85&gt;=FB108,BY$85&lt;=FC108),IFERROR($G108/FD108,0),"")</f>
        <v/>
      </c>
      <c r="BZ108" s="90" t="str">
        <f>IF(AND(BZ$85&gt;=FB108,BZ$85&lt;=FC108),IFERROR($G108/FD108,0),"")</f>
        <v/>
      </c>
      <c r="CA108" s="90" t="str">
        <f>IF(AND(CA$85&gt;=FB108,CA$85&lt;=FC108),IFERROR($G108/FD108,0),"")</f>
        <v/>
      </c>
      <c r="CB108" s="90" t="str">
        <f>IF(AND(CB$85&gt;=FB108,CB$85&lt;=FC108),IFERROR($G108/FD108,0),"")</f>
        <v/>
      </c>
      <c r="CC108" s="90" t="str">
        <f>IF(AND(CC$85&gt;=FB108,CC$85&lt;=FC108),IFERROR($G108/FD108,0),"")</f>
        <v/>
      </c>
      <c r="CD108" s="90" t="str">
        <f>IF(AND(CD$85&gt;=FB108,CD$85&lt;=FC108),IFERROR($G108/FD108,0),"")</f>
        <v/>
      </c>
      <c r="CE108" s="90" t="str">
        <f>IF(AND(CE$85&gt;=FB108,CE$85&lt;=FC108),IFERROR($G108/FD108,0),"")</f>
        <v/>
      </c>
      <c r="CF108" s="90" t="str">
        <f>IF(AND(CF$85&gt;=FB108,CF$85&lt;=FC108),IFERROR($G108/FD108,0),"")</f>
        <v/>
      </c>
      <c r="CG108" s="90" t="str">
        <f>IF(AND(CG$85&gt;=FB108,CG$85&lt;=FC108),IFERROR($G108/FD108,0),"")</f>
        <v/>
      </c>
      <c r="CH108" s="90" t="str">
        <f>IF(AND(CH$85&gt;=FB108,CH$85&lt;=FC108),IFERROR($G108/FD108,0),"")</f>
        <v/>
      </c>
      <c r="CI108" s="90" t="str">
        <f>IF(AND(CI$85&gt;=FB108,CI$85&lt;=FC108),IFERROR($G108/FD108,0),"")</f>
        <v/>
      </c>
      <c r="CJ108" s="90" t="str">
        <f>IF(AND(CJ$85&gt;=FB108,CJ$85&lt;=FC108),IFERROR($G108/FD108,0),"")</f>
        <v/>
      </c>
      <c r="CK108" s="90" t="str">
        <f>IF(AND(CK$85&gt;=FB108,CK$85&lt;=FC108),IFERROR($G108/FD108,0),"")</f>
        <v/>
      </c>
      <c r="CL108" s="90" t="str">
        <f>IF(AND(CL$85&gt;=FB108,CL$85&lt;=FC108),IFERROR($G108/FD108,0),"")</f>
        <v/>
      </c>
      <c r="CM108" s="90" t="str">
        <f>IF(AND(CM$85&gt;=FB108,CM$85&lt;=FC108),IFERROR($G108/FD108,0),"")</f>
        <v/>
      </c>
      <c r="CN108" s="90" t="str">
        <f>IF(AND(CN$85&gt;=FB108,CN$85&lt;=FC108),IFERROR($G108/FD108,0),"")</f>
        <v/>
      </c>
      <c r="CO108" s="90" t="str">
        <f>IF(AND(CO$85&gt;=FB108,CO$85&lt;=FC108),IFERROR($G108/FD108,0),"")</f>
        <v/>
      </c>
      <c r="CP108" s="90" t="str">
        <f>IF(AND(CP$85&gt;=FB108,CP$85&lt;=FC108),IFERROR($G108/FD108,0),"")</f>
        <v/>
      </c>
      <c r="CQ108" s="90" t="str">
        <f>IF(AND(CQ$85&gt;=FB108,CQ$85&lt;=FC108),IFERROR($G108/FD108,0),"")</f>
        <v/>
      </c>
      <c r="CR108" s="90" t="str">
        <f>IF(AND(CR$85&gt;=FB108,CR$85&lt;=FC108),IFERROR($G108/FD108,0),"")</f>
        <v/>
      </c>
      <c r="CS108" s="90" t="str">
        <f>IF(AND(CS$85&gt;=FB108,CS$85&lt;=FC108),IFERROR($G108/FD108,0),"")</f>
        <v/>
      </c>
      <c r="CT108" s="90" t="str">
        <f>IF(AND(CT$85&gt;=FB108,CT$85&lt;=FC108),IFERROR($G108/FD108,0),"")</f>
        <v/>
      </c>
      <c r="CU108" s="90" t="str">
        <f>IF(AND(CU$85&gt;=FB108,CU$85&lt;=FC108),IFERROR($G108/FD108,0),"")</f>
        <v/>
      </c>
      <c r="CV108" s="90" t="str">
        <f>IF(AND(CV$85&gt;=FB108,CV$85&lt;=FC108),IFERROR($G108/FD108,0),"")</f>
        <v/>
      </c>
      <c r="CW108" s="90" t="str">
        <f>IF(AND(CW$85&gt;=FB108,CW$85&lt;=FC108),IFERROR($G108/FD108,0),"")</f>
        <v/>
      </c>
      <c r="CX108" s="90" t="str">
        <f>IF(AND(CX$85&gt;=FB108,CX$85&lt;=FC108),IFERROR($G108/FD108,0),"")</f>
        <v/>
      </c>
      <c r="CY108" s="90" t="str">
        <f>IF(AND(CY$85&gt;=FB108,CY$85&lt;=FC108),IFERROR($G108/FD108,0),"")</f>
        <v/>
      </c>
      <c r="CZ108" s="90" t="str">
        <f>IF(AND(CZ$85&gt;=FB108,CZ$85&lt;=FC108),IFERROR($G108/FD108,0),"")</f>
        <v/>
      </c>
      <c r="DA108" s="90" t="str">
        <f>IF(AND(DA$85&gt;=FB108,DA$85&lt;=FC108),IFERROR($G108/FD108,0),"")</f>
        <v/>
      </c>
      <c r="DB108" s="90" t="str">
        <f>IF(AND(DB$85&gt;=FB108,DB$85&lt;=FC108),IFERROR($G108/FD108,0),"")</f>
        <v/>
      </c>
      <c r="DC108" s="90" t="str">
        <f>IF(AND(DC$85&gt;=FB108,DC$85&lt;=FC108),IFERROR($G108/FD108,0),"")</f>
        <v/>
      </c>
      <c r="DD108" s="90" t="str">
        <f>IF(AND(DD$85&gt;=FB108,DD$85&lt;=FC108),IFERROR($G108/FD108,0),"")</f>
        <v/>
      </c>
      <c r="DE108" s="90" t="str">
        <f>IF(AND(DE$85&gt;=FB108,DE$85&lt;=FC108),IFERROR($G108/FD108,0),"")</f>
        <v/>
      </c>
      <c r="DF108" s="90" t="str">
        <f>IF(AND(DF$85&gt;=FB108,DF$85&lt;=FC108),IFERROR($G108/FD108,0),"")</f>
        <v/>
      </c>
      <c r="DG108" s="90" t="str">
        <f>IF(AND(DG$85&gt;=FB108,DG$85&lt;=FC108),IFERROR($G108/FD108,0),"")</f>
        <v/>
      </c>
      <c r="DH108" s="90" t="str">
        <f>IF(AND(DH$85&gt;=FB108,DH$85&lt;=FC108),IFERROR($G108/FD108,0),"")</f>
        <v/>
      </c>
      <c r="DI108" s="90" t="str">
        <f>IF(AND(DI$85&gt;=FB108,DI$85&lt;=FC108),IFERROR($G108/FD108,0),"")</f>
        <v/>
      </c>
      <c r="DJ108" s="90" t="str">
        <f>IF(AND(DJ$85&gt;=FB108,DJ$85&lt;=FC108),IFERROR($G108/FD108,0),"")</f>
        <v/>
      </c>
      <c r="DK108" s="90" t="str">
        <f>IF(AND(DK$85&gt;=FB108,DK$85&lt;=FC108),IFERROR($G108/FD108,0),"")</f>
        <v/>
      </c>
      <c r="DL108" s="90" t="str">
        <f>IF(AND(DL$85&gt;=FB108,DL$85&lt;=FC108),IFERROR($G108/FD108,0),"")</f>
        <v/>
      </c>
      <c r="DM108" s="90" t="str">
        <f>IF(AND(DM$85&gt;=FB108,DM$85&lt;=FC108),IFERROR($G108/FD108,0),"")</f>
        <v/>
      </c>
      <c r="DN108" s="90" t="str">
        <f>IF(AND(DN$85&gt;=FB108,DN$85&lt;=FC108),IFERROR($G108/FD108,0),"")</f>
        <v/>
      </c>
      <c r="DO108" s="90" t="str">
        <f>IF(AND(DO$85&gt;=FB108,DO$85&lt;=FC108),IFERROR($G108/FD108,0),"")</f>
        <v/>
      </c>
      <c r="DP108" s="90" t="str">
        <f>IF(AND(DP$85&gt;=FB108,DP$85&lt;=FC108),IFERROR($G108/FD108,0),"")</f>
        <v/>
      </c>
      <c r="DQ108" s="90" t="str">
        <f>IF(AND(DQ$85&gt;=FB108,DQ$85&lt;=FC108),IFERROR($G108/FD108,0),"")</f>
        <v/>
      </c>
      <c r="DR108" s="90" t="str">
        <f>IF(AND(DR$85&gt;=FB108,DR$85&lt;=FC108),IFERROR($G108/FD108,0),"")</f>
        <v/>
      </c>
      <c r="DS108" s="90" t="str">
        <f>IF(AND(DS$85&gt;=FB108,DS$85&lt;=FC108),IFERROR($G108/FD108,0),"")</f>
        <v/>
      </c>
      <c r="DT108" s="90" t="str">
        <f>IF(AND(DT$85&gt;=FB108,DT$85&lt;=FC108),IFERROR($G108/FD108,0),"")</f>
        <v/>
      </c>
      <c r="DU108" s="90" t="str">
        <f>IF(AND(DU$85&gt;=FB108,DU$85&lt;=FC108),IFERROR($G108/FD108,0),"")</f>
        <v/>
      </c>
      <c r="DV108" s="90" t="str">
        <f>IF(AND(DV$85&gt;=FB108,DV$85&lt;=FC108),IFERROR($G108/FD108,0),"")</f>
        <v/>
      </c>
      <c r="DW108" s="90" t="str">
        <f>IF(AND(DW$85&gt;=FB108,DW$85&lt;=FC108),IFERROR($G108/FD108,0),"")</f>
        <v/>
      </c>
      <c r="DX108" s="90" t="str">
        <f>IF(AND(DX$85&gt;=FB108,DX$85&lt;=FC108),IFERROR($G108/FD108,0),"")</f>
        <v/>
      </c>
      <c r="DY108" s="90" t="str">
        <f>IF(AND(DY$85&gt;=FB108,DY$85&lt;=FC108),IFERROR($G108/FD108,0),"")</f>
        <v/>
      </c>
      <c r="DZ108" s="90" t="str">
        <f>IF(AND(DZ$85&gt;=FB108,DZ$85&lt;=FC108),IFERROR($G108/FD108,0),"")</f>
        <v/>
      </c>
      <c r="EA108" s="90" t="str">
        <f>IF(AND(EA$85&gt;=FB108,EA$85&lt;=FC108),IFERROR($G108/FD108,0),"")</f>
        <v/>
      </c>
      <c r="EB108" s="90" t="str">
        <f>IF(AND(EB$85&gt;=FB108,EB$85&lt;=FC108),IFERROR($G108/FD108,0),"")</f>
        <v/>
      </c>
      <c r="EC108" s="90" t="str">
        <f>IF(AND(EC$85&gt;=FB108,EC$85&lt;=FC108),IFERROR($G108/FD108,0),"")</f>
        <v/>
      </c>
      <c r="ED108" s="90" t="str">
        <f>IF(AND(ED$85&gt;=FB108,ED$85&lt;=FC108),IFERROR($G108/FD108,0),"")</f>
        <v/>
      </c>
      <c r="EE108" s="90" t="str">
        <f>IF(AND(EE$85&gt;=FB108,EE$85&lt;=FC108),IFERROR($G108/FD108,0),"")</f>
        <v/>
      </c>
      <c r="EF108" s="90" t="str">
        <f>IF(AND(EF$85&gt;=FB108,EF$85&lt;=FC108),IFERROR($G108/FD108,0),"")</f>
        <v/>
      </c>
      <c r="EG108" s="90" t="str">
        <f>IF(AND(EG$85&gt;=FB108,EG$85&lt;=FC108),IFERROR($G108/FD108,0),"")</f>
        <v/>
      </c>
      <c r="EH108" s="90" t="str">
        <f>IF(AND(EH$85&gt;=FB108,EH$85&lt;=FC108),IFERROR($G108/FD108,0),"")</f>
        <v/>
      </c>
      <c r="EI108" s="90" t="str">
        <f>IF(AND(EI$85&gt;=FB108,EI$85&lt;=FC108),IFERROR($G108/FD108,0),"")</f>
        <v/>
      </c>
      <c r="EJ108" s="90" t="str">
        <f>IF(AND(EJ$85&gt;=FB108,EJ$85&lt;=FC108),IFERROR($G108/FD108,0),"")</f>
        <v/>
      </c>
      <c r="EK108" s="90" t="str">
        <f>IF(AND(EK$85&gt;=FB108,EK$85&lt;=FC108),IFERROR($G108/FD108,0),"")</f>
        <v/>
      </c>
      <c r="EL108" s="90" t="str">
        <f>IF(AND(EL$85&gt;=FB108,EL$85&lt;=FC108),IFERROR($G108/FD108,0),"")</f>
        <v/>
      </c>
      <c r="EM108" s="90" t="str">
        <f>IF(AND(EM$85&gt;=FB108,EM$85&lt;=FC108),IFERROR($G108/FD108,0),"")</f>
        <v/>
      </c>
      <c r="EN108" s="90" t="str">
        <f>IF(AND(EN$85&gt;=FB108,EN$85&lt;=FC108),IFERROR($G108/FD108,0),"")</f>
        <v/>
      </c>
      <c r="EO108" s="90" t="str">
        <f>IF(AND(EO$85&gt;=FB108,EO$85&lt;=FC108),IFERROR($G108/FD108,0),"")</f>
        <v/>
      </c>
      <c r="EP108" s="90" t="str">
        <f>IF(AND(EP$85&gt;=FB108,EP$85&lt;=FC108),IFERROR($G108/FD108,0),"")</f>
        <v/>
      </c>
      <c r="EQ108" s="90" t="str">
        <f>IF(AND(EQ$85&gt;=FB108,EQ$85&lt;=FC108),IFERROR($G108/FD108,0),"")</f>
        <v/>
      </c>
      <c r="ER108" s="90" t="str">
        <f>IF(AND(ER$85&gt;=FB108,ER$85&lt;=FC108),IFERROR($G108/FD108,0),"")</f>
        <v/>
      </c>
      <c r="ES108" s="90" t="str">
        <f>IF(AND(ES$85&gt;=FB108,ES$85&lt;=FC108),IFERROR($G108/FD108,0),"")</f>
        <v/>
      </c>
      <c r="ET108" s="90" t="str">
        <f>IF(AND(ET$85&gt;=FB108,ET$85&lt;=FC108),IFERROR($G108/FD108,0),"")</f>
        <v/>
      </c>
      <c r="EU108" s="90" t="str">
        <f>IF(AND(EU$85&gt;=FB108,EU$85&lt;=FC108),IFERROR($G108/FD108,0),"")</f>
        <v/>
      </c>
      <c r="EV108" s="90" t="str">
        <f>IF(AND(EV$85&gt;=FB108,EV$85&lt;=FC108),IFERROR($G108/FD108,0),"")</f>
        <v/>
      </c>
      <c r="EW108" s="90" t="str">
        <f>IF(AND(EW$85&gt;=FB108,EW$85&lt;=FC108),IFERROR($G108/FD108,0),"")</f>
        <v/>
      </c>
      <c r="EX108" s="90" t="str">
        <f>IF(AND(EX$85&gt;=FB108,EX$85&lt;=FC108),IFERROR($G108/FD108,0),"")</f>
        <v/>
      </c>
      <c r="EY108" s="90" t="str">
        <f>IF(AND(EY$85&gt;=FB108,EY$85&lt;=FC108),IFERROR($G108/FD108,0),"")</f>
        <v/>
      </c>
      <c r="EZ108" s="90" t="str">
        <f>IF(AND(EZ$85&gt;=FB108,EZ$85&lt;=FC108),IFERROR($G108/FD108,0),"")</f>
        <v/>
      </c>
      <c r="FA108" s="90" t="str">
        <f>IF(AND(FA$85&gt;=FB108,FA$85&lt;=FC108),IFERROR($G108/FD108,0),"")</f>
        <v/>
      </c>
      <c r="FB108">
        <f>'06_Presupuesto'!J195-'02_Rendimientos'!$B$79+1</f>
        <v>50</v>
      </c>
      <c r="FC108">
        <f>'06_Presupuesto'!K195-'02_Rendimientos'!$B$79+1</f>
        <v>61</v>
      </c>
      <c r="FD108">
        <f>FC108-FB108+1</f>
        <v>12</v>
      </c>
    </row>
    <row r="109" spans="2:160">
      <c r="B109" s="109" t="str">
        <f>'06_Presupuesto'!K30</f>
        <v>B.1.4.1</v>
      </c>
      <c r="C109" s="109" t="str">
        <f>'06_Presupuesto'!L30</f>
        <v>Estructura de Metalcon en Muros</v>
      </c>
      <c r="D109" s="109" t="str">
        <f>'06_Presupuesto'!M30</f>
        <v>M2</v>
      </c>
      <c r="E109" s="110">
        <f>'06_Presupuesto'!N30</f>
        <v>236</v>
      </c>
      <c r="F109" s="110">
        <f>'06_Presupuesto'!O30</f>
        <v>32250</v>
      </c>
      <c r="G109" s="110">
        <f>'06_Presupuesto'!P30</f>
        <v>7611000</v>
      </c>
      <c r="H109" s="110" t="str">
        <f>IF(AND(H$85&gt;=FB109,H$85&lt;=FC109),IFERROR($G109/FD109,0),"")</f>
        <v/>
      </c>
      <c r="I109" s="110" t="str">
        <f>IF(AND(I$85&gt;=FB109,I$85&lt;=FC109),IFERROR($G109/FD109,0),"")</f>
        <v/>
      </c>
      <c r="J109" s="110" t="str">
        <f>IF(AND(J$85&gt;=FB109,J$85&lt;=FC109),IFERROR($G109/FD109,0),"")</f>
        <v/>
      </c>
      <c r="K109" s="110" t="str">
        <f>IF(AND(K$85&gt;=FB109,K$85&lt;=FC109),IFERROR($G109/FD109,0),"")</f>
        <v/>
      </c>
      <c r="L109" s="110" t="str">
        <f>IF(AND(L$85&gt;=FB109,L$85&lt;=FC109),IFERROR($G109/FD109,0),"")</f>
        <v/>
      </c>
      <c r="M109" s="110" t="str">
        <f>IF(AND(M$85&gt;=FB109,M$85&lt;=FC109),IFERROR($G109/FD109,0),"")</f>
        <v/>
      </c>
      <c r="N109" s="110" t="str">
        <f>IF(AND(N$85&gt;=FB109,N$85&lt;=FC109),IFERROR($G109/FD109,0),"")</f>
        <v/>
      </c>
      <c r="O109" s="110" t="str">
        <f>IF(AND(O$85&gt;=FB109,O$85&lt;=FC109),IFERROR($G109/FD109,0),"")</f>
        <v/>
      </c>
      <c r="P109" s="110" t="str">
        <f>IF(AND(P$85&gt;=FB109,P$85&lt;=FC109),IFERROR($G109/FD109,0),"")</f>
        <v/>
      </c>
      <c r="Q109" s="110" t="str">
        <f>IF(AND(Q$85&gt;=FB109,Q$85&lt;=FC109),IFERROR($G109/FD109,0),"")</f>
        <v/>
      </c>
      <c r="R109" s="110" t="str">
        <f>IF(AND(R$85&gt;=FB109,R$85&lt;=FC109),IFERROR($G109/FD109,0),"")</f>
        <v/>
      </c>
      <c r="S109" s="110" t="str">
        <f>IF(AND(S$85&gt;=FB109,S$85&lt;=FC109),IFERROR($G109/FD109,0),"")</f>
        <v/>
      </c>
      <c r="T109" s="110" t="str">
        <f>IF(AND(T$85&gt;=FB109,T$85&lt;=FC109),IFERROR($G109/FD109,0),"")</f>
        <v/>
      </c>
      <c r="U109" s="110" t="str">
        <f>IF(AND(U$85&gt;=FB109,U$85&lt;=FC109),IFERROR($G109/FD109,0),"")</f>
        <v/>
      </c>
      <c r="V109" s="110" t="str">
        <f>IF(AND(V$85&gt;=FB109,V$85&lt;=FC109),IFERROR($G109/FD109,0),"")</f>
        <v/>
      </c>
      <c r="W109" s="110" t="str">
        <f>IF(AND(W$85&gt;=FB109,W$85&lt;=FC109),IFERROR($G109/FD109,0),"")</f>
        <v/>
      </c>
      <c r="X109" s="110" t="str">
        <f>IF(AND(X$85&gt;=FB109,X$85&lt;=FC109),IFERROR($G109/FD109,0),"")</f>
        <v/>
      </c>
      <c r="Y109" s="110" t="str">
        <f>IF(AND(Y$85&gt;=FB109,Y$85&lt;=FC109),IFERROR($G109/FD109,0),"")</f>
        <v/>
      </c>
      <c r="Z109" s="110" t="str">
        <f>IF(AND(Z$85&gt;=FB109,Z$85&lt;=FC109),IFERROR($G109/FD109,0),"")</f>
        <v/>
      </c>
      <c r="AA109" s="110" t="str">
        <f>IF(AND(AA$85&gt;=FB109,AA$85&lt;=FC109),IFERROR($G109/FD109,0),"")</f>
        <v/>
      </c>
      <c r="AB109" s="110" t="str">
        <f>IF(AND(AB$85&gt;=FB109,AB$85&lt;=FC109),IFERROR($G109/FD109,0),"")</f>
        <v/>
      </c>
      <c r="AC109" s="110" t="str">
        <f>IF(AND(AC$85&gt;=FB109,AC$85&lt;=FC109),IFERROR($G109/FD109,0),"")</f>
        <v/>
      </c>
      <c r="AD109" s="110" t="str">
        <f>IF(AND(AD$85&gt;=FB109,AD$85&lt;=FC109),IFERROR($G109/FD109,0),"")</f>
        <v/>
      </c>
      <c r="AE109" s="110" t="str">
        <f>IF(AND(AE$85&gt;=FB109,AE$85&lt;=FC109),IFERROR($G109/FD109,0),"")</f>
        <v/>
      </c>
      <c r="AF109" s="110" t="str">
        <f>IF(AND(AF$85&gt;=FB109,AF$85&lt;=FC109),IFERROR($G109/FD109,0),"")</f>
        <v/>
      </c>
      <c r="AG109" s="110" t="str">
        <f>IF(AND(AG$85&gt;=FB109,AG$85&lt;=FC109),IFERROR($G109/FD109,0),"")</f>
        <v/>
      </c>
      <c r="AH109" s="110" t="str">
        <f>IF(AND(AH$85&gt;=FB109,AH$85&lt;=FC109),IFERROR($G109/FD109,0),"")</f>
        <v/>
      </c>
      <c r="AI109" s="110" t="str">
        <f>IF(AND(AI$85&gt;=FB109,AI$85&lt;=FC109),IFERROR($G109/FD109,0),"")</f>
        <v/>
      </c>
      <c r="AJ109" s="110" t="str">
        <f>IF(AND(AJ$85&gt;=FB109,AJ$85&lt;=FC109),IFERROR($G109/FD109,0),"")</f>
        <v/>
      </c>
      <c r="AK109" s="110" t="str">
        <f>IF(AND(AK$85&gt;=FB109,AK$85&lt;=FC109),IFERROR($G109/FD109,0),"")</f>
        <v/>
      </c>
      <c r="AL109" s="110" t="str">
        <f>IF(AND(AL$85&gt;=FB109,AL$85&lt;=FC109),IFERROR($G109/FD109,0),"")</f>
        <v/>
      </c>
      <c r="AM109" s="110" t="str">
        <f>IF(AND(AM$85&gt;=FB109,AM$85&lt;=FC109),IFERROR($G109/FD109,0),"")</f>
        <v/>
      </c>
      <c r="AN109" s="110" t="str">
        <f>IF(AND(AN$85&gt;=FB109,AN$85&lt;=FC109),IFERROR($G109/FD109,0),"")</f>
        <v/>
      </c>
      <c r="AO109" s="110" t="str">
        <f>IF(AND(AO$85&gt;=FB109,AO$85&lt;=FC109),IFERROR($G109/FD109,0),"")</f>
        <v/>
      </c>
      <c r="AP109" s="110" t="str">
        <f>IF(AND(AP$85&gt;=FB109,AP$85&lt;=FC109),IFERROR($G109/FD109,0),"")</f>
        <v/>
      </c>
      <c r="AQ109" s="110" t="str">
        <f>IF(AND(AQ$85&gt;=FB109,AQ$85&lt;=FC109),IFERROR($G109/FD109,0),"")</f>
        <v/>
      </c>
      <c r="AR109" s="110" t="str">
        <f>IF(AND(AR$85&gt;=FB109,AR$85&lt;=FC109),IFERROR($G109/FD109,0),"")</f>
        <v/>
      </c>
      <c r="AS109" s="110" t="str">
        <f>IF(AND(AS$85&gt;=FB109,AS$85&lt;=FC109),IFERROR($G109/FD109,0),"")</f>
        <v/>
      </c>
      <c r="AT109" s="110" t="str">
        <f>IF(AND(AT$85&gt;=FB109,AT$85&lt;=FC109),IFERROR($G109/FD109,0),"")</f>
        <v/>
      </c>
      <c r="AU109" s="110" t="str">
        <f>IF(AND(AU$85&gt;=FB109,AU$85&lt;=FC109),IFERROR($G109/FD109,0),"")</f>
        <v/>
      </c>
      <c r="AV109" s="110" t="str">
        <f>IF(AND(AV$85&gt;=FB109,AV$85&lt;=FC109),IFERROR($G109/FD109,0),"")</f>
        <v/>
      </c>
      <c r="AW109" s="110" t="str">
        <f>IF(AND(AW$85&gt;=FB109,AW$85&lt;=FC109),IFERROR($G109/FD109,0),"")</f>
        <v/>
      </c>
      <c r="AX109" s="110" t="str">
        <f>IF(AND(AX$85&gt;=FB109,AX$85&lt;=FC109),IFERROR($G109/FD109,0),"")</f>
        <v/>
      </c>
      <c r="AY109" s="110" t="str">
        <f>IF(AND(AY$85&gt;=FB109,AY$85&lt;=FC109),IFERROR($G109/FD109,0),"")</f>
        <v/>
      </c>
      <c r="AZ109" s="110" t="str">
        <f>IF(AND(AZ$85&gt;=FB109,AZ$85&lt;=FC109),IFERROR($G109/FD109,0),"")</f>
        <v/>
      </c>
      <c r="BA109" s="110" t="str">
        <f>IF(AND(BA$85&gt;=FB109,BA$85&lt;=FC109),IFERROR($G109/FD109,0),"")</f>
        <v/>
      </c>
      <c r="BB109" s="110" t="str">
        <f>IF(AND(BB$85&gt;=FB109,BB$85&lt;=FC109),IFERROR($G109/FD109,0),"")</f>
        <v/>
      </c>
      <c r="BC109" s="110" t="str">
        <f>IF(AND(BC$85&gt;=FB109,BC$85&lt;=FC109),IFERROR($G109/FD109,0),"")</f>
        <v/>
      </c>
      <c r="BD109" s="110" t="str">
        <f>IF(AND(BD$85&gt;=FB109,BD$85&lt;=FC109),IFERROR($G109/FD109,0),"")</f>
        <v/>
      </c>
      <c r="BE109" s="110">
        <f>IF(AND(BE$85&gt;=FB109,BE$85&lt;=FC109),IFERROR($G109/FD109,0),"")</f>
        <v>422833.33333333331</v>
      </c>
      <c r="BF109" s="110">
        <f>IF(AND(BF$85&gt;=FB109,BF$85&lt;=FC109),IFERROR($G109/FD109,0),"")</f>
        <v>422833.33333333331</v>
      </c>
      <c r="BG109" s="110">
        <f>IF(AND(BG$85&gt;=FB109,BG$85&lt;=FC109),IFERROR($G109/FD109,0),"")</f>
        <v>422833.33333333331</v>
      </c>
      <c r="BH109" s="110">
        <f>IF(AND(BH$85&gt;=FB109,BH$85&lt;=FC109),IFERROR($G109/FD109,0),"")</f>
        <v>422833.33333333331</v>
      </c>
      <c r="BI109" s="110">
        <f>IF(AND(BI$85&gt;=FB109,BI$85&lt;=FC109),IFERROR($G109/FD109,0),"")</f>
        <v>422833.33333333331</v>
      </c>
      <c r="BJ109" s="110">
        <f>IF(AND(BJ$85&gt;=FB109,BJ$85&lt;=FC109),IFERROR($G109/FD109,0),"")</f>
        <v>422833.33333333331</v>
      </c>
      <c r="BK109" s="110">
        <f>IF(AND(BK$85&gt;=FB109,BK$85&lt;=FC109),IFERROR($G109/FD109,0),"")</f>
        <v>422833.33333333331</v>
      </c>
      <c r="BL109" s="110">
        <f>IF(AND(BL$85&gt;=FB109,BL$85&lt;=FC109),IFERROR($G109/FD109,0),"")</f>
        <v>422833.33333333331</v>
      </c>
      <c r="BM109" s="110">
        <f>IF(AND(BM$85&gt;=FB109,BM$85&lt;=FC109),IFERROR($G109/FD109,0),"")</f>
        <v>422833.33333333331</v>
      </c>
      <c r="BN109" s="110">
        <f>IF(AND(BN$85&gt;=FB109,BN$85&lt;=FC109),IFERROR($G109/FD109,0),"")</f>
        <v>422833.33333333331</v>
      </c>
      <c r="BO109" s="110">
        <f>IF(AND(BO$85&gt;=FB109,BO$85&lt;=FC109),IFERROR($G109/FD109,0),"")</f>
        <v>422833.33333333331</v>
      </c>
      <c r="BP109" s="110">
        <f>IF(AND(BP$85&gt;=FB109,BP$85&lt;=FC109),IFERROR($G109/FD109,0),"")</f>
        <v>422833.33333333331</v>
      </c>
      <c r="BQ109" s="110">
        <f>IF(AND(BQ$85&gt;=FB109,BQ$85&lt;=FC109),IFERROR($G109/FD109,0),"")</f>
        <v>422833.33333333331</v>
      </c>
      <c r="BR109" s="110">
        <f>IF(AND(BR$85&gt;=FB109,BR$85&lt;=FC109),IFERROR($G109/FD109,0),"")</f>
        <v>422833.33333333331</v>
      </c>
      <c r="BS109" s="110">
        <f>IF(AND(BS$85&gt;=FB109,BS$85&lt;=FC109),IFERROR($G109/FD109,0),"")</f>
        <v>422833.33333333331</v>
      </c>
      <c r="BT109" s="110">
        <f>IF(AND(BT$85&gt;=FB109,BT$85&lt;=FC109),IFERROR($G109/FD109,0),"")</f>
        <v>422833.33333333331</v>
      </c>
      <c r="BU109" s="110">
        <f>IF(AND(BU$85&gt;=FB109,BU$85&lt;=FC109),IFERROR($G109/FD109,0),"")</f>
        <v>422833.33333333331</v>
      </c>
      <c r="BV109" s="110">
        <f>IF(AND(BV$85&gt;=FB109,BV$85&lt;=FC109),IFERROR($G109/FD109,0),"")</f>
        <v>422833.33333333331</v>
      </c>
      <c r="BW109" s="110" t="str">
        <f>IF(AND(BW$85&gt;=FB109,BW$85&lt;=FC109),IFERROR($G109/FD109,0),"")</f>
        <v/>
      </c>
      <c r="BX109" s="110" t="str">
        <f>IF(AND(BX$85&gt;=FB109,BX$85&lt;=FC109),IFERROR($G109/FD109,0),"")</f>
        <v/>
      </c>
      <c r="BY109" s="110" t="str">
        <f>IF(AND(BY$85&gt;=FB109,BY$85&lt;=FC109),IFERROR($G109/FD109,0),"")</f>
        <v/>
      </c>
      <c r="BZ109" s="110" t="str">
        <f>IF(AND(BZ$85&gt;=FB109,BZ$85&lt;=FC109),IFERROR($G109/FD109,0),"")</f>
        <v/>
      </c>
      <c r="CA109" s="110" t="str">
        <f>IF(AND(CA$85&gt;=FB109,CA$85&lt;=FC109),IFERROR($G109/FD109,0),"")</f>
        <v/>
      </c>
      <c r="CB109" s="110" t="str">
        <f>IF(AND(CB$85&gt;=FB109,CB$85&lt;=FC109),IFERROR($G109/FD109,0),"")</f>
        <v/>
      </c>
      <c r="CC109" s="110" t="str">
        <f>IF(AND(CC$85&gt;=FB109,CC$85&lt;=FC109),IFERROR($G109/FD109,0),"")</f>
        <v/>
      </c>
      <c r="CD109" s="110" t="str">
        <f>IF(AND(CD$85&gt;=FB109,CD$85&lt;=FC109),IFERROR($G109/FD109,0),"")</f>
        <v/>
      </c>
      <c r="CE109" s="110" t="str">
        <f>IF(AND(CE$85&gt;=FB109,CE$85&lt;=FC109),IFERROR($G109/FD109,0),"")</f>
        <v/>
      </c>
      <c r="CF109" s="110" t="str">
        <f>IF(AND(CF$85&gt;=FB109,CF$85&lt;=FC109),IFERROR($G109/FD109,0),"")</f>
        <v/>
      </c>
      <c r="CG109" s="110" t="str">
        <f>IF(AND(CG$85&gt;=FB109,CG$85&lt;=FC109),IFERROR($G109/FD109,0),"")</f>
        <v/>
      </c>
      <c r="CH109" s="110" t="str">
        <f>IF(AND(CH$85&gt;=FB109,CH$85&lt;=FC109),IFERROR($G109/FD109,0),"")</f>
        <v/>
      </c>
      <c r="CI109" s="110" t="str">
        <f>IF(AND(CI$85&gt;=FB109,CI$85&lt;=FC109),IFERROR($G109/FD109,0),"")</f>
        <v/>
      </c>
      <c r="CJ109" s="110" t="str">
        <f>IF(AND(CJ$85&gt;=FB109,CJ$85&lt;=FC109),IFERROR($G109/FD109,0),"")</f>
        <v/>
      </c>
      <c r="CK109" s="110" t="str">
        <f>IF(AND(CK$85&gt;=FB109,CK$85&lt;=FC109),IFERROR($G109/FD109,0),"")</f>
        <v/>
      </c>
      <c r="CL109" s="110" t="str">
        <f>IF(AND(CL$85&gt;=FB109,CL$85&lt;=FC109),IFERROR($G109/FD109,0),"")</f>
        <v/>
      </c>
      <c r="CM109" s="110" t="str">
        <f>IF(AND(CM$85&gt;=FB109,CM$85&lt;=FC109),IFERROR($G109/FD109,0),"")</f>
        <v/>
      </c>
      <c r="CN109" s="110" t="str">
        <f>IF(AND(CN$85&gt;=FB109,CN$85&lt;=FC109),IFERROR($G109/FD109,0),"")</f>
        <v/>
      </c>
      <c r="CO109" s="110" t="str">
        <f>IF(AND(CO$85&gt;=FB109,CO$85&lt;=FC109),IFERROR($G109/FD109,0),"")</f>
        <v/>
      </c>
      <c r="CP109" s="110" t="str">
        <f>IF(AND(CP$85&gt;=FB109,CP$85&lt;=FC109),IFERROR($G109/FD109,0),"")</f>
        <v/>
      </c>
      <c r="CQ109" s="110" t="str">
        <f>IF(AND(CQ$85&gt;=FB109,CQ$85&lt;=FC109),IFERROR($G109/FD109,0),"")</f>
        <v/>
      </c>
      <c r="CR109" s="110" t="str">
        <f>IF(AND(CR$85&gt;=FB109,CR$85&lt;=FC109),IFERROR($G109/FD109,0),"")</f>
        <v/>
      </c>
      <c r="CS109" s="110" t="str">
        <f>IF(AND(CS$85&gt;=FB109,CS$85&lt;=FC109),IFERROR($G109/FD109,0),"")</f>
        <v/>
      </c>
      <c r="CT109" s="110" t="str">
        <f>IF(AND(CT$85&gt;=FB109,CT$85&lt;=FC109),IFERROR($G109/FD109,0),"")</f>
        <v/>
      </c>
      <c r="CU109" s="110" t="str">
        <f>IF(AND(CU$85&gt;=FB109,CU$85&lt;=FC109),IFERROR($G109/FD109,0),"")</f>
        <v/>
      </c>
      <c r="CV109" s="110" t="str">
        <f>IF(AND(CV$85&gt;=FB109,CV$85&lt;=FC109),IFERROR($G109/FD109,0),"")</f>
        <v/>
      </c>
      <c r="CW109" s="110" t="str">
        <f>IF(AND(CW$85&gt;=FB109,CW$85&lt;=FC109),IFERROR($G109/FD109,0),"")</f>
        <v/>
      </c>
      <c r="CX109" s="110" t="str">
        <f>IF(AND(CX$85&gt;=FB109,CX$85&lt;=FC109),IFERROR($G109/FD109,0),"")</f>
        <v/>
      </c>
      <c r="CY109" s="110" t="str">
        <f>IF(AND(CY$85&gt;=FB109,CY$85&lt;=FC109),IFERROR($G109/FD109,0),"")</f>
        <v/>
      </c>
      <c r="CZ109" s="110" t="str">
        <f>IF(AND(CZ$85&gt;=FB109,CZ$85&lt;=FC109),IFERROR($G109/FD109,0),"")</f>
        <v/>
      </c>
      <c r="DA109" s="110" t="str">
        <f>IF(AND(DA$85&gt;=FB109,DA$85&lt;=FC109),IFERROR($G109/FD109,0),"")</f>
        <v/>
      </c>
      <c r="DB109" s="110" t="str">
        <f>IF(AND(DB$85&gt;=FB109,DB$85&lt;=FC109),IFERROR($G109/FD109,0),"")</f>
        <v/>
      </c>
      <c r="DC109" s="110" t="str">
        <f>IF(AND(DC$85&gt;=FB109,DC$85&lt;=FC109),IFERROR($G109/FD109,0),"")</f>
        <v/>
      </c>
      <c r="DD109" s="110" t="str">
        <f>IF(AND(DD$85&gt;=FB109,DD$85&lt;=FC109),IFERROR($G109/FD109,0),"")</f>
        <v/>
      </c>
      <c r="DE109" s="110" t="str">
        <f>IF(AND(DE$85&gt;=FB109,DE$85&lt;=FC109),IFERROR($G109/FD109,0),"")</f>
        <v/>
      </c>
      <c r="DF109" s="110" t="str">
        <f>IF(AND(DF$85&gt;=FB109,DF$85&lt;=FC109),IFERROR($G109/FD109,0),"")</f>
        <v/>
      </c>
      <c r="DG109" s="110" t="str">
        <f>IF(AND(DG$85&gt;=FB109,DG$85&lt;=FC109),IFERROR($G109/FD109,0),"")</f>
        <v/>
      </c>
      <c r="DH109" s="110" t="str">
        <f>IF(AND(DH$85&gt;=FB109,DH$85&lt;=FC109),IFERROR($G109/FD109,0),"")</f>
        <v/>
      </c>
      <c r="DI109" s="110" t="str">
        <f>IF(AND(DI$85&gt;=FB109,DI$85&lt;=FC109),IFERROR($G109/FD109,0),"")</f>
        <v/>
      </c>
      <c r="DJ109" s="110" t="str">
        <f>IF(AND(DJ$85&gt;=FB109,DJ$85&lt;=FC109),IFERROR($G109/FD109,0),"")</f>
        <v/>
      </c>
      <c r="DK109" s="110" t="str">
        <f>IF(AND(DK$85&gt;=FB109,DK$85&lt;=FC109),IFERROR($G109/FD109,0),"")</f>
        <v/>
      </c>
      <c r="DL109" s="110" t="str">
        <f>IF(AND(DL$85&gt;=FB109,DL$85&lt;=FC109),IFERROR($G109/FD109,0),"")</f>
        <v/>
      </c>
      <c r="DM109" s="110" t="str">
        <f>IF(AND(DM$85&gt;=FB109,DM$85&lt;=FC109),IFERROR($G109/FD109,0),"")</f>
        <v/>
      </c>
      <c r="DN109" s="110" t="str">
        <f>IF(AND(DN$85&gt;=FB109,DN$85&lt;=FC109),IFERROR($G109/FD109,0),"")</f>
        <v/>
      </c>
      <c r="DO109" s="110" t="str">
        <f>IF(AND(DO$85&gt;=FB109,DO$85&lt;=FC109),IFERROR($G109/FD109,0),"")</f>
        <v/>
      </c>
      <c r="DP109" s="110" t="str">
        <f>IF(AND(DP$85&gt;=FB109,DP$85&lt;=FC109),IFERROR($G109/FD109,0),"")</f>
        <v/>
      </c>
      <c r="DQ109" s="110" t="str">
        <f>IF(AND(DQ$85&gt;=FB109,DQ$85&lt;=FC109),IFERROR($G109/FD109,0),"")</f>
        <v/>
      </c>
      <c r="DR109" s="110" t="str">
        <f>IF(AND(DR$85&gt;=FB109,DR$85&lt;=FC109),IFERROR($G109/FD109,0),"")</f>
        <v/>
      </c>
      <c r="DS109" s="110" t="str">
        <f>IF(AND(DS$85&gt;=FB109,DS$85&lt;=FC109),IFERROR($G109/FD109,0),"")</f>
        <v/>
      </c>
      <c r="DT109" s="110" t="str">
        <f>IF(AND(DT$85&gt;=FB109,DT$85&lt;=FC109),IFERROR($G109/FD109,0),"")</f>
        <v/>
      </c>
      <c r="DU109" s="110" t="str">
        <f>IF(AND(DU$85&gt;=FB109,DU$85&lt;=FC109),IFERROR($G109/FD109,0),"")</f>
        <v/>
      </c>
      <c r="DV109" s="110" t="str">
        <f>IF(AND(DV$85&gt;=FB109,DV$85&lt;=FC109),IFERROR($G109/FD109,0),"")</f>
        <v/>
      </c>
      <c r="DW109" s="110" t="str">
        <f>IF(AND(DW$85&gt;=FB109,DW$85&lt;=FC109),IFERROR($G109/FD109,0),"")</f>
        <v/>
      </c>
      <c r="DX109" s="110" t="str">
        <f>IF(AND(DX$85&gt;=FB109,DX$85&lt;=FC109),IFERROR($G109/FD109,0),"")</f>
        <v/>
      </c>
      <c r="DY109" s="110" t="str">
        <f>IF(AND(DY$85&gt;=FB109,DY$85&lt;=FC109),IFERROR($G109/FD109,0),"")</f>
        <v/>
      </c>
      <c r="DZ109" s="110" t="str">
        <f>IF(AND(DZ$85&gt;=FB109,DZ$85&lt;=FC109),IFERROR($G109/FD109,0),"")</f>
        <v/>
      </c>
      <c r="EA109" s="110" t="str">
        <f>IF(AND(EA$85&gt;=FB109,EA$85&lt;=FC109),IFERROR($G109/FD109,0),"")</f>
        <v/>
      </c>
      <c r="EB109" s="110" t="str">
        <f>IF(AND(EB$85&gt;=FB109,EB$85&lt;=FC109),IFERROR($G109/FD109,0),"")</f>
        <v/>
      </c>
      <c r="EC109" s="110" t="str">
        <f>IF(AND(EC$85&gt;=FB109,EC$85&lt;=FC109),IFERROR($G109/FD109,0),"")</f>
        <v/>
      </c>
      <c r="ED109" s="110" t="str">
        <f>IF(AND(ED$85&gt;=FB109,ED$85&lt;=FC109),IFERROR($G109/FD109,0),"")</f>
        <v/>
      </c>
      <c r="EE109" s="110" t="str">
        <f>IF(AND(EE$85&gt;=FB109,EE$85&lt;=FC109),IFERROR($G109/FD109,0),"")</f>
        <v/>
      </c>
      <c r="EF109" s="110" t="str">
        <f>IF(AND(EF$85&gt;=FB109,EF$85&lt;=FC109),IFERROR($G109/FD109,0),"")</f>
        <v/>
      </c>
      <c r="EG109" s="110" t="str">
        <f>IF(AND(EG$85&gt;=FB109,EG$85&lt;=FC109),IFERROR($G109/FD109,0),"")</f>
        <v/>
      </c>
      <c r="EH109" s="110" t="str">
        <f>IF(AND(EH$85&gt;=FB109,EH$85&lt;=FC109),IFERROR($G109/FD109,0),"")</f>
        <v/>
      </c>
      <c r="EI109" s="110" t="str">
        <f>IF(AND(EI$85&gt;=FB109,EI$85&lt;=FC109),IFERROR($G109/FD109,0),"")</f>
        <v/>
      </c>
      <c r="EJ109" s="110" t="str">
        <f>IF(AND(EJ$85&gt;=FB109,EJ$85&lt;=FC109),IFERROR($G109/FD109,0),"")</f>
        <v/>
      </c>
      <c r="EK109" s="110" t="str">
        <f>IF(AND(EK$85&gt;=FB109,EK$85&lt;=FC109),IFERROR($G109/FD109,0),"")</f>
        <v/>
      </c>
      <c r="EL109" s="110" t="str">
        <f>IF(AND(EL$85&gt;=FB109,EL$85&lt;=FC109),IFERROR($G109/FD109,0),"")</f>
        <v/>
      </c>
      <c r="EM109" s="110" t="str">
        <f>IF(AND(EM$85&gt;=FB109,EM$85&lt;=FC109),IFERROR($G109/FD109,0),"")</f>
        <v/>
      </c>
      <c r="EN109" s="110" t="str">
        <f>IF(AND(EN$85&gt;=FB109,EN$85&lt;=FC109),IFERROR($G109/FD109,0),"")</f>
        <v/>
      </c>
      <c r="EO109" s="110" t="str">
        <f>IF(AND(EO$85&gt;=FB109,EO$85&lt;=FC109),IFERROR($G109/FD109,0),"")</f>
        <v/>
      </c>
      <c r="EP109" s="110" t="str">
        <f>IF(AND(EP$85&gt;=FB109,EP$85&lt;=FC109),IFERROR($G109/FD109,0),"")</f>
        <v/>
      </c>
      <c r="EQ109" s="110" t="str">
        <f>IF(AND(EQ$85&gt;=FB109,EQ$85&lt;=FC109),IFERROR($G109/FD109,0),"")</f>
        <v/>
      </c>
      <c r="ER109" s="110" t="str">
        <f>IF(AND(ER$85&gt;=FB109,ER$85&lt;=FC109),IFERROR($G109/FD109,0),"")</f>
        <v/>
      </c>
      <c r="ES109" s="110" t="str">
        <f>IF(AND(ES$85&gt;=FB109,ES$85&lt;=FC109),IFERROR($G109/FD109,0),"")</f>
        <v/>
      </c>
      <c r="ET109" s="110" t="str">
        <f>IF(AND(ET$85&gt;=FB109,ET$85&lt;=FC109),IFERROR($G109/FD109,0),"")</f>
        <v/>
      </c>
      <c r="EU109" s="110" t="str">
        <f>IF(AND(EU$85&gt;=FB109,EU$85&lt;=FC109),IFERROR($G109/FD109,0),"")</f>
        <v/>
      </c>
      <c r="EV109" s="110" t="str">
        <f>IF(AND(EV$85&gt;=FB109,EV$85&lt;=FC109),IFERROR($G109/FD109,0),"")</f>
        <v/>
      </c>
      <c r="EW109" s="110" t="str">
        <f>IF(AND(EW$85&gt;=FB109,EW$85&lt;=FC109),IFERROR($G109/FD109,0),"")</f>
        <v/>
      </c>
      <c r="EX109" s="110" t="str">
        <f>IF(AND(EX$85&gt;=FB109,EX$85&lt;=FC109),IFERROR($G109/FD109,0),"")</f>
        <v/>
      </c>
      <c r="EY109" s="110" t="str">
        <f>IF(AND(EY$85&gt;=FB109,EY$85&lt;=FC109),IFERROR($G109/FD109,0),"")</f>
        <v/>
      </c>
      <c r="EZ109" s="110" t="str">
        <f>IF(AND(EZ$85&gt;=FB109,EZ$85&lt;=FC109),IFERROR($G109/FD109,0),"")</f>
        <v/>
      </c>
      <c r="FA109" s="110" t="str">
        <f>IF(AND(FA$85&gt;=FB109,FA$85&lt;=FC109),IFERROR($G109/FD109,0),"")</f>
        <v/>
      </c>
      <c r="FB109">
        <f>'06_Presupuesto'!J196-'02_Rendimientos'!$B$79+1</f>
        <v>50</v>
      </c>
      <c r="FC109">
        <f>'06_Presupuesto'!K196-'02_Rendimientos'!$B$79+1</f>
        <v>67</v>
      </c>
      <c r="FD109">
        <f>FC109-FB109+1</f>
        <v>18</v>
      </c>
    </row>
    <row r="110" spans="2:160">
      <c r="B110" t="str">
        <f>'06_Presupuesto'!K31</f>
        <v>B.1.4.2</v>
      </c>
      <c r="C110" t="str">
        <f>'06_Presupuesto'!L31</f>
        <v>Planchas de OSB e=11.1mm</v>
      </c>
      <c r="D110" t="str">
        <f>'06_Presupuesto'!M31</f>
        <v>M2</v>
      </c>
      <c r="E110" s="90">
        <f>'06_Presupuesto'!N31</f>
        <v>153</v>
      </c>
      <c r="F110" s="90">
        <f>'06_Presupuesto'!O31</f>
        <v>16500</v>
      </c>
      <c r="G110" s="90">
        <f>'06_Presupuesto'!P31</f>
        <v>2524500</v>
      </c>
      <c r="H110" s="90" t="str">
        <f>IF(AND(H$85&gt;=FB110,H$85&lt;=FC110),IFERROR($G110/FD110,0),"")</f>
        <v/>
      </c>
      <c r="I110" s="90" t="str">
        <f>IF(AND(I$85&gt;=FB110,I$85&lt;=FC110),IFERROR($G110/FD110,0),"")</f>
        <v/>
      </c>
      <c r="J110" s="90" t="str">
        <f>IF(AND(J$85&gt;=FB110,J$85&lt;=FC110),IFERROR($G110/FD110,0),"")</f>
        <v/>
      </c>
      <c r="K110" s="90" t="str">
        <f>IF(AND(K$85&gt;=FB110,K$85&lt;=FC110),IFERROR($G110/FD110,0),"")</f>
        <v/>
      </c>
      <c r="L110" s="90" t="str">
        <f>IF(AND(L$85&gt;=FB110,L$85&lt;=FC110),IFERROR($G110/FD110,0),"")</f>
        <v/>
      </c>
      <c r="M110" s="90" t="str">
        <f>IF(AND(M$85&gt;=FB110,M$85&lt;=FC110),IFERROR($G110/FD110,0),"")</f>
        <v/>
      </c>
      <c r="N110" s="90" t="str">
        <f>IF(AND(N$85&gt;=FB110,N$85&lt;=FC110),IFERROR($G110/FD110,0),"")</f>
        <v/>
      </c>
      <c r="O110" s="90" t="str">
        <f>IF(AND(O$85&gt;=FB110,O$85&lt;=FC110),IFERROR($G110/FD110,0),"")</f>
        <v/>
      </c>
      <c r="P110" s="90" t="str">
        <f>IF(AND(P$85&gt;=FB110,P$85&lt;=FC110),IFERROR($G110/FD110,0),"")</f>
        <v/>
      </c>
      <c r="Q110" s="90" t="str">
        <f>IF(AND(Q$85&gt;=FB110,Q$85&lt;=FC110),IFERROR($G110/FD110,0),"")</f>
        <v/>
      </c>
      <c r="R110" s="90" t="str">
        <f>IF(AND(R$85&gt;=FB110,R$85&lt;=FC110),IFERROR($G110/FD110,0),"")</f>
        <v/>
      </c>
      <c r="S110" s="90" t="str">
        <f>IF(AND(S$85&gt;=FB110,S$85&lt;=FC110),IFERROR($G110/FD110,0),"")</f>
        <v/>
      </c>
      <c r="T110" s="90" t="str">
        <f>IF(AND(T$85&gt;=FB110,T$85&lt;=FC110),IFERROR($G110/FD110,0),"")</f>
        <v/>
      </c>
      <c r="U110" s="90" t="str">
        <f>IF(AND(U$85&gt;=FB110,U$85&lt;=FC110),IFERROR($G110/FD110,0),"")</f>
        <v/>
      </c>
      <c r="V110" s="90" t="str">
        <f>IF(AND(V$85&gt;=FB110,V$85&lt;=FC110),IFERROR($G110/FD110,0),"")</f>
        <v/>
      </c>
      <c r="W110" s="90" t="str">
        <f>IF(AND(W$85&gt;=FB110,W$85&lt;=FC110),IFERROR($G110/FD110,0),"")</f>
        <v/>
      </c>
      <c r="X110" s="90" t="str">
        <f>IF(AND(X$85&gt;=FB110,X$85&lt;=FC110),IFERROR($G110/FD110,0),"")</f>
        <v/>
      </c>
      <c r="Y110" s="90" t="str">
        <f>IF(AND(Y$85&gt;=FB110,Y$85&lt;=FC110),IFERROR($G110/FD110,0),"")</f>
        <v/>
      </c>
      <c r="Z110" s="90" t="str">
        <f>IF(AND(Z$85&gt;=FB110,Z$85&lt;=FC110),IFERROR($G110/FD110,0),"")</f>
        <v/>
      </c>
      <c r="AA110" s="90" t="str">
        <f>IF(AND(AA$85&gt;=FB110,AA$85&lt;=FC110),IFERROR($G110/FD110,0),"")</f>
        <v/>
      </c>
      <c r="AB110" s="90" t="str">
        <f>IF(AND(AB$85&gt;=FB110,AB$85&lt;=FC110),IFERROR($G110/FD110,0),"")</f>
        <v/>
      </c>
      <c r="AC110" s="90" t="str">
        <f>IF(AND(AC$85&gt;=FB110,AC$85&lt;=FC110),IFERROR($G110/FD110,0),"")</f>
        <v/>
      </c>
      <c r="AD110" s="90" t="str">
        <f>IF(AND(AD$85&gt;=FB110,AD$85&lt;=FC110),IFERROR($G110/FD110,0),"")</f>
        <v/>
      </c>
      <c r="AE110" s="90" t="str">
        <f>IF(AND(AE$85&gt;=FB110,AE$85&lt;=FC110),IFERROR($G110/FD110,0),"")</f>
        <v/>
      </c>
      <c r="AF110" s="90" t="str">
        <f>IF(AND(AF$85&gt;=FB110,AF$85&lt;=FC110),IFERROR($G110/FD110,0),"")</f>
        <v/>
      </c>
      <c r="AG110" s="90" t="str">
        <f>IF(AND(AG$85&gt;=FB110,AG$85&lt;=FC110),IFERROR($G110/FD110,0),"")</f>
        <v/>
      </c>
      <c r="AH110" s="90" t="str">
        <f>IF(AND(AH$85&gt;=FB110,AH$85&lt;=FC110),IFERROR($G110/FD110,0),"")</f>
        <v/>
      </c>
      <c r="AI110" s="90" t="str">
        <f>IF(AND(AI$85&gt;=FB110,AI$85&lt;=FC110),IFERROR($G110/FD110,0),"")</f>
        <v/>
      </c>
      <c r="AJ110" s="90" t="str">
        <f>IF(AND(AJ$85&gt;=FB110,AJ$85&lt;=FC110),IFERROR($G110/FD110,0),"")</f>
        <v/>
      </c>
      <c r="AK110" s="90" t="str">
        <f>IF(AND(AK$85&gt;=FB110,AK$85&lt;=FC110),IFERROR($G110/FD110,0),"")</f>
        <v/>
      </c>
      <c r="AL110" s="90" t="str">
        <f>IF(AND(AL$85&gt;=FB110,AL$85&lt;=FC110),IFERROR($G110/FD110,0),"")</f>
        <v/>
      </c>
      <c r="AM110" s="90" t="str">
        <f>IF(AND(AM$85&gt;=FB110,AM$85&lt;=FC110),IFERROR($G110/FD110,0),"")</f>
        <v/>
      </c>
      <c r="AN110" s="90" t="str">
        <f>IF(AND(AN$85&gt;=FB110,AN$85&lt;=FC110),IFERROR($G110/FD110,0),"")</f>
        <v/>
      </c>
      <c r="AO110" s="90" t="str">
        <f>IF(AND(AO$85&gt;=FB110,AO$85&lt;=FC110),IFERROR($G110/FD110,0),"")</f>
        <v/>
      </c>
      <c r="AP110" s="90" t="str">
        <f>IF(AND(AP$85&gt;=FB110,AP$85&lt;=FC110),IFERROR($G110/FD110,0),"")</f>
        <v/>
      </c>
      <c r="AQ110" s="90" t="str">
        <f>IF(AND(AQ$85&gt;=FB110,AQ$85&lt;=FC110),IFERROR($G110/FD110,0),"")</f>
        <v/>
      </c>
      <c r="AR110" s="90" t="str">
        <f>IF(AND(AR$85&gt;=FB110,AR$85&lt;=FC110),IFERROR($G110/FD110,0),"")</f>
        <v/>
      </c>
      <c r="AS110" s="90" t="str">
        <f>IF(AND(AS$85&gt;=FB110,AS$85&lt;=FC110),IFERROR($G110/FD110,0),"")</f>
        <v/>
      </c>
      <c r="AT110" s="90" t="str">
        <f>IF(AND(AT$85&gt;=FB110,AT$85&lt;=FC110),IFERROR($G110/FD110,0),"")</f>
        <v/>
      </c>
      <c r="AU110" s="90" t="str">
        <f>IF(AND(AU$85&gt;=FB110,AU$85&lt;=FC110),IFERROR($G110/FD110,0),"")</f>
        <v/>
      </c>
      <c r="AV110" s="90" t="str">
        <f>IF(AND(AV$85&gt;=FB110,AV$85&lt;=FC110),IFERROR($G110/FD110,0),"")</f>
        <v/>
      </c>
      <c r="AW110" s="90" t="str">
        <f>IF(AND(AW$85&gt;=FB110,AW$85&lt;=FC110),IFERROR($G110/FD110,0),"")</f>
        <v/>
      </c>
      <c r="AX110" s="90" t="str">
        <f>IF(AND(AX$85&gt;=FB110,AX$85&lt;=FC110),IFERROR($G110/FD110,0),"")</f>
        <v/>
      </c>
      <c r="AY110" s="90" t="str">
        <f>IF(AND(AY$85&gt;=FB110,AY$85&lt;=FC110),IFERROR($G110/FD110,0),"")</f>
        <v/>
      </c>
      <c r="AZ110" s="90" t="str">
        <f>IF(AND(AZ$85&gt;=FB110,AZ$85&lt;=FC110),IFERROR($G110/FD110,0),"")</f>
        <v/>
      </c>
      <c r="BA110" s="90" t="str">
        <f>IF(AND(BA$85&gt;=FB110,BA$85&lt;=FC110),IFERROR($G110/FD110,0),"")</f>
        <v/>
      </c>
      <c r="BB110" s="90" t="str">
        <f>IF(AND(BB$85&gt;=FB110,BB$85&lt;=FC110),IFERROR($G110/FD110,0),"")</f>
        <v/>
      </c>
      <c r="BC110" s="90" t="str">
        <f>IF(AND(BC$85&gt;=FB110,BC$85&lt;=FC110),IFERROR($G110/FD110,0),"")</f>
        <v/>
      </c>
      <c r="BD110" s="90" t="str">
        <f>IF(AND(BD$85&gt;=FB110,BD$85&lt;=FC110),IFERROR($G110/FD110,0),"")</f>
        <v/>
      </c>
      <c r="BE110" s="90">
        <f>IF(AND(BE$85&gt;=FB110,BE$85&lt;=FC110),IFERROR($G110/FD110,0),"")</f>
        <v>140250</v>
      </c>
      <c r="BF110" s="90">
        <f>IF(AND(BF$85&gt;=FB110,BF$85&lt;=FC110),IFERROR($G110/FD110,0),"")</f>
        <v>140250</v>
      </c>
      <c r="BG110" s="90">
        <f>IF(AND(BG$85&gt;=FB110,BG$85&lt;=FC110),IFERROR($G110/FD110,0),"")</f>
        <v>140250</v>
      </c>
      <c r="BH110" s="90">
        <f>IF(AND(BH$85&gt;=FB110,BH$85&lt;=FC110),IFERROR($G110/FD110,0),"")</f>
        <v>140250</v>
      </c>
      <c r="BI110" s="90">
        <f>IF(AND(BI$85&gt;=FB110,BI$85&lt;=FC110),IFERROR($G110/FD110,0),"")</f>
        <v>140250</v>
      </c>
      <c r="BJ110" s="90">
        <f>IF(AND(BJ$85&gt;=FB110,BJ$85&lt;=FC110),IFERROR($G110/FD110,0),"")</f>
        <v>140250</v>
      </c>
      <c r="BK110" s="90">
        <f>IF(AND(BK$85&gt;=FB110,BK$85&lt;=FC110),IFERROR($G110/FD110,0),"")</f>
        <v>140250</v>
      </c>
      <c r="BL110" s="90">
        <f>IF(AND(BL$85&gt;=FB110,BL$85&lt;=FC110),IFERROR($G110/FD110,0),"")</f>
        <v>140250</v>
      </c>
      <c r="BM110" s="90">
        <f>IF(AND(BM$85&gt;=FB110,BM$85&lt;=FC110),IFERROR($G110/FD110,0),"")</f>
        <v>140250</v>
      </c>
      <c r="BN110" s="90">
        <f>IF(AND(BN$85&gt;=FB110,BN$85&lt;=FC110),IFERROR($G110/FD110,0),"")</f>
        <v>140250</v>
      </c>
      <c r="BO110" s="90">
        <f>IF(AND(BO$85&gt;=FB110,BO$85&lt;=FC110),IFERROR($G110/FD110,0),"")</f>
        <v>140250</v>
      </c>
      <c r="BP110" s="90">
        <f>IF(AND(BP$85&gt;=FB110,BP$85&lt;=FC110),IFERROR($G110/FD110,0),"")</f>
        <v>140250</v>
      </c>
      <c r="BQ110" s="90">
        <f>IF(AND(BQ$85&gt;=FB110,BQ$85&lt;=FC110),IFERROR($G110/FD110,0),"")</f>
        <v>140250</v>
      </c>
      <c r="BR110" s="90">
        <f>IF(AND(BR$85&gt;=FB110,BR$85&lt;=FC110),IFERROR($G110/FD110,0),"")</f>
        <v>140250</v>
      </c>
      <c r="BS110" s="90">
        <f>IF(AND(BS$85&gt;=FB110,BS$85&lt;=FC110),IFERROR($G110/FD110,0),"")</f>
        <v>140250</v>
      </c>
      <c r="BT110" s="90">
        <f>IF(AND(BT$85&gt;=FB110,BT$85&lt;=FC110),IFERROR($G110/FD110,0),"")</f>
        <v>140250</v>
      </c>
      <c r="BU110" s="90">
        <f>IF(AND(BU$85&gt;=FB110,BU$85&lt;=FC110),IFERROR($G110/FD110,0),"")</f>
        <v>140250</v>
      </c>
      <c r="BV110" s="90">
        <f>IF(AND(BV$85&gt;=FB110,BV$85&lt;=FC110),IFERROR($G110/FD110,0),"")</f>
        <v>140250</v>
      </c>
      <c r="BW110" s="90" t="str">
        <f>IF(AND(BW$85&gt;=FB110,BW$85&lt;=FC110),IFERROR($G110/FD110,0),"")</f>
        <v/>
      </c>
      <c r="BX110" s="90" t="str">
        <f>IF(AND(BX$85&gt;=FB110,BX$85&lt;=FC110),IFERROR($G110/FD110,0),"")</f>
        <v/>
      </c>
      <c r="BY110" s="90" t="str">
        <f>IF(AND(BY$85&gt;=FB110,BY$85&lt;=FC110),IFERROR($G110/FD110,0),"")</f>
        <v/>
      </c>
      <c r="BZ110" s="90" t="str">
        <f>IF(AND(BZ$85&gt;=FB110,BZ$85&lt;=FC110),IFERROR($G110/FD110,0),"")</f>
        <v/>
      </c>
      <c r="CA110" s="90" t="str">
        <f>IF(AND(CA$85&gt;=FB110,CA$85&lt;=FC110),IFERROR($G110/FD110,0),"")</f>
        <v/>
      </c>
      <c r="CB110" s="90" t="str">
        <f>IF(AND(CB$85&gt;=FB110,CB$85&lt;=FC110),IFERROR($G110/FD110,0),"")</f>
        <v/>
      </c>
      <c r="CC110" s="90" t="str">
        <f>IF(AND(CC$85&gt;=FB110,CC$85&lt;=FC110),IFERROR($G110/FD110,0),"")</f>
        <v/>
      </c>
      <c r="CD110" s="90" t="str">
        <f>IF(AND(CD$85&gt;=FB110,CD$85&lt;=FC110),IFERROR($G110/FD110,0),"")</f>
        <v/>
      </c>
      <c r="CE110" s="90" t="str">
        <f>IF(AND(CE$85&gt;=FB110,CE$85&lt;=FC110),IFERROR($G110/FD110,0),"")</f>
        <v/>
      </c>
      <c r="CF110" s="90" t="str">
        <f>IF(AND(CF$85&gt;=FB110,CF$85&lt;=FC110),IFERROR($G110/FD110,0),"")</f>
        <v/>
      </c>
      <c r="CG110" s="90" t="str">
        <f>IF(AND(CG$85&gt;=FB110,CG$85&lt;=FC110),IFERROR($G110/FD110,0),"")</f>
        <v/>
      </c>
      <c r="CH110" s="90" t="str">
        <f>IF(AND(CH$85&gt;=FB110,CH$85&lt;=FC110),IFERROR($G110/FD110,0),"")</f>
        <v/>
      </c>
      <c r="CI110" s="90" t="str">
        <f>IF(AND(CI$85&gt;=FB110,CI$85&lt;=FC110),IFERROR($G110/FD110,0),"")</f>
        <v/>
      </c>
      <c r="CJ110" s="90" t="str">
        <f>IF(AND(CJ$85&gt;=FB110,CJ$85&lt;=FC110),IFERROR($G110/FD110,0),"")</f>
        <v/>
      </c>
      <c r="CK110" s="90" t="str">
        <f>IF(AND(CK$85&gt;=FB110,CK$85&lt;=FC110),IFERROR($G110/FD110,0),"")</f>
        <v/>
      </c>
      <c r="CL110" s="90" t="str">
        <f>IF(AND(CL$85&gt;=FB110,CL$85&lt;=FC110),IFERROR($G110/FD110,0),"")</f>
        <v/>
      </c>
      <c r="CM110" s="90" t="str">
        <f>IF(AND(CM$85&gt;=FB110,CM$85&lt;=FC110),IFERROR($G110/FD110,0),"")</f>
        <v/>
      </c>
      <c r="CN110" s="90" t="str">
        <f>IF(AND(CN$85&gt;=FB110,CN$85&lt;=FC110),IFERROR($G110/FD110,0),"")</f>
        <v/>
      </c>
      <c r="CO110" s="90" t="str">
        <f>IF(AND(CO$85&gt;=FB110,CO$85&lt;=FC110),IFERROR($G110/FD110,0),"")</f>
        <v/>
      </c>
      <c r="CP110" s="90" t="str">
        <f>IF(AND(CP$85&gt;=FB110,CP$85&lt;=FC110),IFERROR($G110/FD110,0),"")</f>
        <v/>
      </c>
      <c r="CQ110" s="90" t="str">
        <f>IF(AND(CQ$85&gt;=FB110,CQ$85&lt;=FC110),IFERROR($G110/FD110,0),"")</f>
        <v/>
      </c>
      <c r="CR110" s="90" t="str">
        <f>IF(AND(CR$85&gt;=FB110,CR$85&lt;=FC110),IFERROR($G110/FD110,0),"")</f>
        <v/>
      </c>
      <c r="CS110" s="90" t="str">
        <f>IF(AND(CS$85&gt;=FB110,CS$85&lt;=FC110),IFERROR($G110/FD110,0),"")</f>
        <v/>
      </c>
      <c r="CT110" s="90" t="str">
        <f>IF(AND(CT$85&gt;=FB110,CT$85&lt;=FC110),IFERROR($G110/FD110,0),"")</f>
        <v/>
      </c>
      <c r="CU110" s="90" t="str">
        <f>IF(AND(CU$85&gt;=FB110,CU$85&lt;=FC110),IFERROR($G110/FD110,0),"")</f>
        <v/>
      </c>
      <c r="CV110" s="90" t="str">
        <f>IF(AND(CV$85&gt;=FB110,CV$85&lt;=FC110),IFERROR($G110/FD110,0),"")</f>
        <v/>
      </c>
      <c r="CW110" s="90" t="str">
        <f>IF(AND(CW$85&gt;=FB110,CW$85&lt;=FC110),IFERROR($G110/FD110,0),"")</f>
        <v/>
      </c>
      <c r="CX110" s="90" t="str">
        <f>IF(AND(CX$85&gt;=FB110,CX$85&lt;=FC110),IFERROR($G110/FD110,0),"")</f>
        <v/>
      </c>
      <c r="CY110" s="90" t="str">
        <f>IF(AND(CY$85&gt;=FB110,CY$85&lt;=FC110),IFERROR($G110/FD110,0),"")</f>
        <v/>
      </c>
      <c r="CZ110" s="90" t="str">
        <f>IF(AND(CZ$85&gt;=FB110,CZ$85&lt;=FC110),IFERROR($G110/FD110,0),"")</f>
        <v/>
      </c>
      <c r="DA110" s="90" t="str">
        <f>IF(AND(DA$85&gt;=FB110,DA$85&lt;=FC110),IFERROR($G110/FD110,0),"")</f>
        <v/>
      </c>
      <c r="DB110" s="90" t="str">
        <f>IF(AND(DB$85&gt;=FB110,DB$85&lt;=FC110),IFERROR($G110/FD110,0),"")</f>
        <v/>
      </c>
      <c r="DC110" s="90" t="str">
        <f>IF(AND(DC$85&gt;=FB110,DC$85&lt;=FC110),IFERROR($G110/FD110,0),"")</f>
        <v/>
      </c>
      <c r="DD110" s="90" t="str">
        <f>IF(AND(DD$85&gt;=FB110,DD$85&lt;=FC110),IFERROR($G110/FD110,0),"")</f>
        <v/>
      </c>
      <c r="DE110" s="90" t="str">
        <f>IF(AND(DE$85&gt;=FB110,DE$85&lt;=FC110),IFERROR($G110/FD110,0),"")</f>
        <v/>
      </c>
      <c r="DF110" s="90" t="str">
        <f>IF(AND(DF$85&gt;=FB110,DF$85&lt;=FC110),IFERROR($G110/FD110,0),"")</f>
        <v/>
      </c>
      <c r="DG110" s="90" t="str">
        <f>IF(AND(DG$85&gt;=FB110,DG$85&lt;=FC110),IFERROR($G110/FD110,0),"")</f>
        <v/>
      </c>
      <c r="DH110" s="90" t="str">
        <f>IF(AND(DH$85&gt;=FB110,DH$85&lt;=FC110),IFERROR($G110/FD110,0),"")</f>
        <v/>
      </c>
      <c r="DI110" s="90" t="str">
        <f>IF(AND(DI$85&gt;=FB110,DI$85&lt;=FC110),IFERROR($G110/FD110,0),"")</f>
        <v/>
      </c>
      <c r="DJ110" s="90" t="str">
        <f>IF(AND(DJ$85&gt;=FB110,DJ$85&lt;=FC110),IFERROR($G110/FD110,0),"")</f>
        <v/>
      </c>
      <c r="DK110" s="90" t="str">
        <f>IF(AND(DK$85&gt;=FB110,DK$85&lt;=FC110),IFERROR($G110/FD110,0),"")</f>
        <v/>
      </c>
      <c r="DL110" s="90" t="str">
        <f>IF(AND(DL$85&gt;=FB110,DL$85&lt;=FC110),IFERROR($G110/FD110,0),"")</f>
        <v/>
      </c>
      <c r="DM110" s="90" t="str">
        <f>IF(AND(DM$85&gt;=FB110,DM$85&lt;=FC110),IFERROR($G110/FD110,0),"")</f>
        <v/>
      </c>
      <c r="DN110" s="90" t="str">
        <f>IF(AND(DN$85&gt;=FB110,DN$85&lt;=FC110),IFERROR($G110/FD110,0),"")</f>
        <v/>
      </c>
      <c r="DO110" s="90" t="str">
        <f>IF(AND(DO$85&gt;=FB110,DO$85&lt;=FC110),IFERROR($G110/FD110,0),"")</f>
        <v/>
      </c>
      <c r="DP110" s="90" t="str">
        <f>IF(AND(DP$85&gt;=FB110,DP$85&lt;=FC110),IFERROR($G110/FD110,0),"")</f>
        <v/>
      </c>
      <c r="DQ110" s="90" t="str">
        <f>IF(AND(DQ$85&gt;=FB110,DQ$85&lt;=FC110),IFERROR($G110/FD110,0),"")</f>
        <v/>
      </c>
      <c r="DR110" s="90" t="str">
        <f>IF(AND(DR$85&gt;=FB110,DR$85&lt;=FC110),IFERROR($G110/FD110,0),"")</f>
        <v/>
      </c>
      <c r="DS110" s="90" t="str">
        <f>IF(AND(DS$85&gt;=FB110,DS$85&lt;=FC110),IFERROR($G110/FD110,0),"")</f>
        <v/>
      </c>
      <c r="DT110" s="90" t="str">
        <f>IF(AND(DT$85&gt;=FB110,DT$85&lt;=FC110),IFERROR($G110/FD110,0),"")</f>
        <v/>
      </c>
      <c r="DU110" s="90" t="str">
        <f>IF(AND(DU$85&gt;=FB110,DU$85&lt;=FC110),IFERROR($G110/FD110,0),"")</f>
        <v/>
      </c>
      <c r="DV110" s="90" t="str">
        <f>IF(AND(DV$85&gt;=FB110,DV$85&lt;=FC110),IFERROR($G110/FD110,0),"")</f>
        <v/>
      </c>
      <c r="DW110" s="90" t="str">
        <f>IF(AND(DW$85&gt;=FB110,DW$85&lt;=FC110),IFERROR($G110/FD110,0),"")</f>
        <v/>
      </c>
      <c r="DX110" s="90" t="str">
        <f>IF(AND(DX$85&gt;=FB110,DX$85&lt;=FC110),IFERROR($G110/FD110,0),"")</f>
        <v/>
      </c>
      <c r="DY110" s="90" t="str">
        <f>IF(AND(DY$85&gt;=FB110,DY$85&lt;=FC110),IFERROR($G110/FD110,0),"")</f>
        <v/>
      </c>
      <c r="DZ110" s="90" t="str">
        <f>IF(AND(DZ$85&gt;=FB110,DZ$85&lt;=FC110),IFERROR($G110/FD110,0),"")</f>
        <v/>
      </c>
      <c r="EA110" s="90" t="str">
        <f>IF(AND(EA$85&gt;=FB110,EA$85&lt;=FC110),IFERROR($G110/FD110,0),"")</f>
        <v/>
      </c>
      <c r="EB110" s="90" t="str">
        <f>IF(AND(EB$85&gt;=FB110,EB$85&lt;=FC110),IFERROR($G110/FD110,0),"")</f>
        <v/>
      </c>
      <c r="EC110" s="90" t="str">
        <f>IF(AND(EC$85&gt;=FB110,EC$85&lt;=FC110),IFERROR($G110/FD110,0),"")</f>
        <v/>
      </c>
      <c r="ED110" s="90" t="str">
        <f>IF(AND(ED$85&gt;=FB110,ED$85&lt;=FC110),IFERROR($G110/FD110,0),"")</f>
        <v/>
      </c>
      <c r="EE110" s="90" t="str">
        <f>IF(AND(EE$85&gt;=FB110,EE$85&lt;=FC110),IFERROR($G110/FD110,0),"")</f>
        <v/>
      </c>
      <c r="EF110" s="90" t="str">
        <f>IF(AND(EF$85&gt;=FB110,EF$85&lt;=FC110),IFERROR($G110/FD110,0),"")</f>
        <v/>
      </c>
      <c r="EG110" s="90" t="str">
        <f>IF(AND(EG$85&gt;=FB110,EG$85&lt;=FC110),IFERROR($G110/FD110,0),"")</f>
        <v/>
      </c>
      <c r="EH110" s="90" t="str">
        <f>IF(AND(EH$85&gt;=FB110,EH$85&lt;=FC110),IFERROR($G110/FD110,0),"")</f>
        <v/>
      </c>
      <c r="EI110" s="90" t="str">
        <f>IF(AND(EI$85&gt;=FB110,EI$85&lt;=FC110),IFERROR($G110/FD110,0),"")</f>
        <v/>
      </c>
      <c r="EJ110" s="90" t="str">
        <f>IF(AND(EJ$85&gt;=FB110,EJ$85&lt;=FC110),IFERROR($G110/FD110,0),"")</f>
        <v/>
      </c>
      <c r="EK110" s="90" t="str">
        <f>IF(AND(EK$85&gt;=FB110,EK$85&lt;=FC110),IFERROR($G110/FD110,0),"")</f>
        <v/>
      </c>
      <c r="EL110" s="90" t="str">
        <f>IF(AND(EL$85&gt;=FB110,EL$85&lt;=FC110),IFERROR($G110/FD110,0),"")</f>
        <v/>
      </c>
      <c r="EM110" s="90" t="str">
        <f>IF(AND(EM$85&gt;=FB110,EM$85&lt;=FC110),IFERROR($G110/FD110,0),"")</f>
        <v/>
      </c>
      <c r="EN110" s="90" t="str">
        <f>IF(AND(EN$85&gt;=FB110,EN$85&lt;=FC110),IFERROR($G110/FD110,0),"")</f>
        <v/>
      </c>
      <c r="EO110" s="90" t="str">
        <f>IF(AND(EO$85&gt;=FB110,EO$85&lt;=FC110),IFERROR($G110/FD110,0),"")</f>
        <v/>
      </c>
      <c r="EP110" s="90" t="str">
        <f>IF(AND(EP$85&gt;=FB110,EP$85&lt;=FC110),IFERROR($G110/FD110,0),"")</f>
        <v/>
      </c>
      <c r="EQ110" s="90" t="str">
        <f>IF(AND(EQ$85&gt;=FB110,EQ$85&lt;=FC110),IFERROR($G110/FD110,0),"")</f>
        <v/>
      </c>
      <c r="ER110" s="90" t="str">
        <f>IF(AND(ER$85&gt;=FB110,ER$85&lt;=FC110),IFERROR($G110/FD110,0),"")</f>
        <v/>
      </c>
      <c r="ES110" s="90" t="str">
        <f>IF(AND(ES$85&gt;=FB110,ES$85&lt;=FC110),IFERROR($G110/FD110,0),"")</f>
        <v/>
      </c>
      <c r="ET110" s="90" t="str">
        <f>IF(AND(ET$85&gt;=FB110,ET$85&lt;=FC110),IFERROR($G110/FD110,0),"")</f>
        <v/>
      </c>
      <c r="EU110" s="90" t="str">
        <f>IF(AND(EU$85&gt;=FB110,EU$85&lt;=FC110),IFERROR($G110/FD110,0),"")</f>
        <v/>
      </c>
      <c r="EV110" s="90" t="str">
        <f>IF(AND(EV$85&gt;=FB110,EV$85&lt;=FC110),IFERROR($G110/FD110,0),"")</f>
        <v/>
      </c>
      <c r="EW110" s="90" t="str">
        <f>IF(AND(EW$85&gt;=FB110,EW$85&lt;=FC110),IFERROR($G110/FD110,0),"")</f>
        <v/>
      </c>
      <c r="EX110" s="90" t="str">
        <f>IF(AND(EX$85&gt;=FB110,EX$85&lt;=FC110),IFERROR($G110/FD110,0),"")</f>
        <v/>
      </c>
      <c r="EY110" s="90" t="str">
        <f>IF(AND(EY$85&gt;=FB110,EY$85&lt;=FC110),IFERROR($G110/FD110,0),"")</f>
        <v/>
      </c>
      <c r="EZ110" s="90" t="str">
        <f>IF(AND(EZ$85&gt;=FB110,EZ$85&lt;=FC110),IFERROR($G110/FD110,0),"")</f>
        <v/>
      </c>
      <c r="FA110" s="90" t="str">
        <f>IF(AND(FA$85&gt;=FB110,FA$85&lt;=FC110),IFERROR($G110/FD110,0),"")</f>
        <v/>
      </c>
      <c r="FB110">
        <f>'06_Presupuesto'!J197-'02_Rendimientos'!$B$79+1</f>
        <v>50</v>
      </c>
      <c r="FC110">
        <f>'06_Presupuesto'!K197-'02_Rendimientos'!$B$79+1</f>
        <v>67</v>
      </c>
      <c r="FD110">
        <f>FC110-FB110+1</f>
        <v>18</v>
      </c>
    </row>
    <row r="111" spans="2:160">
      <c r="B111" s="109" t="str">
        <f>'06_Presupuesto'!K32</f>
        <v>B.1.4.3</v>
      </c>
      <c r="C111" s="109" t="str">
        <f>'06_Presupuesto'!L32</f>
        <v>Forro Exterior</v>
      </c>
      <c r="D111" s="109" t="str">
        <f>'06_Presupuesto'!M32</f>
        <v>M2</v>
      </c>
      <c r="E111" s="110">
        <f>'06_Presupuesto'!N32</f>
        <v>153</v>
      </c>
      <c r="F111" s="110">
        <f>'06_Presupuesto'!O32</f>
        <v>28749.999999999996</v>
      </c>
      <c r="G111" s="110">
        <f>'06_Presupuesto'!P32</f>
        <v>4398749.9999999991</v>
      </c>
      <c r="H111" s="110" t="str">
        <f>IF(AND(H$85&gt;=FB111,H$85&lt;=FC111),IFERROR($G111/FD111,0),"")</f>
        <v/>
      </c>
      <c r="I111" s="110" t="str">
        <f>IF(AND(I$85&gt;=FB111,I$85&lt;=FC111),IFERROR($G111/FD111,0),"")</f>
        <v/>
      </c>
      <c r="J111" s="110" t="str">
        <f>IF(AND(J$85&gt;=FB111,J$85&lt;=FC111),IFERROR($G111/FD111,0),"")</f>
        <v/>
      </c>
      <c r="K111" s="110" t="str">
        <f>IF(AND(K$85&gt;=FB111,K$85&lt;=FC111),IFERROR($G111/FD111,0),"")</f>
        <v/>
      </c>
      <c r="L111" s="110" t="str">
        <f>IF(AND(L$85&gt;=FB111,L$85&lt;=FC111),IFERROR($G111/FD111,0),"")</f>
        <v/>
      </c>
      <c r="M111" s="110" t="str">
        <f>IF(AND(M$85&gt;=FB111,M$85&lt;=FC111),IFERROR($G111/FD111,0),"")</f>
        <v/>
      </c>
      <c r="N111" s="110" t="str">
        <f>IF(AND(N$85&gt;=FB111,N$85&lt;=FC111),IFERROR($G111/FD111,0),"")</f>
        <v/>
      </c>
      <c r="O111" s="110" t="str">
        <f>IF(AND(O$85&gt;=FB111,O$85&lt;=FC111),IFERROR($G111/FD111,0),"")</f>
        <v/>
      </c>
      <c r="P111" s="110" t="str">
        <f>IF(AND(P$85&gt;=FB111,P$85&lt;=FC111),IFERROR($G111/FD111,0),"")</f>
        <v/>
      </c>
      <c r="Q111" s="110" t="str">
        <f>IF(AND(Q$85&gt;=FB111,Q$85&lt;=FC111),IFERROR($G111/FD111,0),"")</f>
        <v/>
      </c>
      <c r="R111" s="110" t="str">
        <f>IF(AND(R$85&gt;=FB111,R$85&lt;=FC111),IFERROR($G111/FD111,0),"")</f>
        <v/>
      </c>
      <c r="S111" s="110" t="str">
        <f>IF(AND(S$85&gt;=FB111,S$85&lt;=FC111),IFERROR($G111/FD111,0),"")</f>
        <v/>
      </c>
      <c r="T111" s="110" t="str">
        <f>IF(AND(T$85&gt;=FB111,T$85&lt;=FC111),IFERROR($G111/FD111,0),"")</f>
        <v/>
      </c>
      <c r="U111" s="110" t="str">
        <f>IF(AND(U$85&gt;=FB111,U$85&lt;=FC111),IFERROR($G111/FD111,0),"")</f>
        <v/>
      </c>
      <c r="V111" s="110" t="str">
        <f>IF(AND(V$85&gt;=FB111,V$85&lt;=FC111),IFERROR($G111/FD111,0),"")</f>
        <v/>
      </c>
      <c r="W111" s="110" t="str">
        <f>IF(AND(W$85&gt;=FB111,W$85&lt;=FC111),IFERROR($G111/FD111,0),"")</f>
        <v/>
      </c>
      <c r="X111" s="110" t="str">
        <f>IF(AND(X$85&gt;=FB111,X$85&lt;=FC111),IFERROR($G111/FD111,0),"")</f>
        <v/>
      </c>
      <c r="Y111" s="110" t="str">
        <f>IF(AND(Y$85&gt;=FB111,Y$85&lt;=FC111),IFERROR($G111/FD111,0),"")</f>
        <v/>
      </c>
      <c r="Z111" s="110" t="str">
        <f>IF(AND(Z$85&gt;=FB111,Z$85&lt;=FC111),IFERROR($G111/FD111,0),"")</f>
        <v/>
      </c>
      <c r="AA111" s="110" t="str">
        <f>IF(AND(AA$85&gt;=FB111,AA$85&lt;=FC111),IFERROR($G111/FD111,0),"")</f>
        <v/>
      </c>
      <c r="AB111" s="110" t="str">
        <f>IF(AND(AB$85&gt;=FB111,AB$85&lt;=FC111),IFERROR($G111/FD111,0),"")</f>
        <v/>
      </c>
      <c r="AC111" s="110" t="str">
        <f>IF(AND(AC$85&gt;=FB111,AC$85&lt;=FC111),IFERROR($G111/FD111,0),"")</f>
        <v/>
      </c>
      <c r="AD111" s="110" t="str">
        <f>IF(AND(AD$85&gt;=FB111,AD$85&lt;=FC111),IFERROR($G111/FD111,0),"")</f>
        <v/>
      </c>
      <c r="AE111" s="110" t="str">
        <f>IF(AND(AE$85&gt;=FB111,AE$85&lt;=FC111),IFERROR($G111/FD111,0),"")</f>
        <v/>
      </c>
      <c r="AF111" s="110" t="str">
        <f>IF(AND(AF$85&gt;=FB111,AF$85&lt;=FC111),IFERROR($G111/FD111,0),"")</f>
        <v/>
      </c>
      <c r="AG111" s="110" t="str">
        <f>IF(AND(AG$85&gt;=FB111,AG$85&lt;=FC111),IFERROR($G111/FD111,0),"")</f>
        <v/>
      </c>
      <c r="AH111" s="110" t="str">
        <f>IF(AND(AH$85&gt;=FB111,AH$85&lt;=FC111),IFERROR($G111/FD111,0),"")</f>
        <v/>
      </c>
      <c r="AI111" s="110" t="str">
        <f>IF(AND(AI$85&gt;=FB111,AI$85&lt;=FC111),IFERROR($G111/FD111,0),"")</f>
        <v/>
      </c>
      <c r="AJ111" s="110" t="str">
        <f>IF(AND(AJ$85&gt;=FB111,AJ$85&lt;=FC111),IFERROR($G111/FD111,0),"")</f>
        <v/>
      </c>
      <c r="AK111" s="110" t="str">
        <f>IF(AND(AK$85&gt;=FB111,AK$85&lt;=FC111),IFERROR($G111/FD111,0),"")</f>
        <v/>
      </c>
      <c r="AL111" s="110" t="str">
        <f>IF(AND(AL$85&gt;=FB111,AL$85&lt;=FC111),IFERROR($G111/FD111,0),"")</f>
        <v/>
      </c>
      <c r="AM111" s="110" t="str">
        <f>IF(AND(AM$85&gt;=FB111,AM$85&lt;=FC111),IFERROR($G111/FD111,0),"")</f>
        <v/>
      </c>
      <c r="AN111" s="110" t="str">
        <f>IF(AND(AN$85&gt;=FB111,AN$85&lt;=FC111),IFERROR($G111/FD111,0),"")</f>
        <v/>
      </c>
      <c r="AO111" s="110" t="str">
        <f>IF(AND(AO$85&gt;=FB111,AO$85&lt;=FC111),IFERROR($G111/FD111,0),"")</f>
        <v/>
      </c>
      <c r="AP111" s="110" t="str">
        <f>IF(AND(AP$85&gt;=FB111,AP$85&lt;=FC111),IFERROR($G111/FD111,0),"")</f>
        <v/>
      </c>
      <c r="AQ111" s="110" t="str">
        <f>IF(AND(AQ$85&gt;=FB111,AQ$85&lt;=FC111),IFERROR($G111/FD111,0),"")</f>
        <v/>
      </c>
      <c r="AR111" s="110" t="str">
        <f>IF(AND(AR$85&gt;=FB111,AR$85&lt;=FC111),IFERROR($G111/FD111,0),"")</f>
        <v/>
      </c>
      <c r="AS111" s="110" t="str">
        <f>IF(AND(AS$85&gt;=FB111,AS$85&lt;=FC111),IFERROR($G111/FD111,0),"")</f>
        <v/>
      </c>
      <c r="AT111" s="110" t="str">
        <f>IF(AND(AT$85&gt;=FB111,AT$85&lt;=FC111),IFERROR($G111/FD111,0),"")</f>
        <v/>
      </c>
      <c r="AU111" s="110" t="str">
        <f>IF(AND(AU$85&gt;=FB111,AU$85&lt;=FC111),IFERROR($G111/FD111,0),"")</f>
        <v/>
      </c>
      <c r="AV111" s="110" t="str">
        <f>IF(AND(AV$85&gt;=FB111,AV$85&lt;=FC111),IFERROR($G111/FD111,0),"")</f>
        <v/>
      </c>
      <c r="AW111" s="110" t="str">
        <f>IF(AND(AW$85&gt;=FB111,AW$85&lt;=FC111),IFERROR($G111/FD111,0),"")</f>
        <v/>
      </c>
      <c r="AX111" s="110" t="str">
        <f>IF(AND(AX$85&gt;=FB111,AX$85&lt;=FC111),IFERROR($G111/FD111,0),"")</f>
        <v/>
      </c>
      <c r="AY111" s="110" t="str">
        <f>IF(AND(AY$85&gt;=FB111,AY$85&lt;=FC111),IFERROR($G111/FD111,0),"")</f>
        <v/>
      </c>
      <c r="AZ111" s="110" t="str">
        <f>IF(AND(AZ$85&gt;=FB111,AZ$85&lt;=FC111),IFERROR($G111/FD111,0),"")</f>
        <v/>
      </c>
      <c r="BA111" s="110" t="str">
        <f>IF(AND(BA$85&gt;=FB111,BA$85&lt;=FC111),IFERROR($G111/FD111,0),"")</f>
        <v/>
      </c>
      <c r="BB111" s="110" t="str">
        <f>IF(AND(BB$85&gt;=FB111,BB$85&lt;=FC111),IFERROR($G111/FD111,0),"")</f>
        <v/>
      </c>
      <c r="BC111" s="110" t="str">
        <f>IF(AND(BC$85&gt;=FB111,BC$85&lt;=FC111),IFERROR($G111/FD111,0),"")</f>
        <v/>
      </c>
      <c r="BD111" s="110" t="str">
        <f>IF(AND(BD$85&gt;=FB111,BD$85&lt;=FC111),IFERROR($G111/FD111,0),"")</f>
        <v/>
      </c>
      <c r="BE111" s="110">
        <f>IF(AND(BE$85&gt;=FB111,BE$85&lt;=FC111),IFERROR($G111/FD111,0),"")</f>
        <v>244374.99999999994</v>
      </c>
      <c r="BF111" s="110">
        <f>IF(AND(BF$85&gt;=FB111,BF$85&lt;=FC111),IFERROR($G111/FD111,0),"")</f>
        <v>244374.99999999994</v>
      </c>
      <c r="BG111" s="110">
        <f>IF(AND(BG$85&gt;=FB111,BG$85&lt;=FC111),IFERROR($G111/FD111,0),"")</f>
        <v>244374.99999999994</v>
      </c>
      <c r="BH111" s="110">
        <f>IF(AND(BH$85&gt;=FB111,BH$85&lt;=FC111),IFERROR($G111/FD111,0),"")</f>
        <v>244374.99999999994</v>
      </c>
      <c r="BI111" s="110">
        <f>IF(AND(BI$85&gt;=FB111,BI$85&lt;=FC111),IFERROR($G111/FD111,0),"")</f>
        <v>244374.99999999994</v>
      </c>
      <c r="BJ111" s="110">
        <f>IF(AND(BJ$85&gt;=FB111,BJ$85&lt;=FC111),IFERROR($G111/FD111,0),"")</f>
        <v>244374.99999999994</v>
      </c>
      <c r="BK111" s="110">
        <f>IF(AND(BK$85&gt;=FB111,BK$85&lt;=FC111),IFERROR($G111/FD111,0),"")</f>
        <v>244374.99999999994</v>
      </c>
      <c r="BL111" s="110">
        <f>IF(AND(BL$85&gt;=FB111,BL$85&lt;=FC111),IFERROR($G111/FD111,0),"")</f>
        <v>244374.99999999994</v>
      </c>
      <c r="BM111" s="110">
        <f>IF(AND(BM$85&gt;=FB111,BM$85&lt;=FC111),IFERROR($G111/FD111,0),"")</f>
        <v>244374.99999999994</v>
      </c>
      <c r="BN111" s="110">
        <f>IF(AND(BN$85&gt;=FB111,BN$85&lt;=FC111),IFERROR($G111/FD111,0),"")</f>
        <v>244374.99999999994</v>
      </c>
      <c r="BO111" s="110">
        <f>IF(AND(BO$85&gt;=FB111,BO$85&lt;=FC111),IFERROR($G111/FD111,0),"")</f>
        <v>244374.99999999994</v>
      </c>
      <c r="BP111" s="110">
        <f>IF(AND(BP$85&gt;=FB111,BP$85&lt;=FC111),IFERROR($G111/FD111,0),"")</f>
        <v>244374.99999999994</v>
      </c>
      <c r="BQ111" s="110">
        <f>IF(AND(BQ$85&gt;=FB111,BQ$85&lt;=FC111),IFERROR($G111/FD111,0),"")</f>
        <v>244374.99999999994</v>
      </c>
      <c r="BR111" s="110">
        <f>IF(AND(BR$85&gt;=FB111,BR$85&lt;=FC111),IFERROR($G111/FD111,0),"")</f>
        <v>244374.99999999994</v>
      </c>
      <c r="BS111" s="110">
        <f>IF(AND(BS$85&gt;=FB111,BS$85&lt;=FC111),IFERROR($G111/FD111,0),"")</f>
        <v>244374.99999999994</v>
      </c>
      <c r="BT111" s="110">
        <f>IF(AND(BT$85&gt;=FB111,BT$85&lt;=FC111),IFERROR($G111/FD111,0),"")</f>
        <v>244374.99999999994</v>
      </c>
      <c r="BU111" s="110">
        <f>IF(AND(BU$85&gt;=FB111,BU$85&lt;=FC111),IFERROR($G111/FD111,0),"")</f>
        <v>244374.99999999994</v>
      </c>
      <c r="BV111" s="110">
        <f>IF(AND(BV$85&gt;=FB111,BV$85&lt;=FC111),IFERROR($G111/FD111,0),"")</f>
        <v>244374.99999999994</v>
      </c>
      <c r="BW111" s="110" t="str">
        <f>IF(AND(BW$85&gt;=FB111,BW$85&lt;=FC111),IFERROR($G111/FD111,0),"")</f>
        <v/>
      </c>
      <c r="BX111" s="110" t="str">
        <f>IF(AND(BX$85&gt;=FB111,BX$85&lt;=FC111),IFERROR($G111/FD111,0),"")</f>
        <v/>
      </c>
      <c r="BY111" s="110" t="str">
        <f>IF(AND(BY$85&gt;=FB111,BY$85&lt;=FC111),IFERROR($G111/FD111,0),"")</f>
        <v/>
      </c>
      <c r="BZ111" s="110" t="str">
        <f>IF(AND(BZ$85&gt;=FB111,BZ$85&lt;=FC111),IFERROR($G111/FD111,0),"")</f>
        <v/>
      </c>
      <c r="CA111" s="110" t="str">
        <f>IF(AND(CA$85&gt;=FB111,CA$85&lt;=FC111),IFERROR($G111/FD111,0),"")</f>
        <v/>
      </c>
      <c r="CB111" s="110" t="str">
        <f>IF(AND(CB$85&gt;=FB111,CB$85&lt;=FC111),IFERROR($G111/FD111,0),"")</f>
        <v/>
      </c>
      <c r="CC111" s="110" t="str">
        <f>IF(AND(CC$85&gt;=FB111,CC$85&lt;=FC111),IFERROR($G111/FD111,0),"")</f>
        <v/>
      </c>
      <c r="CD111" s="110" t="str">
        <f>IF(AND(CD$85&gt;=FB111,CD$85&lt;=FC111),IFERROR($G111/FD111,0),"")</f>
        <v/>
      </c>
      <c r="CE111" s="110" t="str">
        <f>IF(AND(CE$85&gt;=FB111,CE$85&lt;=FC111),IFERROR($G111/FD111,0),"")</f>
        <v/>
      </c>
      <c r="CF111" s="110" t="str">
        <f>IF(AND(CF$85&gt;=FB111,CF$85&lt;=FC111),IFERROR($G111/FD111,0),"")</f>
        <v/>
      </c>
      <c r="CG111" s="110" t="str">
        <f>IF(AND(CG$85&gt;=FB111,CG$85&lt;=FC111),IFERROR($G111/FD111,0),"")</f>
        <v/>
      </c>
      <c r="CH111" s="110" t="str">
        <f>IF(AND(CH$85&gt;=FB111,CH$85&lt;=FC111),IFERROR($G111/FD111,0),"")</f>
        <v/>
      </c>
      <c r="CI111" s="110" t="str">
        <f>IF(AND(CI$85&gt;=FB111,CI$85&lt;=FC111),IFERROR($G111/FD111,0),"")</f>
        <v/>
      </c>
      <c r="CJ111" s="110" t="str">
        <f>IF(AND(CJ$85&gt;=FB111,CJ$85&lt;=FC111),IFERROR($G111/FD111,0),"")</f>
        <v/>
      </c>
      <c r="CK111" s="110" t="str">
        <f>IF(AND(CK$85&gt;=FB111,CK$85&lt;=FC111),IFERROR($G111/FD111,0),"")</f>
        <v/>
      </c>
      <c r="CL111" s="110" t="str">
        <f>IF(AND(CL$85&gt;=FB111,CL$85&lt;=FC111),IFERROR($G111/FD111,0),"")</f>
        <v/>
      </c>
      <c r="CM111" s="110" t="str">
        <f>IF(AND(CM$85&gt;=FB111,CM$85&lt;=FC111),IFERROR($G111/FD111,0),"")</f>
        <v/>
      </c>
      <c r="CN111" s="110" t="str">
        <f>IF(AND(CN$85&gt;=FB111,CN$85&lt;=FC111),IFERROR($G111/FD111,0),"")</f>
        <v/>
      </c>
      <c r="CO111" s="110" t="str">
        <f>IF(AND(CO$85&gt;=FB111,CO$85&lt;=FC111),IFERROR($G111/FD111,0),"")</f>
        <v/>
      </c>
      <c r="CP111" s="110" t="str">
        <f>IF(AND(CP$85&gt;=FB111,CP$85&lt;=FC111),IFERROR($G111/FD111,0),"")</f>
        <v/>
      </c>
      <c r="CQ111" s="110" t="str">
        <f>IF(AND(CQ$85&gt;=FB111,CQ$85&lt;=FC111),IFERROR($G111/FD111,0),"")</f>
        <v/>
      </c>
      <c r="CR111" s="110" t="str">
        <f>IF(AND(CR$85&gt;=FB111,CR$85&lt;=FC111),IFERROR($G111/FD111,0),"")</f>
        <v/>
      </c>
      <c r="CS111" s="110" t="str">
        <f>IF(AND(CS$85&gt;=FB111,CS$85&lt;=FC111),IFERROR($G111/FD111,0),"")</f>
        <v/>
      </c>
      <c r="CT111" s="110" t="str">
        <f>IF(AND(CT$85&gt;=FB111,CT$85&lt;=FC111),IFERROR($G111/FD111,0),"")</f>
        <v/>
      </c>
      <c r="CU111" s="110" t="str">
        <f>IF(AND(CU$85&gt;=FB111,CU$85&lt;=FC111),IFERROR($G111/FD111,0),"")</f>
        <v/>
      </c>
      <c r="CV111" s="110" t="str">
        <f>IF(AND(CV$85&gt;=FB111,CV$85&lt;=FC111),IFERROR($G111/FD111,0),"")</f>
        <v/>
      </c>
      <c r="CW111" s="110" t="str">
        <f>IF(AND(CW$85&gt;=FB111,CW$85&lt;=FC111),IFERROR($G111/FD111,0),"")</f>
        <v/>
      </c>
      <c r="CX111" s="110" t="str">
        <f>IF(AND(CX$85&gt;=FB111,CX$85&lt;=FC111),IFERROR($G111/FD111,0),"")</f>
        <v/>
      </c>
      <c r="CY111" s="110" t="str">
        <f>IF(AND(CY$85&gt;=FB111,CY$85&lt;=FC111),IFERROR($G111/FD111,0),"")</f>
        <v/>
      </c>
      <c r="CZ111" s="110" t="str">
        <f>IF(AND(CZ$85&gt;=FB111,CZ$85&lt;=FC111),IFERROR($G111/FD111,0),"")</f>
        <v/>
      </c>
      <c r="DA111" s="110" t="str">
        <f>IF(AND(DA$85&gt;=FB111,DA$85&lt;=FC111),IFERROR($G111/FD111,0),"")</f>
        <v/>
      </c>
      <c r="DB111" s="110" t="str">
        <f>IF(AND(DB$85&gt;=FB111,DB$85&lt;=FC111),IFERROR($G111/FD111,0),"")</f>
        <v/>
      </c>
      <c r="DC111" s="110" t="str">
        <f>IF(AND(DC$85&gt;=FB111,DC$85&lt;=FC111),IFERROR($G111/FD111,0),"")</f>
        <v/>
      </c>
      <c r="DD111" s="110" t="str">
        <f>IF(AND(DD$85&gt;=FB111,DD$85&lt;=FC111),IFERROR($G111/FD111,0),"")</f>
        <v/>
      </c>
      <c r="DE111" s="110" t="str">
        <f>IF(AND(DE$85&gt;=FB111,DE$85&lt;=FC111),IFERROR($G111/FD111,0),"")</f>
        <v/>
      </c>
      <c r="DF111" s="110" t="str">
        <f>IF(AND(DF$85&gt;=FB111,DF$85&lt;=FC111),IFERROR($G111/FD111,0),"")</f>
        <v/>
      </c>
      <c r="DG111" s="110" t="str">
        <f>IF(AND(DG$85&gt;=FB111,DG$85&lt;=FC111),IFERROR($G111/FD111,0),"")</f>
        <v/>
      </c>
      <c r="DH111" s="110" t="str">
        <f>IF(AND(DH$85&gt;=FB111,DH$85&lt;=FC111),IFERROR($G111/FD111,0),"")</f>
        <v/>
      </c>
      <c r="DI111" s="110" t="str">
        <f>IF(AND(DI$85&gt;=FB111,DI$85&lt;=FC111),IFERROR($G111/FD111,0),"")</f>
        <v/>
      </c>
      <c r="DJ111" s="110" t="str">
        <f>IF(AND(DJ$85&gt;=FB111,DJ$85&lt;=FC111),IFERROR($G111/FD111,0),"")</f>
        <v/>
      </c>
      <c r="DK111" s="110" t="str">
        <f>IF(AND(DK$85&gt;=FB111,DK$85&lt;=FC111),IFERROR($G111/FD111,0),"")</f>
        <v/>
      </c>
      <c r="DL111" s="110" t="str">
        <f>IF(AND(DL$85&gt;=FB111,DL$85&lt;=FC111),IFERROR($G111/FD111,0),"")</f>
        <v/>
      </c>
      <c r="DM111" s="110" t="str">
        <f>IF(AND(DM$85&gt;=FB111,DM$85&lt;=FC111),IFERROR($G111/FD111,0),"")</f>
        <v/>
      </c>
      <c r="DN111" s="110" t="str">
        <f>IF(AND(DN$85&gt;=FB111,DN$85&lt;=FC111),IFERROR($G111/FD111,0),"")</f>
        <v/>
      </c>
      <c r="DO111" s="110" t="str">
        <f>IF(AND(DO$85&gt;=FB111,DO$85&lt;=FC111),IFERROR($G111/FD111,0),"")</f>
        <v/>
      </c>
      <c r="DP111" s="110" t="str">
        <f>IF(AND(DP$85&gt;=FB111,DP$85&lt;=FC111),IFERROR($G111/FD111,0),"")</f>
        <v/>
      </c>
      <c r="DQ111" s="110" t="str">
        <f>IF(AND(DQ$85&gt;=FB111,DQ$85&lt;=FC111),IFERROR($G111/FD111,0),"")</f>
        <v/>
      </c>
      <c r="DR111" s="110" t="str">
        <f>IF(AND(DR$85&gt;=FB111,DR$85&lt;=FC111),IFERROR($G111/FD111,0),"")</f>
        <v/>
      </c>
      <c r="DS111" s="110" t="str">
        <f>IF(AND(DS$85&gt;=FB111,DS$85&lt;=FC111),IFERROR($G111/FD111,0),"")</f>
        <v/>
      </c>
      <c r="DT111" s="110" t="str">
        <f>IF(AND(DT$85&gt;=FB111,DT$85&lt;=FC111),IFERROR($G111/FD111,0),"")</f>
        <v/>
      </c>
      <c r="DU111" s="110" t="str">
        <f>IF(AND(DU$85&gt;=FB111,DU$85&lt;=FC111),IFERROR($G111/FD111,0),"")</f>
        <v/>
      </c>
      <c r="DV111" s="110" t="str">
        <f>IF(AND(DV$85&gt;=FB111,DV$85&lt;=FC111),IFERROR($G111/FD111,0),"")</f>
        <v/>
      </c>
      <c r="DW111" s="110" t="str">
        <f>IF(AND(DW$85&gt;=FB111,DW$85&lt;=FC111),IFERROR($G111/FD111,0),"")</f>
        <v/>
      </c>
      <c r="DX111" s="110" t="str">
        <f>IF(AND(DX$85&gt;=FB111,DX$85&lt;=FC111),IFERROR($G111/FD111,0),"")</f>
        <v/>
      </c>
      <c r="DY111" s="110" t="str">
        <f>IF(AND(DY$85&gt;=FB111,DY$85&lt;=FC111),IFERROR($G111/FD111,0),"")</f>
        <v/>
      </c>
      <c r="DZ111" s="110" t="str">
        <f>IF(AND(DZ$85&gt;=FB111,DZ$85&lt;=FC111),IFERROR($G111/FD111,0),"")</f>
        <v/>
      </c>
      <c r="EA111" s="110" t="str">
        <f>IF(AND(EA$85&gt;=FB111,EA$85&lt;=FC111),IFERROR($G111/FD111,0),"")</f>
        <v/>
      </c>
      <c r="EB111" s="110" t="str">
        <f>IF(AND(EB$85&gt;=FB111,EB$85&lt;=FC111),IFERROR($G111/FD111,0),"")</f>
        <v/>
      </c>
      <c r="EC111" s="110" t="str">
        <f>IF(AND(EC$85&gt;=FB111,EC$85&lt;=FC111),IFERROR($G111/FD111,0),"")</f>
        <v/>
      </c>
      <c r="ED111" s="110" t="str">
        <f>IF(AND(ED$85&gt;=FB111,ED$85&lt;=FC111),IFERROR($G111/FD111,0),"")</f>
        <v/>
      </c>
      <c r="EE111" s="110" t="str">
        <f>IF(AND(EE$85&gt;=FB111,EE$85&lt;=FC111),IFERROR($G111/FD111,0),"")</f>
        <v/>
      </c>
      <c r="EF111" s="110" t="str">
        <f>IF(AND(EF$85&gt;=FB111,EF$85&lt;=FC111),IFERROR($G111/FD111,0),"")</f>
        <v/>
      </c>
      <c r="EG111" s="110" t="str">
        <f>IF(AND(EG$85&gt;=FB111,EG$85&lt;=FC111),IFERROR($G111/FD111,0),"")</f>
        <v/>
      </c>
      <c r="EH111" s="110" t="str">
        <f>IF(AND(EH$85&gt;=FB111,EH$85&lt;=FC111),IFERROR($G111/FD111,0),"")</f>
        <v/>
      </c>
      <c r="EI111" s="110" t="str">
        <f>IF(AND(EI$85&gt;=FB111,EI$85&lt;=FC111),IFERROR($G111/FD111,0),"")</f>
        <v/>
      </c>
      <c r="EJ111" s="110" t="str">
        <f>IF(AND(EJ$85&gt;=FB111,EJ$85&lt;=FC111),IFERROR($G111/FD111,0),"")</f>
        <v/>
      </c>
      <c r="EK111" s="110" t="str">
        <f>IF(AND(EK$85&gt;=FB111,EK$85&lt;=FC111),IFERROR($G111/FD111,0),"")</f>
        <v/>
      </c>
      <c r="EL111" s="110" t="str">
        <f>IF(AND(EL$85&gt;=FB111,EL$85&lt;=FC111),IFERROR($G111/FD111,0),"")</f>
        <v/>
      </c>
      <c r="EM111" s="110" t="str">
        <f>IF(AND(EM$85&gt;=FB111,EM$85&lt;=FC111),IFERROR($G111/FD111,0),"")</f>
        <v/>
      </c>
      <c r="EN111" s="110" t="str">
        <f>IF(AND(EN$85&gt;=FB111,EN$85&lt;=FC111),IFERROR($G111/FD111,0),"")</f>
        <v/>
      </c>
      <c r="EO111" s="110" t="str">
        <f>IF(AND(EO$85&gt;=FB111,EO$85&lt;=FC111),IFERROR($G111/FD111,0),"")</f>
        <v/>
      </c>
      <c r="EP111" s="110" t="str">
        <f>IF(AND(EP$85&gt;=FB111,EP$85&lt;=FC111),IFERROR($G111/FD111,0),"")</f>
        <v/>
      </c>
      <c r="EQ111" s="110" t="str">
        <f>IF(AND(EQ$85&gt;=FB111,EQ$85&lt;=FC111),IFERROR($G111/FD111,0),"")</f>
        <v/>
      </c>
      <c r="ER111" s="110" t="str">
        <f>IF(AND(ER$85&gt;=FB111,ER$85&lt;=FC111),IFERROR($G111/FD111,0),"")</f>
        <v/>
      </c>
      <c r="ES111" s="110" t="str">
        <f>IF(AND(ES$85&gt;=FB111,ES$85&lt;=FC111),IFERROR($G111/FD111,0),"")</f>
        <v/>
      </c>
      <c r="ET111" s="110" t="str">
        <f>IF(AND(ET$85&gt;=FB111,ET$85&lt;=FC111),IFERROR($G111/FD111,0),"")</f>
        <v/>
      </c>
      <c r="EU111" s="110" t="str">
        <f>IF(AND(EU$85&gt;=FB111,EU$85&lt;=FC111),IFERROR($G111/FD111,0),"")</f>
        <v/>
      </c>
      <c r="EV111" s="110" t="str">
        <f>IF(AND(EV$85&gt;=FB111,EV$85&lt;=FC111),IFERROR($G111/FD111,0),"")</f>
        <v/>
      </c>
      <c r="EW111" s="110" t="str">
        <f>IF(AND(EW$85&gt;=FB111,EW$85&lt;=FC111),IFERROR($G111/FD111,0),"")</f>
        <v/>
      </c>
      <c r="EX111" s="110" t="str">
        <f>IF(AND(EX$85&gt;=FB111,EX$85&lt;=FC111),IFERROR($G111/FD111,0),"")</f>
        <v/>
      </c>
      <c r="EY111" s="110" t="str">
        <f>IF(AND(EY$85&gt;=FB111,EY$85&lt;=FC111),IFERROR($G111/FD111,0),"")</f>
        <v/>
      </c>
      <c r="EZ111" s="110" t="str">
        <f>IF(AND(EZ$85&gt;=FB111,EZ$85&lt;=FC111),IFERROR($G111/FD111,0),"")</f>
        <v/>
      </c>
      <c r="FA111" s="110" t="str">
        <f>IF(AND(FA$85&gt;=FB111,FA$85&lt;=FC111),IFERROR($G111/FD111,0),"")</f>
        <v/>
      </c>
      <c r="FB111">
        <f>'06_Presupuesto'!J198-'02_Rendimientos'!$B$79+1</f>
        <v>50</v>
      </c>
      <c r="FC111">
        <f>'06_Presupuesto'!K198-'02_Rendimientos'!$B$79+1</f>
        <v>67</v>
      </c>
      <c r="FD111">
        <f>FC111-FB111+1</f>
        <v>18</v>
      </c>
    </row>
    <row r="112" spans="2:160">
      <c r="B112" t="str">
        <f>'06_Presupuesto'!K33</f>
        <v>B.1.4.4</v>
      </c>
      <c r="C112" t="str">
        <f>'06_Presupuesto'!L33</f>
        <v>Forro Interior Volcanita y Aleros Exteriores</v>
      </c>
      <c r="D112" t="str">
        <f>'06_Presupuesto'!M33</f>
        <v>M2</v>
      </c>
      <c r="E112" s="90">
        <f>'06_Presupuesto'!N33</f>
        <v>180</v>
      </c>
      <c r="F112" s="90">
        <f>'06_Presupuesto'!O33</f>
        <v>15999.999999999998</v>
      </c>
      <c r="G112" s="90">
        <f>'06_Presupuesto'!P33</f>
        <v>2879999.9999999995</v>
      </c>
      <c r="H112" s="90" t="str">
        <f>IF(AND(H$85&gt;=FB112,H$85&lt;=FC112),IFERROR($G112/FD112,0),"")</f>
        <v/>
      </c>
      <c r="I112" s="90" t="str">
        <f>IF(AND(I$85&gt;=FB112,I$85&lt;=FC112),IFERROR($G112/FD112,0),"")</f>
        <v/>
      </c>
      <c r="J112" s="90" t="str">
        <f>IF(AND(J$85&gt;=FB112,J$85&lt;=FC112),IFERROR($G112/FD112,0),"")</f>
        <v/>
      </c>
      <c r="K112" s="90" t="str">
        <f>IF(AND(K$85&gt;=FB112,K$85&lt;=FC112),IFERROR($G112/FD112,0),"")</f>
        <v/>
      </c>
      <c r="L112" s="90" t="str">
        <f>IF(AND(L$85&gt;=FB112,L$85&lt;=FC112),IFERROR($G112/FD112,0),"")</f>
        <v/>
      </c>
      <c r="M112" s="90" t="str">
        <f>IF(AND(M$85&gt;=FB112,M$85&lt;=FC112),IFERROR($G112/FD112,0),"")</f>
        <v/>
      </c>
      <c r="N112" s="90" t="str">
        <f>IF(AND(N$85&gt;=FB112,N$85&lt;=FC112),IFERROR($G112/FD112,0),"")</f>
        <v/>
      </c>
      <c r="O112" s="90" t="str">
        <f>IF(AND(O$85&gt;=FB112,O$85&lt;=FC112),IFERROR($G112/FD112,0),"")</f>
        <v/>
      </c>
      <c r="P112" s="90" t="str">
        <f>IF(AND(P$85&gt;=FB112,P$85&lt;=FC112),IFERROR($G112/FD112,0),"")</f>
        <v/>
      </c>
      <c r="Q112" s="90" t="str">
        <f>IF(AND(Q$85&gt;=FB112,Q$85&lt;=FC112),IFERROR($G112/FD112,0),"")</f>
        <v/>
      </c>
      <c r="R112" s="90" t="str">
        <f>IF(AND(R$85&gt;=FB112,R$85&lt;=FC112),IFERROR($G112/FD112,0),"")</f>
        <v/>
      </c>
      <c r="S112" s="90" t="str">
        <f>IF(AND(S$85&gt;=FB112,S$85&lt;=FC112),IFERROR($G112/FD112,0),"")</f>
        <v/>
      </c>
      <c r="T112" s="90" t="str">
        <f>IF(AND(T$85&gt;=FB112,T$85&lt;=FC112),IFERROR($G112/FD112,0),"")</f>
        <v/>
      </c>
      <c r="U112" s="90" t="str">
        <f>IF(AND(U$85&gt;=FB112,U$85&lt;=FC112),IFERROR($G112/FD112,0),"")</f>
        <v/>
      </c>
      <c r="V112" s="90" t="str">
        <f>IF(AND(V$85&gt;=FB112,V$85&lt;=FC112),IFERROR($G112/FD112,0),"")</f>
        <v/>
      </c>
      <c r="W112" s="90" t="str">
        <f>IF(AND(W$85&gt;=FB112,W$85&lt;=FC112),IFERROR($G112/FD112,0),"")</f>
        <v/>
      </c>
      <c r="X112" s="90" t="str">
        <f>IF(AND(X$85&gt;=FB112,X$85&lt;=FC112),IFERROR($G112/FD112,0),"")</f>
        <v/>
      </c>
      <c r="Y112" s="90" t="str">
        <f>IF(AND(Y$85&gt;=FB112,Y$85&lt;=FC112),IFERROR($G112/FD112,0),"")</f>
        <v/>
      </c>
      <c r="Z112" s="90" t="str">
        <f>IF(AND(Z$85&gt;=FB112,Z$85&lt;=FC112),IFERROR($G112/FD112,0),"")</f>
        <v/>
      </c>
      <c r="AA112" s="90" t="str">
        <f>IF(AND(AA$85&gt;=FB112,AA$85&lt;=FC112),IFERROR($G112/FD112,0),"")</f>
        <v/>
      </c>
      <c r="AB112" s="90" t="str">
        <f>IF(AND(AB$85&gt;=FB112,AB$85&lt;=FC112),IFERROR($G112/FD112,0),"")</f>
        <v/>
      </c>
      <c r="AC112" s="90" t="str">
        <f>IF(AND(AC$85&gt;=FB112,AC$85&lt;=FC112),IFERROR($G112/FD112,0),"")</f>
        <v/>
      </c>
      <c r="AD112" s="90" t="str">
        <f>IF(AND(AD$85&gt;=FB112,AD$85&lt;=FC112),IFERROR($G112/FD112,0),"")</f>
        <v/>
      </c>
      <c r="AE112" s="90" t="str">
        <f>IF(AND(AE$85&gt;=FB112,AE$85&lt;=FC112),IFERROR($G112/FD112,0),"")</f>
        <v/>
      </c>
      <c r="AF112" s="90" t="str">
        <f>IF(AND(AF$85&gt;=FB112,AF$85&lt;=FC112),IFERROR($G112/FD112,0),"")</f>
        <v/>
      </c>
      <c r="AG112" s="90" t="str">
        <f>IF(AND(AG$85&gt;=FB112,AG$85&lt;=FC112),IFERROR($G112/FD112,0),"")</f>
        <v/>
      </c>
      <c r="AH112" s="90" t="str">
        <f>IF(AND(AH$85&gt;=FB112,AH$85&lt;=FC112),IFERROR($G112/FD112,0),"")</f>
        <v/>
      </c>
      <c r="AI112" s="90" t="str">
        <f>IF(AND(AI$85&gt;=FB112,AI$85&lt;=FC112),IFERROR($G112/FD112,0),"")</f>
        <v/>
      </c>
      <c r="AJ112" s="90" t="str">
        <f>IF(AND(AJ$85&gt;=FB112,AJ$85&lt;=FC112),IFERROR($G112/FD112,0),"")</f>
        <v/>
      </c>
      <c r="AK112" s="90" t="str">
        <f>IF(AND(AK$85&gt;=FB112,AK$85&lt;=FC112),IFERROR($G112/FD112,0),"")</f>
        <v/>
      </c>
      <c r="AL112" s="90" t="str">
        <f>IF(AND(AL$85&gt;=FB112,AL$85&lt;=FC112),IFERROR($G112/FD112,0),"")</f>
        <v/>
      </c>
      <c r="AM112" s="90" t="str">
        <f>IF(AND(AM$85&gt;=FB112,AM$85&lt;=FC112),IFERROR($G112/FD112,0),"")</f>
        <v/>
      </c>
      <c r="AN112" s="90" t="str">
        <f>IF(AND(AN$85&gt;=FB112,AN$85&lt;=FC112),IFERROR($G112/FD112,0),"")</f>
        <v/>
      </c>
      <c r="AO112" s="90" t="str">
        <f>IF(AND(AO$85&gt;=FB112,AO$85&lt;=FC112),IFERROR($G112/FD112,0),"")</f>
        <v/>
      </c>
      <c r="AP112" s="90" t="str">
        <f>IF(AND(AP$85&gt;=FB112,AP$85&lt;=FC112),IFERROR($G112/FD112,0),"")</f>
        <v/>
      </c>
      <c r="AQ112" s="90" t="str">
        <f>IF(AND(AQ$85&gt;=FB112,AQ$85&lt;=FC112),IFERROR($G112/FD112,0),"")</f>
        <v/>
      </c>
      <c r="AR112" s="90" t="str">
        <f>IF(AND(AR$85&gt;=FB112,AR$85&lt;=FC112),IFERROR($G112/FD112,0),"")</f>
        <v/>
      </c>
      <c r="AS112" s="90" t="str">
        <f>IF(AND(AS$85&gt;=FB112,AS$85&lt;=FC112),IFERROR($G112/FD112,0),"")</f>
        <v/>
      </c>
      <c r="AT112" s="90" t="str">
        <f>IF(AND(AT$85&gt;=FB112,AT$85&lt;=FC112),IFERROR($G112/FD112,0),"")</f>
        <v/>
      </c>
      <c r="AU112" s="90" t="str">
        <f>IF(AND(AU$85&gt;=FB112,AU$85&lt;=FC112),IFERROR($G112/FD112,0),"")</f>
        <v/>
      </c>
      <c r="AV112" s="90" t="str">
        <f>IF(AND(AV$85&gt;=FB112,AV$85&lt;=FC112),IFERROR($G112/FD112,0),"")</f>
        <v/>
      </c>
      <c r="AW112" s="90" t="str">
        <f>IF(AND(AW$85&gt;=FB112,AW$85&lt;=FC112),IFERROR($G112/FD112,0),"")</f>
        <v/>
      </c>
      <c r="AX112" s="90" t="str">
        <f>IF(AND(AX$85&gt;=FB112,AX$85&lt;=FC112),IFERROR($G112/FD112,0),"")</f>
        <v/>
      </c>
      <c r="AY112" s="90" t="str">
        <f>IF(AND(AY$85&gt;=FB112,AY$85&lt;=FC112),IFERROR($G112/FD112,0),"")</f>
        <v/>
      </c>
      <c r="AZ112" s="90" t="str">
        <f>IF(AND(AZ$85&gt;=FB112,AZ$85&lt;=FC112),IFERROR($G112/FD112,0),"")</f>
        <v/>
      </c>
      <c r="BA112" s="90" t="str">
        <f>IF(AND(BA$85&gt;=FB112,BA$85&lt;=FC112),IFERROR($G112/FD112,0),"")</f>
        <v/>
      </c>
      <c r="BB112" s="90" t="str">
        <f>IF(AND(BB$85&gt;=FB112,BB$85&lt;=FC112),IFERROR($G112/FD112,0),"")</f>
        <v/>
      </c>
      <c r="BC112" s="90" t="str">
        <f>IF(AND(BC$85&gt;=FB112,BC$85&lt;=FC112),IFERROR($G112/FD112,0),"")</f>
        <v/>
      </c>
      <c r="BD112" s="90" t="str">
        <f>IF(AND(BD$85&gt;=FB112,BD$85&lt;=FC112),IFERROR($G112/FD112,0),"")</f>
        <v/>
      </c>
      <c r="BE112" s="90">
        <f>IF(AND(BE$85&gt;=FB112,BE$85&lt;=FC112),IFERROR($G112/FD112,0),"")</f>
        <v>159999.99999999997</v>
      </c>
      <c r="BF112" s="90">
        <f>IF(AND(BF$85&gt;=FB112,BF$85&lt;=FC112),IFERROR($G112/FD112,0),"")</f>
        <v>159999.99999999997</v>
      </c>
      <c r="BG112" s="90">
        <f>IF(AND(BG$85&gt;=FB112,BG$85&lt;=FC112),IFERROR($G112/FD112,0),"")</f>
        <v>159999.99999999997</v>
      </c>
      <c r="BH112" s="90">
        <f>IF(AND(BH$85&gt;=FB112,BH$85&lt;=FC112),IFERROR($G112/FD112,0),"")</f>
        <v>159999.99999999997</v>
      </c>
      <c r="BI112" s="90">
        <f>IF(AND(BI$85&gt;=FB112,BI$85&lt;=FC112),IFERROR($G112/FD112,0),"")</f>
        <v>159999.99999999997</v>
      </c>
      <c r="BJ112" s="90">
        <f>IF(AND(BJ$85&gt;=FB112,BJ$85&lt;=FC112),IFERROR($G112/FD112,0),"")</f>
        <v>159999.99999999997</v>
      </c>
      <c r="BK112" s="90">
        <f>IF(AND(BK$85&gt;=FB112,BK$85&lt;=FC112),IFERROR($G112/FD112,0),"")</f>
        <v>159999.99999999997</v>
      </c>
      <c r="BL112" s="90">
        <f>IF(AND(BL$85&gt;=FB112,BL$85&lt;=FC112),IFERROR($G112/FD112,0),"")</f>
        <v>159999.99999999997</v>
      </c>
      <c r="BM112" s="90">
        <f>IF(AND(BM$85&gt;=FB112,BM$85&lt;=FC112),IFERROR($G112/FD112,0),"")</f>
        <v>159999.99999999997</v>
      </c>
      <c r="BN112" s="90">
        <f>IF(AND(BN$85&gt;=FB112,BN$85&lt;=FC112),IFERROR($G112/FD112,0),"")</f>
        <v>159999.99999999997</v>
      </c>
      <c r="BO112" s="90">
        <f>IF(AND(BO$85&gt;=FB112,BO$85&lt;=FC112),IFERROR($G112/FD112,0),"")</f>
        <v>159999.99999999997</v>
      </c>
      <c r="BP112" s="90">
        <f>IF(AND(BP$85&gt;=FB112,BP$85&lt;=FC112),IFERROR($G112/FD112,0),"")</f>
        <v>159999.99999999997</v>
      </c>
      <c r="BQ112" s="90">
        <f>IF(AND(BQ$85&gt;=FB112,BQ$85&lt;=FC112),IFERROR($G112/FD112,0),"")</f>
        <v>159999.99999999997</v>
      </c>
      <c r="BR112" s="90">
        <f>IF(AND(BR$85&gt;=FB112,BR$85&lt;=FC112),IFERROR($G112/FD112,0),"")</f>
        <v>159999.99999999997</v>
      </c>
      <c r="BS112" s="90">
        <f>IF(AND(BS$85&gt;=FB112,BS$85&lt;=FC112),IFERROR($G112/FD112,0),"")</f>
        <v>159999.99999999997</v>
      </c>
      <c r="BT112" s="90">
        <f>IF(AND(BT$85&gt;=FB112,BT$85&lt;=FC112),IFERROR($G112/FD112,0),"")</f>
        <v>159999.99999999997</v>
      </c>
      <c r="BU112" s="90">
        <f>IF(AND(BU$85&gt;=FB112,BU$85&lt;=FC112),IFERROR($G112/FD112,0),"")</f>
        <v>159999.99999999997</v>
      </c>
      <c r="BV112" s="90">
        <f>IF(AND(BV$85&gt;=FB112,BV$85&lt;=FC112),IFERROR($G112/FD112,0),"")</f>
        <v>159999.99999999997</v>
      </c>
      <c r="BW112" s="90" t="str">
        <f>IF(AND(BW$85&gt;=FB112,BW$85&lt;=FC112),IFERROR($G112/FD112,0),"")</f>
        <v/>
      </c>
      <c r="BX112" s="90" t="str">
        <f>IF(AND(BX$85&gt;=FB112,BX$85&lt;=FC112),IFERROR($G112/FD112,0),"")</f>
        <v/>
      </c>
      <c r="BY112" s="90" t="str">
        <f>IF(AND(BY$85&gt;=FB112,BY$85&lt;=FC112),IFERROR($G112/FD112,0),"")</f>
        <v/>
      </c>
      <c r="BZ112" s="90" t="str">
        <f>IF(AND(BZ$85&gt;=FB112,BZ$85&lt;=FC112),IFERROR($G112/FD112,0),"")</f>
        <v/>
      </c>
      <c r="CA112" s="90" t="str">
        <f>IF(AND(CA$85&gt;=FB112,CA$85&lt;=FC112),IFERROR($G112/FD112,0),"")</f>
        <v/>
      </c>
      <c r="CB112" s="90" t="str">
        <f>IF(AND(CB$85&gt;=FB112,CB$85&lt;=FC112),IFERROR($G112/FD112,0),"")</f>
        <v/>
      </c>
      <c r="CC112" s="90" t="str">
        <f>IF(AND(CC$85&gt;=FB112,CC$85&lt;=FC112),IFERROR($G112/FD112,0),"")</f>
        <v/>
      </c>
      <c r="CD112" s="90" t="str">
        <f>IF(AND(CD$85&gt;=FB112,CD$85&lt;=FC112),IFERROR($G112/FD112,0),"")</f>
        <v/>
      </c>
      <c r="CE112" s="90" t="str">
        <f>IF(AND(CE$85&gt;=FB112,CE$85&lt;=FC112),IFERROR($G112/FD112,0),"")</f>
        <v/>
      </c>
      <c r="CF112" s="90" t="str">
        <f>IF(AND(CF$85&gt;=FB112,CF$85&lt;=FC112),IFERROR($G112/FD112,0),"")</f>
        <v/>
      </c>
      <c r="CG112" s="90" t="str">
        <f>IF(AND(CG$85&gt;=FB112,CG$85&lt;=FC112),IFERROR($G112/FD112,0),"")</f>
        <v/>
      </c>
      <c r="CH112" s="90" t="str">
        <f>IF(AND(CH$85&gt;=FB112,CH$85&lt;=FC112),IFERROR($G112/FD112,0),"")</f>
        <v/>
      </c>
      <c r="CI112" s="90" t="str">
        <f>IF(AND(CI$85&gt;=FB112,CI$85&lt;=FC112),IFERROR($G112/FD112,0),"")</f>
        <v/>
      </c>
      <c r="CJ112" s="90" t="str">
        <f>IF(AND(CJ$85&gt;=FB112,CJ$85&lt;=FC112),IFERROR($G112/FD112,0),"")</f>
        <v/>
      </c>
      <c r="CK112" s="90" t="str">
        <f>IF(AND(CK$85&gt;=FB112,CK$85&lt;=FC112),IFERROR($G112/FD112,0),"")</f>
        <v/>
      </c>
      <c r="CL112" s="90" t="str">
        <f>IF(AND(CL$85&gt;=FB112,CL$85&lt;=FC112),IFERROR($G112/FD112,0),"")</f>
        <v/>
      </c>
      <c r="CM112" s="90" t="str">
        <f>IF(AND(CM$85&gt;=FB112,CM$85&lt;=FC112),IFERROR($G112/FD112,0),"")</f>
        <v/>
      </c>
      <c r="CN112" s="90" t="str">
        <f>IF(AND(CN$85&gt;=FB112,CN$85&lt;=FC112),IFERROR($G112/FD112,0),"")</f>
        <v/>
      </c>
      <c r="CO112" s="90" t="str">
        <f>IF(AND(CO$85&gt;=FB112,CO$85&lt;=FC112),IFERROR($G112/FD112,0),"")</f>
        <v/>
      </c>
      <c r="CP112" s="90" t="str">
        <f>IF(AND(CP$85&gt;=FB112,CP$85&lt;=FC112),IFERROR($G112/FD112,0),"")</f>
        <v/>
      </c>
      <c r="CQ112" s="90" t="str">
        <f>IF(AND(CQ$85&gt;=FB112,CQ$85&lt;=FC112),IFERROR($G112/FD112,0),"")</f>
        <v/>
      </c>
      <c r="CR112" s="90" t="str">
        <f>IF(AND(CR$85&gt;=FB112,CR$85&lt;=FC112),IFERROR($G112/FD112,0),"")</f>
        <v/>
      </c>
      <c r="CS112" s="90" t="str">
        <f>IF(AND(CS$85&gt;=FB112,CS$85&lt;=FC112),IFERROR($G112/FD112,0),"")</f>
        <v/>
      </c>
      <c r="CT112" s="90" t="str">
        <f>IF(AND(CT$85&gt;=FB112,CT$85&lt;=FC112),IFERROR($G112/FD112,0),"")</f>
        <v/>
      </c>
      <c r="CU112" s="90" t="str">
        <f>IF(AND(CU$85&gt;=FB112,CU$85&lt;=FC112),IFERROR($G112/FD112,0),"")</f>
        <v/>
      </c>
      <c r="CV112" s="90" t="str">
        <f>IF(AND(CV$85&gt;=FB112,CV$85&lt;=FC112),IFERROR($G112/FD112,0),"")</f>
        <v/>
      </c>
      <c r="CW112" s="90" t="str">
        <f>IF(AND(CW$85&gt;=FB112,CW$85&lt;=FC112),IFERROR($G112/FD112,0),"")</f>
        <v/>
      </c>
      <c r="CX112" s="90" t="str">
        <f>IF(AND(CX$85&gt;=FB112,CX$85&lt;=FC112),IFERROR($G112/FD112,0),"")</f>
        <v/>
      </c>
      <c r="CY112" s="90" t="str">
        <f>IF(AND(CY$85&gt;=FB112,CY$85&lt;=FC112),IFERROR($G112/FD112,0),"")</f>
        <v/>
      </c>
      <c r="CZ112" s="90" t="str">
        <f>IF(AND(CZ$85&gt;=FB112,CZ$85&lt;=FC112),IFERROR($G112/FD112,0),"")</f>
        <v/>
      </c>
      <c r="DA112" s="90" t="str">
        <f>IF(AND(DA$85&gt;=FB112,DA$85&lt;=FC112),IFERROR($G112/FD112,0),"")</f>
        <v/>
      </c>
      <c r="DB112" s="90" t="str">
        <f>IF(AND(DB$85&gt;=FB112,DB$85&lt;=FC112),IFERROR($G112/FD112,0),"")</f>
        <v/>
      </c>
      <c r="DC112" s="90" t="str">
        <f>IF(AND(DC$85&gt;=FB112,DC$85&lt;=FC112),IFERROR($G112/FD112,0),"")</f>
        <v/>
      </c>
      <c r="DD112" s="90" t="str">
        <f>IF(AND(DD$85&gt;=FB112,DD$85&lt;=FC112),IFERROR($G112/FD112,0),"")</f>
        <v/>
      </c>
      <c r="DE112" s="90" t="str">
        <f>IF(AND(DE$85&gt;=FB112,DE$85&lt;=FC112),IFERROR($G112/FD112,0),"")</f>
        <v/>
      </c>
      <c r="DF112" s="90" t="str">
        <f>IF(AND(DF$85&gt;=FB112,DF$85&lt;=FC112),IFERROR($G112/FD112,0),"")</f>
        <v/>
      </c>
      <c r="DG112" s="90" t="str">
        <f>IF(AND(DG$85&gt;=FB112,DG$85&lt;=FC112),IFERROR($G112/FD112,0),"")</f>
        <v/>
      </c>
      <c r="DH112" s="90" t="str">
        <f>IF(AND(DH$85&gt;=FB112,DH$85&lt;=FC112),IFERROR($G112/FD112,0),"")</f>
        <v/>
      </c>
      <c r="DI112" s="90" t="str">
        <f>IF(AND(DI$85&gt;=FB112,DI$85&lt;=FC112),IFERROR($G112/FD112,0),"")</f>
        <v/>
      </c>
      <c r="DJ112" s="90" t="str">
        <f>IF(AND(DJ$85&gt;=FB112,DJ$85&lt;=FC112),IFERROR($G112/FD112,0),"")</f>
        <v/>
      </c>
      <c r="DK112" s="90" t="str">
        <f>IF(AND(DK$85&gt;=FB112,DK$85&lt;=FC112),IFERROR($G112/FD112,0),"")</f>
        <v/>
      </c>
      <c r="DL112" s="90" t="str">
        <f>IF(AND(DL$85&gt;=FB112,DL$85&lt;=FC112),IFERROR($G112/FD112,0),"")</f>
        <v/>
      </c>
      <c r="DM112" s="90" t="str">
        <f>IF(AND(DM$85&gt;=FB112,DM$85&lt;=FC112),IFERROR($G112/FD112,0),"")</f>
        <v/>
      </c>
      <c r="DN112" s="90" t="str">
        <f>IF(AND(DN$85&gt;=FB112,DN$85&lt;=FC112),IFERROR($G112/FD112,0),"")</f>
        <v/>
      </c>
      <c r="DO112" s="90" t="str">
        <f>IF(AND(DO$85&gt;=FB112,DO$85&lt;=FC112),IFERROR($G112/FD112,0),"")</f>
        <v/>
      </c>
      <c r="DP112" s="90" t="str">
        <f>IF(AND(DP$85&gt;=FB112,DP$85&lt;=FC112),IFERROR($G112/FD112,0),"")</f>
        <v/>
      </c>
      <c r="DQ112" s="90" t="str">
        <f>IF(AND(DQ$85&gt;=FB112,DQ$85&lt;=FC112),IFERROR($G112/FD112,0),"")</f>
        <v/>
      </c>
      <c r="DR112" s="90" t="str">
        <f>IF(AND(DR$85&gt;=FB112,DR$85&lt;=FC112),IFERROR($G112/FD112,0),"")</f>
        <v/>
      </c>
      <c r="DS112" s="90" t="str">
        <f>IF(AND(DS$85&gt;=FB112,DS$85&lt;=FC112),IFERROR($G112/FD112,0),"")</f>
        <v/>
      </c>
      <c r="DT112" s="90" t="str">
        <f>IF(AND(DT$85&gt;=FB112,DT$85&lt;=FC112),IFERROR($G112/FD112,0),"")</f>
        <v/>
      </c>
      <c r="DU112" s="90" t="str">
        <f>IF(AND(DU$85&gt;=FB112,DU$85&lt;=FC112),IFERROR($G112/FD112,0),"")</f>
        <v/>
      </c>
      <c r="DV112" s="90" t="str">
        <f>IF(AND(DV$85&gt;=FB112,DV$85&lt;=FC112),IFERROR($G112/FD112,0),"")</f>
        <v/>
      </c>
      <c r="DW112" s="90" t="str">
        <f>IF(AND(DW$85&gt;=FB112,DW$85&lt;=FC112),IFERROR($G112/FD112,0),"")</f>
        <v/>
      </c>
      <c r="DX112" s="90" t="str">
        <f>IF(AND(DX$85&gt;=FB112,DX$85&lt;=FC112),IFERROR($G112/FD112,0),"")</f>
        <v/>
      </c>
      <c r="DY112" s="90" t="str">
        <f>IF(AND(DY$85&gt;=FB112,DY$85&lt;=FC112),IFERROR($G112/FD112,0),"")</f>
        <v/>
      </c>
      <c r="DZ112" s="90" t="str">
        <f>IF(AND(DZ$85&gt;=FB112,DZ$85&lt;=FC112),IFERROR($G112/FD112,0),"")</f>
        <v/>
      </c>
      <c r="EA112" s="90" t="str">
        <f>IF(AND(EA$85&gt;=FB112,EA$85&lt;=FC112),IFERROR($G112/FD112,0),"")</f>
        <v/>
      </c>
      <c r="EB112" s="90" t="str">
        <f>IF(AND(EB$85&gt;=FB112,EB$85&lt;=FC112),IFERROR($G112/FD112,0),"")</f>
        <v/>
      </c>
      <c r="EC112" s="90" t="str">
        <f>IF(AND(EC$85&gt;=FB112,EC$85&lt;=FC112),IFERROR($G112/FD112,0),"")</f>
        <v/>
      </c>
      <c r="ED112" s="90" t="str">
        <f>IF(AND(ED$85&gt;=FB112,ED$85&lt;=FC112),IFERROR($G112/FD112,0),"")</f>
        <v/>
      </c>
      <c r="EE112" s="90" t="str">
        <f>IF(AND(EE$85&gt;=FB112,EE$85&lt;=FC112),IFERROR($G112/FD112,0),"")</f>
        <v/>
      </c>
      <c r="EF112" s="90" t="str">
        <f>IF(AND(EF$85&gt;=FB112,EF$85&lt;=FC112),IFERROR($G112/FD112,0),"")</f>
        <v/>
      </c>
      <c r="EG112" s="90" t="str">
        <f>IF(AND(EG$85&gt;=FB112,EG$85&lt;=FC112),IFERROR($G112/FD112,0),"")</f>
        <v/>
      </c>
      <c r="EH112" s="90" t="str">
        <f>IF(AND(EH$85&gt;=FB112,EH$85&lt;=FC112),IFERROR($G112/FD112,0),"")</f>
        <v/>
      </c>
      <c r="EI112" s="90" t="str">
        <f>IF(AND(EI$85&gt;=FB112,EI$85&lt;=FC112),IFERROR($G112/FD112,0),"")</f>
        <v/>
      </c>
      <c r="EJ112" s="90" t="str">
        <f>IF(AND(EJ$85&gt;=FB112,EJ$85&lt;=FC112),IFERROR($G112/FD112,0),"")</f>
        <v/>
      </c>
      <c r="EK112" s="90" t="str">
        <f>IF(AND(EK$85&gt;=FB112,EK$85&lt;=FC112),IFERROR($G112/FD112,0),"")</f>
        <v/>
      </c>
      <c r="EL112" s="90" t="str">
        <f>IF(AND(EL$85&gt;=FB112,EL$85&lt;=FC112),IFERROR($G112/FD112,0),"")</f>
        <v/>
      </c>
      <c r="EM112" s="90" t="str">
        <f>IF(AND(EM$85&gt;=FB112,EM$85&lt;=FC112),IFERROR($G112/FD112,0),"")</f>
        <v/>
      </c>
      <c r="EN112" s="90" t="str">
        <f>IF(AND(EN$85&gt;=FB112,EN$85&lt;=FC112),IFERROR($G112/FD112,0),"")</f>
        <v/>
      </c>
      <c r="EO112" s="90" t="str">
        <f>IF(AND(EO$85&gt;=FB112,EO$85&lt;=FC112),IFERROR($G112/FD112,0),"")</f>
        <v/>
      </c>
      <c r="EP112" s="90" t="str">
        <f>IF(AND(EP$85&gt;=FB112,EP$85&lt;=FC112),IFERROR($G112/FD112,0),"")</f>
        <v/>
      </c>
      <c r="EQ112" s="90" t="str">
        <f>IF(AND(EQ$85&gt;=FB112,EQ$85&lt;=FC112),IFERROR($G112/FD112,0),"")</f>
        <v/>
      </c>
      <c r="ER112" s="90" t="str">
        <f>IF(AND(ER$85&gt;=FB112,ER$85&lt;=FC112),IFERROR($G112/FD112,0),"")</f>
        <v/>
      </c>
      <c r="ES112" s="90" t="str">
        <f>IF(AND(ES$85&gt;=FB112,ES$85&lt;=FC112),IFERROR($G112/FD112,0),"")</f>
        <v/>
      </c>
      <c r="ET112" s="90" t="str">
        <f>IF(AND(ET$85&gt;=FB112,ET$85&lt;=FC112),IFERROR($G112/FD112,0),"")</f>
        <v/>
      </c>
      <c r="EU112" s="90" t="str">
        <f>IF(AND(EU$85&gt;=FB112,EU$85&lt;=FC112),IFERROR($G112/FD112,0),"")</f>
        <v/>
      </c>
      <c r="EV112" s="90" t="str">
        <f>IF(AND(EV$85&gt;=FB112,EV$85&lt;=FC112),IFERROR($G112/FD112,0),"")</f>
        <v/>
      </c>
      <c r="EW112" s="90" t="str">
        <f>IF(AND(EW$85&gt;=FB112,EW$85&lt;=FC112),IFERROR($G112/FD112,0),"")</f>
        <v/>
      </c>
      <c r="EX112" s="90" t="str">
        <f>IF(AND(EX$85&gt;=FB112,EX$85&lt;=FC112),IFERROR($G112/FD112,0),"")</f>
        <v/>
      </c>
      <c r="EY112" s="90" t="str">
        <f>IF(AND(EY$85&gt;=FB112,EY$85&lt;=FC112),IFERROR($G112/FD112,0),"")</f>
        <v/>
      </c>
      <c r="EZ112" s="90" t="str">
        <f>IF(AND(EZ$85&gt;=FB112,EZ$85&lt;=FC112),IFERROR($G112/FD112,0),"")</f>
        <v/>
      </c>
      <c r="FA112" s="90" t="str">
        <f>IF(AND(FA$85&gt;=FB112,FA$85&lt;=FC112),IFERROR($G112/FD112,0),"")</f>
        <v/>
      </c>
      <c r="FB112">
        <f>'06_Presupuesto'!J199-'02_Rendimientos'!$B$79+1</f>
        <v>50</v>
      </c>
      <c r="FC112">
        <f>'06_Presupuesto'!K199-'02_Rendimientos'!$B$79+1</f>
        <v>67</v>
      </c>
      <c r="FD112">
        <f>FC112-FB112+1</f>
        <v>18</v>
      </c>
    </row>
    <row r="113" spans="2:160">
      <c r="B113" s="109" t="str">
        <f>'06_Presupuesto'!K34</f>
        <v>B.1.4.5</v>
      </c>
      <c r="C113" s="109" t="str">
        <f>'06_Presupuesto'!L34</f>
        <v>Forro Interior Fibrocemento</v>
      </c>
      <c r="D113" s="109" t="str">
        <f>'06_Presupuesto'!M34</f>
        <v>M2</v>
      </c>
      <c r="E113" s="110">
        <f>'06_Presupuesto'!N34</f>
        <v>65</v>
      </c>
      <c r="F113" s="110">
        <f>'06_Presupuesto'!O34</f>
        <v>22250</v>
      </c>
      <c r="G113" s="110">
        <f>'06_Presupuesto'!P34</f>
        <v>1446250</v>
      </c>
      <c r="H113" s="110" t="str">
        <f>IF(AND(H$85&gt;=FB113,H$85&lt;=FC113),IFERROR($G113/FD113,0),"")</f>
        <v/>
      </c>
      <c r="I113" s="110" t="str">
        <f>IF(AND(I$85&gt;=FB113,I$85&lt;=FC113),IFERROR($G113/FD113,0),"")</f>
        <v/>
      </c>
      <c r="J113" s="110" t="str">
        <f>IF(AND(J$85&gt;=FB113,J$85&lt;=FC113),IFERROR($G113/FD113,0),"")</f>
        <v/>
      </c>
      <c r="K113" s="110" t="str">
        <f>IF(AND(K$85&gt;=FB113,K$85&lt;=FC113),IFERROR($G113/FD113,0),"")</f>
        <v/>
      </c>
      <c r="L113" s="110" t="str">
        <f>IF(AND(L$85&gt;=FB113,L$85&lt;=FC113),IFERROR($G113/FD113,0),"")</f>
        <v/>
      </c>
      <c r="M113" s="110" t="str">
        <f>IF(AND(M$85&gt;=FB113,M$85&lt;=FC113),IFERROR($G113/FD113,0),"")</f>
        <v/>
      </c>
      <c r="N113" s="110" t="str">
        <f>IF(AND(N$85&gt;=FB113,N$85&lt;=FC113),IFERROR($G113/FD113,0),"")</f>
        <v/>
      </c>
      <c r="O113" s="110" t="str">
        <f>IF(AND(O$85&gt;=FB113,O$85&lt;=FC113),IFERROR($G113/FD113,0),"")</f>
        <v/>
      </c>
      <c r="P113" s="110" t="str">
        <f>IF(AND(P$85&gt;=FB113,P$85&lt;=FC113),IFERROR($G113/FD113,0),"")</f>
        <v/>
      </c>
      <c r="Q113" s="110" t="str">
        <f>IF(AND(Q$85&gt;=FB113,Q$85&lt;=FC113),IFERROR($G113/FD113,0),"")</f>
        <v/>
      </c>
      <c r="R113" s="110" t="str">
        <f>IF(AND(R$85&gt;=FB113,R$85&lt;=FC113),IFERROR($G113/FD113,0),"")</f>
        <v/>
      </c>
      <c r="S113" s="110" t="str">
        <f>IF(AND(S$85&gt;=FB113,S$85&lt;=FC113),IFERROR($G113/FD113,0),"")</f>
        <v/>
      </c>
      <c r="T113" s="110" t="str">
        <f>IF(AND(T$85&gt;=FB113,T$85&lt;=FC113),IFERROR($G113/FD113,0),"")</f>
        <v/>
      </c>
      <c r="U113" s="110" t="str">
        <f>IF(AND(U$85&gt;=FB113,U$85&lt;=FC113),IFERROR($G113/FD113,0),"")</f>
        <v/>
      </c>
      <c r="V113" s="110" t="str">
        <f>IF(AND(V$85&gt;=FB113,V$85&lt;=FC113),IFERROR($G113/FD113,0),"")</f>
        <v/>
      </c>
      <c r="W113" s="110" t="str">
        <f>IF(AND(W$85&gt;=FB113,W$85&lt;=FC113),IFERROR($G113/FD113,0),"")</f>
        <v/>
      </c>
      <c r="X113" s="110" t="str">
        <f>IF(AND(X$85&gt;=FB113,X$85&lt;=FC113),IFERROR($G113/FD113,0),"")</f>
        <v/>
      </c>
      <c r="Y113" s="110" t="str">
        <f>IF(AND(Y$85&gt;=FB113,Y$85&lt;=FC113),IFERROR($G113/FD113,0),"")</f>
        <v/>
      </c>
      <c r="Z113" s="110" t="str">
        <f>IF(AND(Z$85&gt;=FB113,Z$85&lt;=FC113),IFERROR($G113/FD113,0),"")</f>
        <v/>
      </c>
      <c r="AA113" s="110" t="str">
        <f>IF(AND(AA$85&gt;=FB113,AA$85&lt;=FC113),IFERROR($G113/FD113,0),"")</f>
        <v/>
      </c>
      <c r="AB113" s="110" t="str">
        <f>IF(AND(AB$85&gt;=FB113,AB$85&lt;=FC113),IFERROR($G113/FD113,0),"")</f>
        <v/>
      </c>
      <c r="AC113" s="110" t="str">
        <f>IF(AND(AC$85&gt;=FB113,AC$85&lt;=FC113),IFERROR($G113/FD113,0),"")</f>
        <v/>
      </c>
      <c r="AD113" s="110" t="str">
        <f>IF(AND(AD$85&gt;=FB113,AD$85&lt;=FC113),IFERROR($G113/FD113,0),"")</f>
        <v/>
      </c>
      <c r="AE113" s="110" t="str">
        <f>IF(AND(AE$85&gt;=FB113,AE$85&lt;=FC113),IFERROR($G113/FD113,0),"")</f>
        <v/>
      </c>
      <c r="AF113" s="110" t="str">
        <f>IF(AND(AF$85&gt;=FB113,AF$85&lt;=FC113),IFERROR($G113/FD113,0),"")</f>
        <v/>
      </c>
      <c r="AG113" s="110" t="str">
        <f>IF(AND(AG$85&gt;=FB113,AG$85&lt;=FC113),IFERROR($G113/FD113,0),"")</f>
        <v/>
      </c>
      <c r="AH113" s="110" t="str">
        <f>IF(AND(AH$85&gt;=FB113,AH$85&lt;=FC113),IFERROR($G113/FD113,0),"")</f>
        <v/>
      </c>
      <c r="AI113" s="110" t="str">
        <f>IF(AND(AI$85&gt;=FB113,AI$85&lt;=FC113),IFERROR($G113/FD113,0),"")</f>
        <v/>
      </c>
      <c r="AJ113" s="110" t="str">
        <f>IF(AND(AJ$85&gt;=FB113,AJ$85&lt;=FC113),IFERROR($G113/FD113,0),"")</f>
        <v/>
      </c>
      <c r="AK113" s="110" t="str">
        <f>IF(AND(AK$85&gt;=FB113,AK$85&lt;=FC113),IFERROR($G113/FD113,0),"")</f>
        <v/>
      </c>
      <c r="AL113" s="110" t="str">
        <f>IF(AND(AL$85&gt;=FB113,AL$85&lt;=FC113),IFERROR($G113/FD113,0),"")</f>
        <v/>
      </c>
      <c r="AM113" s="110" t="str">
        <f>IF(AND(AM$85&gt;=FB113,AM$85&lt;=FC113),IFERROR($G113/FD113,0),"")</f>
        <v/>
      </c>
      <c r="AN113" s="110" t="str">
        <f>IF(AND(AN$85&gt;=FB113,AN$85&lt;=FC113),IFERROR($G113/FD113,0),"")</f>
        <v/>
      </c>
      <c r="AO113" s="110" t="str">
        <f>IF(AND(AO$85&gt;=FB113,AO$85&lt;=FC113),IFERROR($G113/FD113,0),"")</f>
        <v/>
      </c>
      <c r="AP113" s="110" t="str">
        <f>IF(AND(AP$85&gt;=FB113,AP$85&lt;=FC113),IFERROR($G113/FD113,0),"")</f>
        <v/>
      </c>
      <c r="AQ113" s="110" t="str">
        <f>IF(AND(AQ$85&gt;=FB113,AQ$85&lt;=FC113),IFERROR($G113/FD113,0),"")</f>
        <v/>
      </c>
      <c r="AR113" s="110" t="str">
        <f>IF(AND(AR$85&gt;=FB113,AR$85&lt;=FC113),IFERROR($G113/FD113,0),"")</f>
        <v/>
      </c>
      <c r="AS113" s="110" t="str">
        <f>IF(AND(AS$85&gt;=FB113,AS$85&lt;=FC113),IFERROR($G113/FD113,0),"")</f>
        <v/>
      </c>
      <c r="AT113" s="110" t="str">
        <f>IF(AND(AT$85&gt;=FB113,AT$85&lt;=FC113),IFERROR($G113/FD113,0),"")</f>
        <v/>
      </c>
      <c r="AU113" s="110" t="str">
        <f>IF(AND(AU$85&gt;=FB113,AU$85&lt;=FC113),IFERROR($G113/FD113,0),"")</f>
        <v/>
      </c>
      <c r="AV113" s="110" t="str">
        <f>IF(AND(AV$85&gt;=FB113,AV$85&lt;=FC113),IFERROR($G113/FD113,0),"")</f>
        <v/>
      </c>
      <c r="AW113" s="110" t="str">
        <f>IF(AND(AW$85&gt;=FB113,AW$85&lt;=FC113),IFERROR($G113/FD113,0),"")</f>
        <v/>
      </c>
      <c r="AX113" s="110" t="str">
        <f>IF(AND(AX$85&gt;=FB113,AX$85&lt;=FC113),IFERROR($G113/FD113,0),"")</f>
        <v/>
      </c>
      <c r="AY113" s="110" t="str">
        <f>IF(AND(AY$85&gt;=FB113,AY$85&lt;=FC113),IFERROR($G113/FD113,0),"")</f>
        <v/>
      </c>
      <c r="AZ113" s="110" t="str">
        <f>IF(AND(AZ$85&gt;=FB113,AZ$85&lt;=FC113),IFERROR($G113/FD113,0),"")</f>
        <v/>
      </c>
      <c r="BA113" s="110" t="str">
        <f>IF(AND(BA$85&gt;=FB113,BA$85&lt;=FC113),IFERROR($G113/FD113,0),"")</f>
        <v/>
      </c>
      <c r="BB113" s="110" t="str">
        <f>IF(AND(BB$85&gt;=FB113,BB$85&lt;=FC113),IFERROR($G113/FD113,0),"")</f>
        <v/>
      </c>
      <c r="BC113" s="110" t="str">
        <f>IF(AND(BC$85&gt;=FB113,BC$85&lt;=FC113),IFERROR($G113/FD113,0),"")</f>
        <v/>
      </c>
      <c r="BD113" s="110" t="str">
        <f>IF(AND(BD$85&gt;=FB113,BD$85&lt;=FC113),IFERROR($G113/FD113,0),"")</f>
        <v/>
      </c>
      <c r="BE113" s="110">
        <f>IF(AND(BE$85&gt;=FB113,BE$85&lt;=FC113),IFERROR($G113/FD113,0),"")</f>
        <v>80347.222222222219</v>
      </c>
      <c r="BF113" s="110">
        <f>IF(AND(BF$85&gt;=FB113,BF$85&lt;=FC113),IFERROR($G113/FD113,0),"")</f>
        <v>80347.222222222219</v>
      </c>
      <c r="BG113" s="110">
        <f>IF(AND(BG$85&gt;=FB113,BG$85&lt;=FC113),IFERROR($G113/FD113,0),"")</f>
        <v>80347.222222222219</v>
      </c>
      <c r="BH113" s="110">
        <f>IF(AND(BH$85&gt;=FB113,BH$85&lt;=FC113),IFERROR($G113/FD113,0),"")</f>
        <v>80347.222222222219</v>
      </c>
      <c r="BI113" s="110">
        <f>IF(AND(BI$85&gt;=FB113,BI$85&lt;=FC113),IFERROR($G113/FD113,0),"")</f>
        <v>80347.222222222219</v>
      </c>
      <c r="BJ113" s="110">
        <f>IF(AND(BJ$85&gt;=FB113,BJ$85&lt;=FC113),IFERROR($G113/FD113,0),"")</f>
        <v>80347.222222222219</v>
      </c>
      <c r="BK113" s="110">
        <f>IF(AND(BK$85&gt;=FB113,BK$85&lt;=FC113),IFERROR($G113/FD113,0),"")</f>
        <v>80347.222222222219</v>
      </c>
      <c r="BL113" s="110">
        <f>IF(AND(BL$85&gt;=FB113,BL$85&lt;=FC113),IFERROR($G113/FD113,0),"")</f>
        <v>80347.222222222219</v>
      </c>
      <c r="BM113" s="110">
        <f>IF(AND(BM$85&gt;=FB113,BM$85&lt;=FC113),IFERROR($G113/FD113,0),"")</f>
        <v>80347.222222222219</v>
      </c>
      <c r="BN113" s="110">
        <f>IF(AND(BN$85&gt;=FB113,BN$85&lt;=FC113),IFERROR($G113/FD113,0),"")</f>
        <v>80347.222222222219</v>
      </c>
      <c r="BO113" s="110">
        <f>IF(AND(BO$85&gt;=FB113,BO$85&lt;=FC113),IFERROR($G113/FD113,0),"")</f>
        <v>80347.222222222219</v>
      </c>
      <c r="BP113" s="110">
        <f>IF(AND(BP$85&gt;=FB113,BP$85&lt;=FC113),IFERROR($G113/FD113,0),"")</f>
        <v>80347.222222222219</v>
      </c>
      <c r="BQ113" s="110">
        <f>IF(AND(BQ$85&gt;=FB113,BQ$85&lt;=FC113),IFERROR($G113/FD113,0),"")</f>
        <v>80347.222222222219</v>
      </c>
      <c r="BR113" s="110">
        <f>IF(AND(BR$85&gt;=FB113,BR$85&lt;=FC113),IFERROR($G113/FD113,0),"")</f>
        <v>80347.222222222219</v>
      </c>
      <c r="BS113" s="110">
        <f>IF(AND(BS$85&gt;=FB113,BS$85&lt;=FC113),IFERROR($G113/FD113,0),"")</f>
        <v>80347.222222222219</v>
      </c>
      <c r="BT113" s="110">
        <f>IF(AND(BT$85&gt;=FB113,BT$85&lt;=FC113),IFERROR($G113/FD113,0),"")</f>
        <v>80347.222222222219</v>
      </c>
      <c r="BU113" s="110">
        <f>IF(AND(BU$85&gt;=FB113,BU$85&lt;=FC113),IFERROR($G113/FD113,0),"")</f>
        <v>80347.222222222219</v>
      </c>
      <c r="BV113" s="110">
        <f>IF(AND(BV$85&gt;=FB113,BV$85&lt;=FC113),IFERROR($G113/FD113,0),"")</f>
        <v>80347.222222222219</v>
      </c>
      <c r="BW113" s="110" t="str">
        <f>IF(AND(BW$85&gt;=FB113,BW$85&lt;=FC113),IFERROR($G113/FD113,0),"")</f>
        <v/>
      </c>
      <c r="BX113" s="110" t="str">
        <f>IF(AND(BX$85&gt;=FB113,BX$85&lt;=FC113),IFERROR($G113/FD113,0),"")</f>
        <v/>
      </c>
      <c r="BY113" s="110" t="str">
        <f>IF(AND(BY$85&gt;=FB113,BY$85&lt;=FC113),IFERROR($G113/FD113,0),"")</f>
        <v/>
      </c>
      <c r="BZ113" s="110" t="str">
        <f>IF(AND(BZ$85&gt;=FB113,BZ$85&lt;=FC113),IFERROR($G113/FD113,0),"")</f>
        <v/>
      </c>
      <c r="CA113" s="110" t="str">
        <f>IF(AND(CA$85&gt;=FB113,CA$85&lt;=FC113),IFERROR($G113/FD113,0),"")</f>
        <v/>
      </c>
      <c r="CB113" s="110" t="str">
        <f>IF(AND(CB$85&gt;=FB113,CB$85&lt;=FC113),IFERROR($G113/FD113,0),"")</f>
        <v/>
      </c>
      <c r="CC113" s="110" t="str">
        <f>IF(AND(CC$85&gt;=FB113,CC$85&lt;=FC113),IFERROR($G113/FD113,0),"")</f>
        <v/>
      </c>
      <c r="CD113" s="110" t="str">
        <f>IF(AND(CD$85&gt;=FB113,CD$85&lt;=FC113),IFERROR($G113/FD113,0),"")</f>
        <v/>
      </c>
      <c r="CE113" s="110" t="str">
        <f>IF(AND(CE$85&gt;=FB113,CE$85&lt;=FC113),IFERROR($G113/FD113,0),"")</f>
        <v/>
      </c>
      <c r="CF113" s="110" t="str">
        <f>IF(AND(CF$85&gt;=FB113,CF$85&lt;=FC113),IFERROR($G113/FD113,0),"")</f>
        <v/>
      </c>
      <c r="CG113" s="110" t="str">
        <f>IF(AND(CG$85&gt;=FB113,CG$85&lt;=FC113),IFERROR($G113/FD113,0),"")</f>
        <v/>
      </c>
      <c r="CH113" s="110" t="str">
        <f>IF(AND(CH$85&gt;=FB113,CH$85&lt;=FC113),IFERROR($G113/FD113,0),"")</f>
        <v/>
      </c>
      <c r="CI113" s="110" t="str">
        <f>IF(AND(CI$85&gt;=FB113,CI$85&lt;=FC113),IFERROR($G113/FD113,0),"")</f>
        <v/>
      </c>
      <c r="CJ113" s="110" t="str">
        <f>IF(AND(CJ$85&gt;=FB113,CJ$85&lt;=FC113),IFERROR($G113/FD113,0),"")</f>
        <v/>
      </c>
      <c r="CK113" s="110" t="str">
        <f>IF(AND(CK$85&gt;=FB113,CK$85&lt;=FC113),IFERROR($G113/FD113,0),"")</f>
        <v/>
      </c>
      <c r="CL113" s="110" t="str">
        <f>IF(AND(CL$85&gt;=FB113,CL$85&lt;=FC113),IFERROR($G113/FD113,0),"")</f>
        <v/>
      </c>
      <c r="CM113" s="110" t="str">
        <f>IF(AND(CM$85&gt;=FB113,CM$85&lt;=FC113),IFERROR($G113/FD113,0),"")</f>
        <v/>
      </c>
      <c r="CN113" s="110" t="str">
        <f>IF(AND(CN$85&gt;=FB113,CN$85&lt;=FC113),IFERROR($G113/FD113,0),"")</f>
        <v/>
      </c>
      <c r="CO113" s="110" t="str">
        <f>IF(AND(CO$85&gt;=FB113,CO$85&lt;=FC113),IFERROR($G113/FD113,0),"")</f>
        <v/>
      </c>
      <c r="CP113" s="110" t="str">
        <f>IF(AND(CP$85&gt;=FB113,CP$85&lt;=FC113),IFERROR($G113/FD113,0),"")</f>
        <v/>
      </c>
      <c r="CQ113" s="110" t="str">
        <f>IF(AND(CQ$85&gt;=FB113,CQ$85&lt;=FC113),IFERROR($G113/FD113,0),"")</f>
        <v/>
      </c>
      <c r="CR113" s="110" t="str">
        <f>IF(AND(CR$85&gt;=FB113,CR$85&lt;=FC113),IFERROR($G113/FD113,0),"")</f>
        <v/>
      </c>
      <c r="CS113" s="110" t="str">
        <f>IF(AND(CS$85&gt;=FB113,CS$85&lt;=FC113),IFERROR($G113/FD113,0),"")</f>
        <v/>
      </c>
      <c r="CT113" s="110" t="str">
        <f>IF(AND(CT$85&gt;=FB113,CT$85&lt;=FC113),IFERROR($G113/FD113,0),"")</f>
        <v/>
      </c>
      <c r="CU113" s="110" t="str">
        <f>IF(AND(CU$85&gt;=FB113,CU$85&lt;=FC113),IFERROR($G113/FD113,0),"")</f>
        <v/>
      </c>
      <c r="CV113" s="110" t="str">
        <f>IF(AND(CV$85&gt;=FB113,CV$85&lt;=FC113),IFERROR($G113/FD113,0),"")</f>
        <v/>
      </c>
      <c r="CW113" s="110" t="str">
        <f>IF(AND(CW$85&gt;=FB113,CW$85&lt;=FC113),IFERROR($G113/FD113,0),"")</f>
        <v/>
      </c>
      <c r="CX113" s="110" t="str">
        <f>IF(AND(CX$85&gt;=FB113,CX$85&lt;=FC113),IFERROR($G113/FD113,0),"")</f>
        <v/>
      </c>
      <c r="CY113" s="110" t="str">
        <f>IF(AND(CY$85&gt;=FB113,CY$85&lt;=FC113),IFERROR($G113/FD113,0),"")</f>
        <v/>
      </c>
      <c r="CZ113" s="110" t="str">
        <f>IF(AND(CZ$85&gt;=FB113,CZ$85&lt;=FC113),IFERROR($G113/FD113,0),"")</f>
        <v/>
      </c>
      <c r="DA113" s="110" t="str">
        <f>IF(AND(DA$85&gt;=FB113,DA$85&lt;=FC113),IFERROR($G113/FD113,0),"")</f>
        <v/>
      </c>
      <c r="DB113" s="110" t="str">
        <f>IF(AND(DB$85&gt;=FB113,DB$85&lt;=FC113),IFERROR($G113/FD113,0),"")</f>
        <v/>
      </c>
      <c r="DC113" s="110" t="str">
        <f>IF(AND(DC$85&gt;=FB113,DC$85&lt;=FC113),IFERROR($G113/FD113,0),"")</f>
        <v/>
      </c>
      <c r="DD113" s="110" t="str">
        <f>IF(AND(DD$85&gt;=FB113,DD$85&lt;=FC113),IFERROR($G113/FD113,0),"")</f>
        <v/>
      </c>
      <c r="DE113" s="110" t="str">
        <f>IF(AND(DE$85&gt;=FB113,DE$85&lt;=FC113),IFERROR($G113/FD113,0),"")</f>
        <v/>
      </c>
      <c r="DF113" s="110" t="str">
        <f>IF(AND(DF$85&gt;=FB113,DF$85&lt;=FC113),IFERROR($G113/FD113,0),"")</f>
        <v/>
      </c>
      <c r="DG113" s="110" t="str">
        <f>IF(AND(DG$85&gt;=FB113,DG$85&lt;=FC113),IFERROR($G113/FD113,0),"")</f>
        <v/>
      </c>
      <c r="DH113" s="110" t="str">
        <f>IF(AND(DH$85&gt;=FB113,DH$85&lt;=FC113),IFERROR($G113/FD113,0),"")</f>
        <v/>
      </c>
      <c r="DI113" s="110" t="str">
        <f>IF(AND(DI$85&gt;=FB113,DI$85&lt;=FC113),IFERROR($G113/FD113,0),"")</f>
        <v/>
      </c>
      <c r="DJ113" s="110" t="str">
        <f>IF(AND(DJ$85&gt;=FB113,DJ$85&lt;=FC113),IFERROR($G113/FD113,0),"")</f>
        <v/>
      </c>
      <c r="DK113" s="110" t="str">
        <f>IF(AND(DK$85&gt;=FB113,DK$85&lt;=FC113),IFERROR($G113/FD113,0),"")</f>
        <v/>
      </c>
      <c r="DL113" s="110" t="str">
        <f>IF(AND(DL$85&gt;=FB113,DL$85&lt;=FC113),IFERROR($G113/FD113,0),"")</f>
        <v/>
      </c>
      <c r="DM113" s="110" t="str">
        <f>IF(AND(DM$85&gt;=FB113,DM$85&lt;=FC113),IFERROR($G113/FD113,0),"")</f>
        <v/>
      </c>
      <c r="DN113" s="110" t="str">
        <f>IF(AND(DN$85&gt;=FB113,DN$85&lt;=FC113),IFERROR($G113/FD113,0),"")</f>
        <v/>
      </c>
      <c r="DO113" s="110" t="str">
        <f>IF(AND(DO$85&gt;=FB113,DO$85&lt;=FC113),IFERROR($G113/FD113,0),"")</f>
        <v/>
      </c>
      <c r="DP113" s="110" t="str">
        <f>IF(AND(DP$85&gt;=FB113,DP$85&lt;=FC113),IFERROR($G113/FD113,0),"")</f>
        <v/>
      </c>
      <c r="DQ113" s="110" t="str">
        <f>IF(AND(DQ$85&gt;=FB113,DQ$85&lt;=FC113),IFERROR($G113/FD113,0),"")</f>
        <v/>
      </c>
      <c r="DR113" s="110" t="str">
        <f>IF(AND(DR$85&gt;=FB113,DR$85&lt;=FC113),IFERROR($G113/FD113,0),"")</f>
        <v/>
      </c>
      <c r="DS113" s="110" t="str">
        <f>IF(AND(DS$85&gt;=FB113,DS$85&lt;=FC113),IFERROR($G113/FD113,0),"")</f>
        <v/>
      </c>
      <c r="DT113" s="110" t="str">
        <f>IF(AND(DT$85&gt;=FB113,DT$85&lt;=FC113),IFERROR($G113/FD113,0),"")</f>
        <v/>
      </c>
      <c r="DU113" s="110" t="str">
        <f>IF(AND(DU$85&gt;=FB113,DU$85&lt;=FC113),IFERROR($G113/FD113,0),"")</f>
        <v/>
      </c>
      <c r="DV113" s="110" t="str">
        <f>IF(AND(DV$85&gt;=FB113,DV$85&lt;=FC113),IFERROR($G113/FD113,0),"")</f>
        <v/>
      </c>
      <c r="DW113" s="110" t="str">
        <f>IF(AND(DW$85&gt;=FB113,DW$85&lt;=FC113),IFERROR($G113/FD113,0),"")</f>
        <v/>
      </c>
      <c r="DX113" s="110" t="str">
        <f>IF(AND(DX$85&gt;=FB113,DX$85&lt;=FC113),IFERROR($G113/FD113,0),"")</f>
        <v/>
      </c>
      <c r="DY113" s="110" t="str">
        <f>IF(AND(DY$85&gt;=FB113,DY$85&lt;=FC113),IFERROR($G113/FD113,0),"")</f>
        <v/>
      </c>
      <c r="DZ113" s="110" t="str">
        <f>IF(AND(DZ$85&gt;=FB113,DZ$85&lt;=FC113),IFERROR($G113/FD113,0),"")</f>
        <v/>
      </c>
      <c r="EA113" s="110" t="str">
        <f>IF(AND(EA$85&gt;=FB113,EA$85&lt;=FC113),IFERROR($G113/FD113,0),"")</f>
        <v/>
      </c>
      <c r="EB113" s="110" t="str">
        <f>IF(AND(EB$85&gt;=FB113,EB$85&lt;=FC113),IFERROR($G113/FD113,0),"")</f>
        <v/>
      </c>
      <c r="EC113" s="110" t="str">
        <f>IF(AND(EC$85&gt;=FB113,EC$85&lt;=FC113),IFERROR($G113/FD113,0),"")</f>
        <v/>
      </c>
      <c r="ED113" s="110" t="str">
        <f>IF(AND(ED$85&gt;=FB113,ED$85&lt;=FC113),IFERROR($G113/FD113,0),"")</f>
        <v/>
      </c>
      <c r="EE113" s="110" t="str">
        <f>IF(AND(EE$85&gt;=FB113,EE$85&lt;=FC113),IFERROR($G113/FD113,0),"")</f>
        <v/>
      </c>
      <c r="EF113" s="110" t="str">
        <f>IF(AND(EF$85&gt;=FB113,EF$85&lt;=FC113),IFERROR($G113/FD113,0),"")</f>
        <v/>
      </c>
      <c r="EG113" s="110" t="str">
        <f>IF(AND(EG$85&gt;=FB113,EG$85&lt;=FC113),IFERROR($G113/FD113,0),"")</f>
        <v/>
      </c>
      <c r="EH113" s="110" t="str">
        <f>IF(AND(EH$85&gt;=FB113,EH$85&lt;=FC113),IFERROR($G113/FD113,0),"")</f>
        <v/>
      </c>
      <c r="EI113" s="110" t="str">
        <f>IF(AND(EI$85&gt;=FB113,EI$85&lt;=FC113),IFERROR($G113/FD113,0),"")</f>
        <v/>
      </c>
      <c r="EJ113" s="110" t="str">
        <f>IF(AND(EJ$85&gt;=FB113,EJ$85&lt;=FC113),IFERROR($G113/FD113,0),"")</f>
        <v/>
      </c>
      <c r="EK113" s="110" t="str">
        <f>IF(AND(EK$85&gt;=FB113,EK$85&lt;=FC113),IFERROR($G113/FD113,0),"")</f>
        <v/>
      </c>
      <c r="EL113" s="110" t="str">
        <f>IF(AND(EL$85&gt;=FB113,EL$85&lt;=FC113),IFERROR($G113/FD113,0),"")</f>
        <v/>
      </c>
      <c r="EM113" s="110" t="str">
        <f>IF(AND(EM$85&gt;=FB113,EM$85&lt;=FC113),IFERROR($G113/FD113,0),"")</f>
        <v/>
      </c>
      <c r="EN113" s="110" t="str">
        <f>IF(AND(EN$85&gt;=FB113,EN$85&lt;=FC113),IFERROR($G113/FD113,0),"")</f>
        <v/>
      </c>
      <c r="EO113" s="110" t="str">
        <f>IF(AND(EO$85&gt;=FB113,EO$85&lt;=FC113),IFERROR($G113/FD113,0),"")</f>
        <v/>
      </c>
      <c r="EP113" s="110" t="str">
        <f>IF(AND(EP$85&gt;=FB113,EP$85&lt;=FC113),IFERROR($G113/FD113,0),"")</f>
        <v/>
      </c>
      <c r="EQ113" s="110" t="str">
        <f>IF(AND(EQ$85&gt;=FB113,EQ$85&lt;=FC113),IFERROR($G113/FD113,0),"")</f>
        <v/>
      </c>
      <c r="ER113" s="110" t="str">
        <f>IF(AND(ER$85&gt;=FB113,ER$85&lt;=FC113),IFERROR($G113/FD113,0),"")</f>
        <v/>
      </c>
      <c r="ES113" s="110" t="str">
        <f>IF(AND(ES$85&gt;=FB113,ES$85&lt;=FC113),IFERROR($G113/FD113,0),"")</f>
        <v/>
      </c>
      <c r="ET113" s="110" t="str">
        <f>IF(AND(ET$85&gt;=FB113,ET$85&lt;=FC113),IFERROR($G113/FD113,0),"")</f>
        <v/>
      </c>
      <c r="EU113" s="110" t="str">
        <f>IF(AND(EU$85&gt;=FB113,EU$85&lt;=FC113),IFERROR($G113/FD113,0),"")</f>
        <v/>
      </c>
      <c r="EV113" s="110" t="str">
        <f>IF(AND(EV$85&gt;=FB113,EV$85&lt;=FC113),IFERROR($G113/FD113,0),"")</f>
        <v/>
      </c>
      <c r="EW113" s="110" t="str">
        <f>IF(AND(EW$85&gt;=FB113,EW$85&lt;=FC113),IFERROR($G113/FD113,0),"")</f>
        <v/>
      </c>
      <c r="EX113" s="110" t="str">
        <f>IF(AND(EX$85&gt;=FB113,EX$85&lt;=FC113),IFERROR($G113/FD113,0),"")</f>
        <v/>
      </c>
      <c r="EY113" s="110" t="str">
        <f>IF(AND(EY$85&gt;=FB113,EY$85&lt;=FC113),IFERROR($G113/FD113,0),"")</f>
        <v/>
      </c>
      <c r="EZ113" s="110" t="str">
        <f>IF(AND(EZ$85&gt;=FB113,EZ$85&lt;=FC113),IFERROR($G113/FD113,0),"")</f>
        <v/>
      </c>
      <c r="FA113" s="110" t="str">
        <f>IF(AND(FA$85&gt;=FB113,FA$85&lt;=FC113),IFERROR($G113/FD113,0),"")</f>
        <v/>
      </c>
      <c r="FB113">
        <f>'06_Presupuesto'!J200-'02_Rendimientos'!$B$79+1</f>
        <v>50</v>
      </c>
      <c r="FC113">
        <f>'06_Presupuesto'!K200-'02_Rendimientos'!$B$79+1</f>
        <v>67</v>
      </c>
      <c r="FD113">
        <f>FC113-FB113+1</f>
        <v>18</v>
      </c>
    </row>
    <row r="114" spans="2:160">
      <c r="B114" t="str">
        <f>'06_Presupuesto'!K35</f>
        <v>B.1.5.1</v>
      </c>
      <c r="C114" t="str">
        <f>'06_Presupuesto'!L35</f>
        <v>Cerchas y Costaneras de Acero Galvanizado</v>
      </c>
      <c r="D114" t="str">
        <f>'06_Presupuesto'!M35</f>
        <v>M2</v>
      </c>
      <c r="E114" s="90">
        <f>'06_Presupuesto'!N35</f>
        <v>78.61</v>
      </c>
      <c r="F114" s="90">
        <f>'06_Presupuesto'!O35</f>
        <v>42500</v>
      </c>
      <c r="G114" s="90">
        <f>'06_Presupuesto'!P35</f>
        <v>3340925</v>
      </c>
      <c r="H114" s="90" t="str">
        <f>IF(AND(H$85&gt;=FB114,H$85&lt;=FC114),IFERROR($G114/FD114,0),"")</f>
        <v/>
      </c>
      <c r="I114" s="90" t="str">
        <f>IF(AND(I$85&gt;=FB114,I$85&lt;=FC114),IFERROR($G114/FD114,0),"")</f>
        <v/>
      </c>
      <c r="J114" s="90" t="str">
        <f>IF(AND(J$85&gt;=FB114,J$85&lt;=FC114),IFERROR($G114/FD114,0),"")</f>
        <v/>
      </c>
      <c r="K114" s="90" t="str">
        <f>IF(AND(K$85&gt;=FB114,K$85&lt;=FC114),IFERROR($G114/FD114,0),"")</f>
        <v/>
      </c>
      <c r="L114" s="90" t="str">
        <f>IF(AND(L$85&gt;=FB114,L$85&lt;=FC114),IFERROR($G114/FD114,0),"")</f>
        <v/>
      </c>
      <c r="M114" s="90" t="str">
        <f>IF(AND(M$85&gt;=FB114,M$85&lt;=FC114),IFERROR($G114/FD114,0),"")</f>
        <v/>
      </c>
      <c r="N114" s="90" t="str">
        <f>IF(AND(N$85&gt;=FB114,N$85&lt;=FC114),IFERROR($G114/FD114,0),"")</f>
        <v/>
      </c>
      <c r="O114" s="90" t="str">
        <f>IF(AND(O$85&gt;=FB114,O$85&lt;=FC114),IFERROR($G114/FD114,0),"")</f>
        <v/>
      </c>
      <c r="P114" s="90" t="str">
        <f>IF(AND(P$85&gt;=FB114,P$85&lt;=FC114),IFERROR($G114/FD114,0),"")</f>
        <v/>
      </c>
      <c r="Q114" s="90" t="str">
        <f>IF(AND(Q$85&gt;=FB114,Q$85&lt;=FC114),IFERROR($G114/FD114,0),"")</f>
        <v/>
      </c>
      <c r="R114" s="90" t="str">
        <f>IF(AND(R$85&gt;=FB114,R$85&lt;=FC114),IFERROR($G114/FD114,0),"")</f>
        <v/>
      </c>
      <c r="S114" s="90" t="str">
        <f>IF(AND(S$85&gt;=FB114,S$85&lt;=FC114),IFERROR($G114/FD114,0),"")</f>
        <v/>
      </c>
      <c r="T114" s="90" t="str">
        <f>IF(AND(T$85&gt;=FB114,T$85&lt;=FC114),IFERROR($G114/FD114,0),"")</f>
        <v/>
      </c>
      <c r="U114" s="90" t="str">
        <f>IF(AND(U$85&gt;=FB114,U$85&lt;=FC114),IFERROR($G114/FD114,0),"")</f>
        <v/>
      </c>
      <c r="V114" s="90" t="str">
        <f>IF(AND(V$85&gt;=FB114,V$85&lt;=FC114),IFERROR($G114/FD114,0),"")</f>
        <v/>
      </c>
      <c r="W114" s="90" t="str">
        <f>IF(AND(W$85&gt;=FB114,W$85&lt;=FC114),IFERROR($G114/FD114,0),"")</f>
        <v/>
      </c>
      <c r="X114" s="90" t="str">
        <f>IF(AND(X$85&gt;=FB114,X$85&lt;=FC114),IFERROR($G114/FD114,0),"")</f>
        <v/>
      </c>
      <c r="Y114" s="90" t="str">
        <f>IF(AND(Y$85&gt;=FB114,Y$85&lt;=FC114),IFERROR($G114/FD114,0),"")</f>
        <v/>
      </c>
      <c r="Z114" s="90" t="str">
        <f>IF(AND(Z$85&gt;=FB114,Z$85&lt;=FC114),IFERROR($G114/FD114,0),"")</f>
        <v/>
      </c>
      <c r="AA114" s="90" t="str">
        <f>IF(AND(AA$85&gt;=FB114,AA$85&lt;=FC114),IFERROR($G114/FD114,0),"")</f>
        <v/>
      </c>
      <c r="AB114" s="90" t="str">
        <f>IF(AND(AB$85&gt;=FB114,AB$85&lt;=FC114),IFERROR($G114/FD114,0),"")</f>
        <v/>
      </c>
      <c r="AC114" s="90" t="str">
        <f>IF(AND(AC$85&gt;=FB114,AC$85&lt;=FC114),IFERROR($G114/FD114,0),"")</f>
        <v/>
      </c>
      <c r="AD114" s="90" t="str">
        <f>IF(AND(AD$85&gt;=FB114,AD$85&lt;=FC114),IFERROR($G114/FD114,0),"")</f>
        <v/>
      </c>
      <c r="AE114" s="90" t="str">
        <f>IF(AND(AE$85&gt;=FB114,AE$85&lt;=FC114),IFERROR($G114/FD114,0),"")</f>
        <v/>
      </c>
      <c r="AF114" s="90" t="str">
        <f>IF(AND(AF$85&gt;=FB114,AF$85&lt;=FC114),IFERROR($G114/FD114,0),"")</f>
        <v/>
      </c>
      <c r="AG114" s="90" t="str">
        <f>IF(AND(AG$85&gt;=FB114,AG$85&lt;=FC114),IFERROR($G114/FD114,0),"")</f>
        <v/>
      </c>
      <c r="AH114" s="90" t="str">
        <f>IF(AND(AH$85&gt;=FB114,AH$85&lt;=FC114),IFERROR($G114/FD114,0),"")</f>
        <v/>
      </c>
      <c r="AI114" s="90" t="str">
        <f>IF(AND(AI$85&gt;=FB114,AI$85&lt;=FC114),IFERROR($G114/FD114,0),"")</f>
        <v/>
      </c>
      <c r="AJ114" s="90" t="str">
        <f>IF(AND(AJ$85&gt;=FB114,AJ$85&lt;=FC114),IFERROR($G114/FD114,0),"")</f>
        <v/>
      </c>
      <c r="AK114" s="90" t="str">
        <f>IF(AND(AK$85&gt;=FB114,AK$85&lt;=FC114),IFERROR($G114/FD114,0),"")</f>
        <v/>
      </c>
      <c r="AL114" s="90" t="str">
        <f>IF(AND(AL$85&gt;=FB114,AL$85&lt;=FC114),IFERROR($G114/FD114,0),"")</f>
        <v/>
      </c>
      <c r="AM114" s="90" t="str">
        <f>IF(AND(AM$85&gt;=FB114,AM$85&lt;=FC114),IFERROR($G114/FD114,0),"")</f>
        <v/>
      </c>
      <c r="AN114" s="90" t="str">
        <f>IF(AND(AN$85&gt;=FB114,AN$85&lt;=FC114),IFERROR($G114/FD114,0),"")</f>
        <v/>
      </c>
      <c r="AO114" s="90" t="str">
        <f>IF(AND(AO$85&gt;=FB114,AO$85&lt;=FC114),IFERROR($G114/FD114,0),"")</f>
        <v/>
      </c>
      <c r="AP114" s="90" t="str">
        <f>IF(AND(AP$85&gt;=FB114,AP$85&lt;=FC114),IFERROR($G114/FD114,0),"")</f>
        <v/>
      </c>
      <c r="AQ114" s="90" t="str">
        <f>IF(AND(AQ$85&gt;=FB114,AQ$85&lt;=FC114),IFERROR($G114/FD114,0),"")</f>
        <v/>
      </c>
      <c r="AR114" s="90" t="str">
        <f>IF(AND(AR$85&gt;=FB114,AR$85&lt;=FC114),IFERROR($G114/FD114,0),"")</f>
        <v/>
      </c>
      <c r="AS114" s="90" t="str">
        <f>IF(AND(AS$85&gt;=FB114,AS$85&lt;=FC114),IFERROR($G114/FD114,0),"")</f>
        <v/>
      </c>
      <c r="AT114" s="90" t="str">
        <f>IF(AND(AT$85&gt;=FB114,AT$85&lt;=FC114),IFERROR($G114/FD114,0),"")</f>
        <v/>
      </c>
      <c r="AU114" s="90" t="str">
        <f>IF(AND(AU$85&gt;=FB114,AU$85&lt;=FC114),IFERROR($G114/FD114,0),"")</f>
        <v/>
      </c>
      <c r="AV114" s="90" t="str">
        <f>IF(AND(AV$85&gt;=FB114,AV$85&lt;=FC114),IFERROR($G114/FD114,0),"")</f>
        <v/>
      </c>
      <c r="AW114" s="90" t="str">
        <f>IF(AND(AW$85&gt;=FB114,AW$85&lt;=FC114),IFERROR($G114/FD114,0),"")</f>
        <v/>
      </c>
      <c r="AX114" s="90" t="str">
        <f>IF(AND(AX$85&gt;=FB114,AX$85&lt;=FC114),IFERROR($G114/FD114,0),"")</f>
        <v/>
      </c>
      <c r="AY114" s="90" t="str">
        <f>IF(AND(AY$85&gt;=FB114,AY$85&lt;=FC114),IFERROR($G114/FD114,0),"")</f>
        <v/>
      </c>
      <c r="AZ114" s="90" t="str">
        <f>IF(AND(AZ$85&gt;=FB114,AZ$85&lt;=FC114),IFERROR($G114/FD114,0),"")</f>
        <v/>
      </c>
      <c r="BA114" s="90" t="str">
        <f>IF(AND(BA$85&gt;=FB114,BA$85&lt;=FC114),IFERROR($G114/FD114,0),"")</f>
        <v/>
      </c>
      <c r="BB114" s="90" t="str">
        <f>IF(AND(BB$85&gt;=FB114,BB$85&lt;=FC114),IFERROR($G114/FD114,0),"")</f>
        <v/>
      </c>
      <c r="BC114" s="90" t="str">
        <f>IF(AND(BC$85&gt;=FB114,BC$85&lt;=FC114),IFERROR($G114/FD114,0),"")</f>
        <v/>
      </c>
      <c r="BD114" s="90" t="str">
        <f>IF(AND(BD$85&gt;=FB114,BD$85&lt;=FC114),IFERROR($G114/FD114,0),"")</f>
        <v/>
      </c>
      <c r="BE114" s="90">
        <f>IF(AND(BE$85&gt;=FB114,BE$85&lt;=FC114),IFERROR($G114/FD114,0),"")</f>
        <v>167046.25</v>
      </c>
      <c r="BF114" s="90">
        <f>IF(AND(BF$85&gt;=FB114,BF$85&lt;=FC114),IFERROR($G114/FD114,0),"")</f>
        <v>167046.25</v>
      </c>
      <c r="BG114" s="90">
        <f>IF(AND(BG$85&gt;=FB114,BG$85&lt;=FC114),IFERROR($G114/FD114,0),"")</f>
        <v>167046.25</v>
      </c>
      <c r="BH114" s="90">
        <f>IF(AND(BH$85&gt;=FB114,BH$85&lt;=FC114),IFERROR($G114/FD114,0),"")</f>
        <v>167046.25</v>
      </c>
      <c r="BI114" s="90">
        <f>IF(AND(BI$85&gt;=FB114,BI$85&lt;=FC114),IFERROR($G114/FD114,0),"")</f>
        <v>167046.25</v>
      </c>
      <c r="BJ114" s="90">
        <f>IF(AND(BJ$85&gt;=FB114,BJ$85&lt;=FC114),IFERROR($G114/FD114,0),"")</f>
        <v>167046.25</v>
      </c>
      <c r="BK114" s="90">
        <f>IF(AND(BK$85&gt;=FB114,BK$85&lt;=FC114),IFERROR($G114/FD114,0),"")</f>
        <v>167046.25</v>
      </c>
      <c r="BL114" s="90">
        <f>IF(AND(BL$85&gt;=FB114,BL$85&lt;=FC114),IFERROR($G114/FD114,0),"")</f>
        <v>167046.25</v>
      </c>
      <c r="BM114" s="90">
        <f>IF(AND(BM$85&gt;=FB114,BM$85&lt;=FC114),IFERROR($G114/FD114,0),"")</f>
        <v>167046.25</v>
      </c>
      <c r="BN114" s="90">
        <f>IF(AND(BN$85&gt;=FB114,BN$85&lt;=FC114),IFERROR($G114/FD114,0),"")</f>
        <v>167046.25</v>
      </c>
      <c r="BO114" s="90">
        <f>IF(AND(BO$85&gt;=FB114,BO$85&lt;=FC114),IFERROR($G114/FD114,0),"")</f>
        <v>167046.25</v>
      </c>
      <c r="BP114" s="90">
        <f>IF(AND(BP$85&gt;=FB114,BP$85&lt;=FC114),IFERROR($G114/FD114,0),"")</f>
        <v>167046.25</v>
      </c>
      <c r="BQ114" s="90">
        <f>IF(AND(BQ$85&gt;=FB114,BQ$85&lt;=FC114),IFERROR($G114/FD114,0),"")</f>
        <v>167046.25</v>
      </c>
      <c r="BR114" s="90">
        <f>IF(AND(BR$85&gt;=FB114,BR$85&lt;=FC114),IFERROR($G114/FD114,0),"")</f>
        <v>167046.25</v>
      </c>
      <c r="BS114" s="90">
        <f>IF(AND(BS$85&gt;=FB114,BS$85&lt;=FC114),IFERROR($G114/FD114,0),"")</f>
        <v>167046.25</v>
      </c>
      <c r="BT114" s="90">
        <f>IF(AND(BT$85&gt;=FB114,BT$85&lt;=FC114),IFERROR($G114/FD114,0),"")</f>
        <v>167046.25</v>
      </c>
      <c r="BU114" s="90">
        <f>IF(AND(BU$85&gt;=FB114,BU$85&lt;=FC114),IFERROR($G114/FD114,0),"")</f>
        <v>167046.25</v>
      </c>
      <c r="BV114" s="90">
        <f>IF(AND(BV$85&gt;=FB114,BV$85&lt;=FC114),IFERROR($G114/FD114,0),"")</f>
        <v>167046.25</v>
      </c>
      <c r="BW114" s="90">
        <f>IF(AND(BW$85&gt;=FB114,BW$85&lt;=FC114),IFERROR($G114/FD114,0),"")</f>
        <v>167046.25</v>
      </c>
      <c r="BX114" s="90">
        <f>IF(AND(BX$85&gt;=FB114,BX$85&lt;=FC114),IFERROR($G114/FD114,0),"")</f>
        <v>167046.25</v>
      </c>
      <c r="BY114" s="90" t="str">
        <f>IF(AND(BY$85&gt;=FB114,BY$85&lt;=FC114),IFERROR($G114/FD114,0),"")</f>
        <v/>
      </c>
      <c r="BZ114" s="90" t="str">
        <f>IF(AND(BZ$85&gt;=FB114,BZ$85&lt;=FC114),IFERROR($G114/FD114,0),"")</f>
        <v/>
      </c>
      <c r="CA114" s="90" t="str">
        <f>IF(AND(CA$85&gt;=FB114,CA$85&lt;=FC114),IFERROR($G114/FD114,0),"")</f>
        <v/>
      </c>
      <c r="CB114" s="90" t="str">
        <f>IF(AND(CB$85&gt;=FB114,CB$85&lt;=FC114),IFERROR($G114/FD114,0),"")</f>
        <v/>
      </c>
      <c r="CC114" s="90" t="str">
        <f>IF(AND(CC$85&gt;=FB114,CC$85&lt;=FC114),IFERROR($G114/FD114,0),"")</f>
        <v/>
      </c>
      <c r="CD114" s="90" t="str">
        <f>IF(AND(CD$85&gt;=FB114,CD$85&lt;=FC114),IFERROR($G114/FD114,0),"")</f>
        <v/>
      </c>
      <c r="CE114" s="90" t="str">
        <f>IF(AND(CE$85&gt;=FB114,CE$85&lt;=FC114),IFERROR($G114/FD114,0),"")</f>
        <v/>
      </c>
      <c r="CF114" s="90" t="str">
        <f>IF(AND(CF$85&gt;=FB114,CF$85&lt;=FC114),IFERROR($G114/FD114,0),"")</f>
        <v/>
      </c>
      <c r="CG114" s="90" t="str">
        <f>IF(AND(CG$85&gt;=FB114,CG$85&lt;=FC114),IFERROR($G114/FD114,0),"")</f>
        <v/>
      </c>
      <c r="CH114" s="90" t="str">
        <f>IF(AND(CH$85&gt;=FB114,CH$85&lt;=FC114),IFERROR($G114/FD114,0),"")</f>
        <v/>
      </c>
      <c r="CI114" s="90" t="str">
        <f>IF(AND(CI$85&gt;=FB114,CI$85&lt;=FC114),IFERROR($G114/FD114,0),"")</f>
        <v/>
      </c>
      <c r="CJ114" s="90" t="str">
        <f>IF(AND(CJ$85&gt;=FB114,CJ$85&lt;=FC114),IFERROR($G114/FD114,0),"")</f>
        <v/>
      </c>
      <c r="CK114" s="90" t="str">
        <f>IF(AND(CK$85&gt;=FB114,CK$85&lt;=FC114),IFERROR($G114/FD114,0),"")</f>
        <v/>
      </c>
      <c r="CL114" s="90" t="str">
        <f>IF(AND(CL$85&gt;=FB114,CL$85&lt;=FC114),IFERROR($G114/FD114,0),"")</f>
        <v/>
      </c>
      <c r="CM114" s="90" t="str">
        <f>IF(AND(CM$85&gt;=FB114,CM$85&lt;=FC114),IFERROR($G114/FD114,0),"")</f>
        <v/>
      </c>
      <c r="CN114" s="90" t="str">
        <f>IF(AND(CN$85&gt;=FB114,CN$85&lt;=FC114),IFERROR($G114/FD114,0),"")</f>
        <v/>
      </c>
      <c r="CO114" s="90" t="str">
        <f>IF(AND(CO$85&gt;=FB114,CO$85&lt;=FC114),IFERROR($G114/FD114,0),"")</f>
        <v/>
      </c>
      <c r="CP114" s="90" t="str">
        <f>IF(AND(CP$85&gt;=FB114,CP$85&lt;=FC114),IFERROR($G114/FD114,0),"")</f>
        <v/>
      </c>
      <c r="CQ114" s="90" t="str">
        <f>IF(AND(CQ$85&gt;=FB114,CQ$85&lt;=FC114),IFERROR($G114/FD114,0),"")</f>
        <v/>
      </c>
      <c r="CR114" s="90" t="str">
        <f>IF(AND(CR$85&gt;=FB114,CR$85&lt;=FC114),IFERROR($G114/FD114,0),"")</f>
        <v/>
      </c>
      <c r="CS114" s="90" t="str">
        <f>IF(AND(CS$85&gt;=FB114,CS$85&lt;=FC114),IFERROR($G114/FD114,0),"")</f>
        <v/>
      </c>
      <c r="CT114" s="90" t="str">
        <f>IF(AND(CT$85&gt;=FB114,CT$85&lt;=FC114),IFERROR($G114/FD114,0),"")</f>
        <v/>
      </c>
      <c r="CU114" s="90" t="str">
        <f>IF(AND(CU$85&gt;=FB114,CU$85&lt;=FC114),IFERROR($G114/FD114,0),"")</f>
        <v/>
      </c>
      <c r="CV114" s="90" t="str">
        <f>IF(AND(CV$85&gt;=FB114,CV$85&lt;=FC114),IFERROR($G114/FD114,0),"")</f>
        <v/>
      </c>
      <c r="CW114" s="90" t="str">
        <f>IF(AND(CW$85&gt;=FB114,CW$85&lt;=FC114),IFERROR($G114/FD114,0),"")</f>
        <v/>
      </c>
      <c r="CX114" s="90" t="str">
        <f>IF(AND(CX$85&gt;=FB114,CX$85&lt;=FC114),IFERROR($G114/FD114,0),"")</f>
        <v/>
      </c>
      <c r="CY114" s="90" t="str">
        <f>IF(AND(CY$85&gt;=FB114,CY$85&lt;=FC114),IFERROR($G114/FD114,0),"")</f>
        <v/>
      </c>
      <c r="CZ114" s="90" t="str">
        <f>IF(AND(CZ$85&gt;=FB114,CZ$85&lt;=FC114),IFERROR($G114/FD114,0),"")</f>
        <v/>
      </c>
      <c r="DA114" s="90" t="str">
        <f>IF(AND(DA$85&gt;=FB114,DA$85&lt;=FC114),IFERROR($G114/FD114,0),"")</f>
        <v/>
      </c>
      <c r="DB114" s="90" t="str">
        <f>IF(AND(DB$85&gt;=FB114,DB$85&lt;=FC114),IFERROR($G114/FD114,0),"")</f>
        <v/>
      </c>
      <c r="DC114" s="90" t="str">
        <f>IF(AND(DC$85&gt;=FB114,DC$85&lt;=FC114),IFERROR($G114/FD114,0),"")</f>
        <v/>
      </c>
      <c r="DD114" s="90" t="str">
        <f>IF(AND(DD$85&gt;=FB114,DD$85&lt;=FC114),IFERROR($G114/FD114,0),"")</f>
        <v/>
      </c>
      <c r="DE114" s="90" t="str">
        <f>IF(AND(DE$85&gt;=FB114,DE$85&lt;=FC114),IFERROR($G114/FD114,0),"")</f>
        <v/>
      </c>
      <c r="DF114" s="90" t="str">
        <f>IF(AND(DF$85&gt;=FB114,DF$85&lt;=FC114),IFERROR($G114/FD114,0),"")</f>
        <v/>
      </c>
      <c r="DG114" s="90" t="str">
        <f>IF(AND(DG$85&gt;=FB114,DG$85&lt;=FC114),IFERROR($G114/FD114,0),"")</f>
        <v/>
      </c>
      <c r="DH114" s="90" t="str">
        <f>IF(AND(DH$85&gt;=FB114,DH$85&lt;=FC114),IFERROR($G114/FD114,0),"")</f>
        <v/>
      </c>
      <c r="DI114" s="90" t="str">
        <f>IF(AND(DI$85&gt;=FB114,DI$85&lt;=FC114),IFERROR($G114/FD114,0),"")</f>
        <v/>
      </c>
      <c r="DJ114" s="90" t="str">
        <f>IF(AND(DJ$85&gt;=FB114,DJ$85&lt;=FC114),IFERROR($G114/FD114,0),"")</f>
        <v/>
      </c>
      <c r="DK114" s="90" t="str">
        <f>IF(AND(DK$85&gt;=FB114,DK$85&lt;=FC114),IFERROR($G114/FD114,0),"")</f>
        <v/>
      </c>
      <c r="DL114" s="90" t="str">
        <f>IF(AND(DL$85&gt;=FB114,DL$85&lt;=FC114),IFERROR($G114/FD114,0),"")</f>
        <v/>
      </c>
      <c r="DM114" s="90" t="str">
        <f>IF(AND(DM$85&gt;=FB114,DM$85&lt;=FC114),IFERROR($G114/FD114,0),"")</f>
        <v/>
      </c>
      <c r="DN114" s="90" t="str">
        <f>IF(AND(DN$85&gt;=FB114,DN$85&lt;=FC114),IFERROR($G114/FD114,0),"")</f>
        <v/>
      </c>
      <c r="DO114" s="90" t="str">
        <f>IF(AND(DO$85&gt;=FB114,DO$85&lt;=FC114),IFERROR($G114/FD114,0),"")</f>
        <v/>
      </c>
      <c r="DP114" s="90" t="str">
        <f>IF(AND(DP$85&gt;=FB114,DP$85&lt;=FC114),IFERROR($G114/FD114,0),"")</f>
        <v/>
      </c>
      <c r="DQ114" s="90" t="str">
        <f>IF(AND(DQ$85&gt;=FB114,DQ$85&lt;=FC114),IFERROR($G114/FD114,0),"")</f>
        <v/>
      </c>
      <c r="DR114" s="90" t="str">
        <f>IF(AND(DR$85&gt;=FB114,DR$85&lt;=FC114),IFERROR($G114/FD114,0),"")</f>
        <v/>
      </c>
      <c r="DS114" s="90" t="str">
        <f>IF(AND(DS$85&gt;=FB114,DS$85&lt;=FC114),IFERROR($G114/FD114,0),"")</f>
        <v/>
      </c>
      <c r="DT114" s="90" t="str">
        <f>IF(AND(DT$85&gt;=FB114,DT$85&lt;=FC114),IFERROR($G114/FD114,0),"")</f>
        <v/>
      </c>
      <c r="DU114" s="90" t="str">
        <f>IF(AND(DU$85&gt;=FB114,DU$85&lt;=FC114),IFERROR($G114/FD114,0),"")</f>
        <v/>
      </c>
      <c r="DV114" s="90" t="str">
        <f>IF(AND(DV$85&gt;=FB114,DV$85&lt;=FC114),IFERROR($G114/FD114,0),"")</f>
        <v/>
      </c>
      <c r="DW114" s="90" t="str">
        <f>IF(AND(DW$85&gt;=FB114,DW$85&lt;=FC114),IFERROR($G114/FD114,0),"")</f>
        <v/>
      </c>
      <c r="DX114" s="90" t="str">
        <f>IF(AND(DX$85&gt;=FB114,DX$85&lt;=FC114),IFERROR($G114/FD114,0),"")</f>
        <v/>
      </c>
      <c r="DY114" s="90" t="str">
        <f>IF(AND(DY$85&gt;=FB114,DY$85&lt;=FC114),IFERROR($G114/FD114,0),"")</f>
        <v/>
      </c>
      <c r="DZ114" s="90" t="str">
        <f>IF(AND(DZ$85&gt;=FB114,DZ$85&lt;=FC114),IFERROR($G114/FD114,0),"")</f>
        <v/>
      </c>
      <c r="EA114" s="90" t="str">
        <f>IF(AND(EA$85&gt;=FB114,EA$85&lt;=FC114),IFERROR($G114/FD114,0),"")</f>
        <v/>
      </c>
      <c r="EB114" s="90" t="str">
        <f>IF(AND(EB$85&gt;=FB114,EB$85&lt;=FC114),IFERROR($G114/FD114,0),"")</f>
        <v/>
      </c>
      <c r="EC114" s="90" t="str">
        <f>IF(AND(EC$85&gt;=FB114,EC$85&lt;=FC114),IFERROR($G114/FD114,0),"")</f>
        <v/>
      </c>
      <c r="ED114" s="90" t="str">
        <f>IF(AND(ED$85&gt;=FB114,ED$85&lt;=FC114),IFERROR($G114/FD114,0),"")</f>
        <v/>
      </c>
      <c r="EE114" s="90" t="str">
        <f>IF(AND(EE$85&gt;=FB114,EE$85&lt;=FC114),IFERROR($G114/FD114,0),"")</f>
        <v/>
      </c>
      <c r="EF114" s="90" t="str">
        <f>IF(AND(EF$85&gt;=FB114,EF$85&lt;=FC114),IFERROR($G114/FD114,0),"")</f>
        <v/>
      </c>
      <c r="EG114" s="90" t="str">
        <f>IF(AND(EG$85&gt;=FB114,EG$85&lt;=FC114),IFERROR($G114/FD114,0),"")</f>
        <v/>
      </c>
      <c r="EH114" s="90" t="str">
        <f>IF(AND(EH$85&gt;=FB114,EH$85&lt;=FC114),IFERROR($G114/FD114,0),"")</f>
        <v/>
      </c>
      <c r="EI114" s="90" t="str">
        <f>IF(AND(EI$85&gt;=FB114,EI$85&lt;=FC114),IFERROR($G114/FD114,0),"")</f>
        <v/>
      </c>
      <c r="EJ114" s="90" t="str">
        <f>IF(AND(EJ$85&gt;=FB114,EJ$85&lt;=FC114),IFERROR($G114/FD114,0),"")</f>
        <v/>
      </c>
      <c r="EK114" s="90" t="str">
        <f>IF(AND(EK$85&gt;=FB114,EK$85&lt;=FC114),IFERROR($G114/FD114,0),"")</f>
        <v/>
      </c>
      <c r="EL114" s="90" t="str">
        <f>IF(AND(EL$85&gt;=FB114,EL$85&lt;=FC114),IFERROR($G114/FD114,0),"")</f>
        <v/>
      </c>
      <c r="EM114" s="90" t="str">
        <f>IF(AND(EM$85&gt;=FB114,EM$85&lt;=FC114),IFERROR($G114/FD114,0),"")</f>
        <v/>
      </c>
      <c r="EN114" s="90" t="str">
        <f>IF(AND(EN$85&gt;=FB114,EN$85&lt;=FC114),IFERROR($G114/FD114,0),"")</f>
        <v/>
      </c>
      <c r="EO114" s="90" t="str">
        <f>IF(AND(EO$85&gt;=FB114,EO$85&lt;=FC114),IFERROR($G114/FD114,0),"")</f>
        <v/>
      </c>
      <c r="EP114" s="90" t="str">
        <f>IF(AND(EP$85&gt;=FB114,EP$85&lt;=FC114),IFERROR($G114/FD114,0),"")</f>
        <v/>
      </c>
      <c r="EQ114" s="90" t="str">
        <f>IF(AND(EQ$85&gt;=FB114,EQ$85&lt;=FC114),IFERROR($G114/FD114,0),"")</f>
        <v/>
      </c>
      <c r="ER114" s="90" t="str">
        <f>IF(AND(ER$85&gt;=FB114,ER$85&lt;=FC114),IFERROR($G114/FD114,0),"")</f>
        <v/>
      </c>
      <c r="ES114" s="90" t="str">
        <f>IF(AND(ES$85&gt;=FB114,ES$85&lt;=FC114),IFERROR($G114/FD114,0),"")</f>
        <v/>
      </c>
      <c r="ET114" s="90" t="str">
        <f>IF(AND(ET$85&gt;=FB114,ET$85&lt;=FC114),IFERROR($G114/FD114,0),"")</f>
        <v/>
      </c>
      <c r="EU114" s="90" t="str">
        <f>IF(AND(EU$85&gt;=FB114,EU$85&lt;=FC114),IFERROR($G114/FD114,0),"")</f>
        <v/>
      </c>
      <c r="EV114" s="90" t="str">
        <f>IF(AND(EV$85&gt;=FB114,EV$85&lt;=FC114),IFERROR($G114/FD114,0),"")</f>
        <v/>
      </c>
      <c r="EW114" s="90" t="str">
        <f>IF(AND(EW$85&gt;=FB114,EW$85&lt;=FC114),IFERROR($G114/FD114,0),"")</f>
        <v/>
      </c>
      <c r="EX114" s="90" t="str">
        <f>IF(AND(EX$85&gt;=FB114,EX$85&lt;=FC114),IFERROR($G114/FD114,0),"")</f>
        <v/>
      </c>
      <c r="EY114" s="90" t="str">
        <f>IF(AND(EY$85&gt;=FB114,EY$85&lt;=FC114),IFERROR($G114/FD114,0),"")</f>
        <v/>
      </c>
      <c r="EZ114" s="90" t="str">
        <f>IF(AND(EZ$85&gt;=FB114,EZ$85&lt;=FC114),IFERROR($G114/FD114,0),"")</f>
        <v/>
      </c>
      <c r="FA114" s="90" t="str">
        <f>IF(AND(FA$85&gt;=FB114,FA$85&lt;=FC114),IFERROR($G114/FD114,0),"")</f>
        <v/>
      </c>
      <c r="FB114">
        <f>'06_Presupuesto'!J201-'02_Rendimientos'!$B$79+1</f>
        <v>50</v>
      </c>
      <c r="FC114">
        <f>'06_Presupuesto'!K201-'02_Rendimientos'!$B$79+1</f>
        <v>69</v>
      </c>
      <c r="FD114">
        <f>FC114-FB114+1</f>
        <v>20</v>
      </c>
    </row>
    <row r="115" spans="2:160">
      <c r="B115" s="109" t="str">
        <f>'06_Presupuesto'!K36</f>
        <v>B.1.6.1</v>
      </c>
      <c r="C115" s="109" t="str">
        <f>'06_Presupuesto'!L36</f>
        <v>Aislación Papel Impermeabilizante</v>
      </c>
      <c r="D115" s="109" t="str">
        <f>'06_Presupuesto'!M36</f>
        <v>M2</v>
      </c>
      <c r="E115" s="110">
        <f>'06_Presupuesto'!N36</f>
        <v>78.61</v>
      </c>
      <c r="F115" s="110">
        <f>'06_Presupuesto'!O36</f>
        <v>2874.9999999999995</v>
      </c>
      <c r="G115" s="110">
        <f>'06_Presupuesto'!P36</f>
        <v>226003.74999999997</v>
      </c>
      <c r="H115" s="110" t="str">
        <f>IF(AND(H$85&gt;=FB115,H$85&lt;=FC115),IFERROR($G115/FD115,0),"")</f>
        <v/>
      </c>
      <c r="I115" s="110" t="str">
        <f>IF(AND(I$85&gt;=FB115,I$85&lt;=FC115),IFERROR($G115/FD115,0),"")</f>
        <v/>
      </c>
      <c r="J115" s="110" t="str">
        <f>IF(AND(J$85&gt;=FB115,J$85&lt;=FC115),IFERROR($G115/FD115,0),"")</f>
        <v/>
      </c>
      <c r="K115" s="110" t="str">
        <f>IF(AND(K$85&gt;=FB115,K$85&lt;=FC115),IFERROR($G115/FD115,0),"")</f>
        <v/>
      </c>
      <c r="L115" s="110" t="str">
        <f>IF(AND(L$85&gt;=FB115,L$85&lt;=FC115),IFERROR($G115/FD115,0),"")</f>
        <v/>
      </c>
      <c r="M115" s="110" t="str">
        <f>IF(AND(M$85&gt;=FB115,M$85&lt;=FC115),IFERROR($G115/FD115,0),"")</f>
        <v/>
      </c>
      <c r="N115" s="110" t="str">
        <f>IF(AND(N$85&gt;=FB115,N$85&lt;=FC115),IFERROR($G115/FD115,0),"")</f>
        <v/>
      </c>
      <c r="O115" s="110" t="str">
        <f>IF(AND(O$85&gt;=FB115,O$85&lt;=FC115),IFERROR($G115/FD115,0),"")</f>
        <v/>
      </c>
      <c r="P115" s="110" t="str">
        <f>IF(AND(P$85&gt;=FB115,P$85&lt;=FC115),IFERROR($G115/FD115,0),"")</f>
        <v/>
      </c>
      <c r="Q115" s="110" t="str">
        <f>IF(AND(Q$85&gt;=FB115,Q$85&lt;=FC115),IFERROR($G115/FD115,0),"")</f>
        <v/>
      </c>
      <c r="R115" s="110" t="str">
        <f>IF(AND(R$85&gt;=FB115,R$85&lt;=FC115),IFERROR($G115/FD115,0),"")</f>
        <v/>
      </c>
      <c r="S115" s="110" t="str">
        <f>IF(AND(S$85&gt;=FB115,S$85&lt;=FC115),IFERROR($G115/FD115,0),"")</f>
        <v/>
      </c>
      <c r="T115" s="110" t="str">
        <f>IF(AND(T$85&gt;=FB115,T$85&lt;=FC115),IFERROR($G115/FD115,0),"")</f>
        <v/>
      </c>
      <c r="U115" s="110" t="str">
        <f>IF(AND(U$85&gt;=FB115,U$85&lt;=FC115),IFERROR($G115/FD115,0),"")</f>
        <v/>
      </c>
      <c r="V115" s="110" t="str">
        <f>IF(AND(V$85&gt;=FB115,V$85&lt;=FC115),IFERROR($G115/FD115,0),"")</f>
        <v/>
      </c>
      <c r="W115" s="110" t="str">
        <f>IF(AND(W$85&gt;=FB115,W$85&lt;=FC115),IFERROR($G115/FD115,0),"")</f>
        <v/>
      </c>
      <c r="X115" s="110" t="str">
        <f>IF(AND(X$85&gt;=FB115,X$85&lt;=FC115),IFERROR($G115/FD115,0),"")</f>
        <v/>
      </c>
      <c r="Y115" s="110" t="str">
        <f>IF(AND(Y$85&gt;=FB115,Y$85&lt;=FC115),IFERROR($G115/FD115,0),"")</f>
        <v/>
      </c>
      <c r="Z115" s="110" t="str">
        <f>IF(AND(Z$85&gt;=FB115,Z$85&lt;=FC115),IFERROR($G115/FD115,0),"")</f>
        <v/>
      </c>
      <c r="AA115" s="110" t="str">
        <f>IF(AND(AA$85&gt;=FB115,AA$85&lt;=FC115),IFERROR($G115/FD115,0),"")</f>
        <v/>
      </c>
      <c r="AB115" s="110" t="str">
        <f>IF(AND(AB$85&gt;=FB115,AB$85&lt;=FC115),IFERROR($G115/FD115,0),"")</f>
        <v/>
      </c>
      <c r="AC115" s="110" t="str">
        <f>IF(AND(AC$85&gt;=FB115,AC$85&lt;=FC115),IFERROR($G115/FD115,0),"")</f>
        <v/>
      </c>
      <c r="AD115" s="110" t="str">
        <f>IF(AND(AD$85&gt;=FB115,AD$85&lt;=FC115),IFERROR($G115/FD115,0),"")</f>
        <v/>
      </c>
      <c r="AE115" s="110" t="str">
        <f>IF(AND(AE$85&gt;=FB115,AE$85&lt;=FC115),IFERROR($G115/FD115,0),"")</f>
        <v/>
      </c>
      <c r="AF115" s="110" t="str">
        <f>IF(AND(AF$85&gt;=FB115,AF$85&lt;=FC115),IFERROR($G115/FD115,0),"")</f>
        <v/>
      </c>
      <c r="AG115" s="110" t="str">
        <f>IF(AND(AG$85&gt;=FB115,AG$85&lt;=FC115),IFERROR($G115/FD115,0),"")</f>
        <v/>
      </c>
      <c r="AH115" s="110" t="str">
        <f>IF(AND(AH$85&gt;=FB115,AH$85&lt;=FC115),IFERROR($G115/FD115,0),"")</f>
        <v/>
      </c>
      <c r="AI115" s="110" t="str">
        <f>IF(AND(AI$85&gt;=FB115,AI$85&lt;=FC115),IFERROR($G115/FD115,0),"")</f>
        <v/>
      </c>
      <c r="AJ115" s="110" t="str">
        <f>IF(AND(AJ$85&gt;=FB115,AJ$85&lt;=FC115),IFERROR($G115/FD115,0),"")</f>
        <v/>
      </c>
      <c r="AK115" s="110" t="str">
        <f>IF(AND(AK$85&gt;=FB115,AK$85&lt;=FC115),IFERROR($G115/FD115,0),"")</f>
        <v/>
      </c>
      <c r="AL115" s="110" t="str">
        <f>IF(AND(AL$85&gt;=FB115,AL$85&lt;=FC115),IFERROR($G115/FD115,0),"")</f>
        <v/>
      </c>
      <c r="AM115" s="110" t="str">
        <f>IF(AND(AM$85&gt;=FB115,AM$85&lt;=FC115),IFERROR($G115/FD115,0),"")</f>
        <v/>
      </c>
      <c r="AN115" s="110" t="str">
        <f>IF(AND(AN$85&gt;=FB115,AN$85&lt;=FC115),IFERROR($G115/FD115,0),"")</f>
        <v/>
      </c>
      <c r="AO115" s="110" t="str">
        <f>IF(AND(AO$85&gt;=FB115,AO$85&lt;=FC115),IFERROR($G115/FD115,0),"")</f>
        <v/>
      </c>
      <c r="AP115" s="110" t="str">
        <f>IF(AND(AP$85&gt;=FB115,AP$85&lt;=FC115),IFERROR($G115/FD115,0),"")</f>
        <v/>
      </c>
      <c r="AQ115" s="110" t="str">
        <f>IF(AND(AQ$85&gt;=FB115,AQ$85&lt;=FC115),IFERROR($G115/FD115,0),"")</f>
        <v/>
      </c>
      <c r="AR115" s="110" t="str">
        <f>IF(AND(AR$85&gt;=FB115,AR$85&lt;=FC115),IFERROR($G115/FD115,0),"")</f>
        <v/>
      </c>
      <c r="AS115" s="110" t="str">
        <f>IF(AND(AS$85&gt;=FB115,AS$85&lt;=FC115),IFERROR($G115/FD115,0),"")</f>
        <v/>
      </c>
      <c r="AT115" s="110" t="str">
        <f>IF(AND(AT$85&gt;=FB115,AT$85&lt;=FC115),IFERROR($G115/FD115,0),"")</f>
        <v/>
      </c>
      <c r="AU115" s="110" t="str">
        <f>IF(AND(AU$85&gt;=FB115,AU$85&lt;=FC115),IFERROR($G115/FD115,0),"")</f>
        <v/>
      </c>
      <c r="AV115" s="110" t="str">
        <f>IF(AND(AV$85&gt;=FB115,AV$85&lt;=FC115),IFERROR($G115/FD115,0),"")</f>
        <v/>
      </c>
      <c r="AW115" s="110" t="str">
        <f>IF(AND(AW$85&gt;=FB115,AW$85&lt;=FC115),IFERROR($G115/FD115,0),"")</f>
        <v/>
      </c>
      <c r="AX115" s="110" t="str">
        <f>IF(AND(AX$85&gt;=FB115,AX$85&lt;=FC115),IFERROR($G115/FD115,0),"")</f>
        <v/>
      </c>
      <c r="AY115" s="110" t="str">
        <f>IF(AND(AY$85&gt;=FB115,AY$85&lt;=FC115),IFERROR($G115/FD115,0),"")</f>
        <v/>
      </c>
      <c r="AZ115" s="110" t="str">
        <f>IF(AND(AZ$85&gt;=FB115,AZ$85&lt;=FC115),IFERROR($G115/FD115,0),"")</f>
        <v/>
      </c>
      <c r="BA115" s="110" t="str">
        <f>IF(AND(BA$85&gt;=FB115,BA$85&lt;=FC115),IFERROR($G115/FD115,0),"")</f>
        <v/>
      </c>
      <c r="BB115" s="110" t="str">
        <f>IF(AND(BB$85&gt;=FB115,BB$85&lt;=FC115),IFERROR($G115/FD115,0),"")</f>
        <v/>
      </c>
      <c r="BC115" s="110" t="str">
        <f>IF(AND(BC$85&gt;=FB115,BC$85&lt;=FC115),IFERROR($G115/FD115,0),"")</f>
        <v/>
      </c>
      <c r="BD115" s="110" t="str">
        <f>IF(AND(BD$85&gt;=FB115,BD$85&lt;=FC115),IFERROR($G115/FD115,0),"")</f>
        <v/>
      </c>
      <c r="BE115" s="110" t="str">
        <f>IF(AND(BE$85&gt;=FB115,BE$85&lt;=FC115),IFERROR($G115/FD115,0),"")</f>
        <v/>
      </c>
      <c r="BF115" s="110" t="str">
        <f>IF(AND(BF$85&gt;=FB115,BF$85&lt;=FC115),IFERROR($G115/FD115,0),"")</f>
        <v/>
      </c>
      <c r="BG115" s="110" t="str">
        <f>IF(AND(BG$85&gt;=FB115,BG$85&lt;=FC115),IFERROR($G115/FD115,0),"")</f>
        <v/>
      </c>
      <c r="BH115" s="110" t="str">
        <f>IF(AND(BH$85&gt;=FB115,BH$85&lt;=FC115),IFERROR($G115/FD115,0),"")</f>
        <v/>
      </c>
      <c r="BI115" s="110" t="str">
        <f>IF(AND(BI$85&gt;=FB115,BI$85&lt;=FC115),IFERROR($G115/FD115,0),"")</f>
        <v/>
      </c>
      <c r="BJ115" s="110" t="str">
        <f>IF(AND(BJ$85&gt;=FB115,BJ$85&lt;=FC115),IFERROR($G115/FD115,0),"")</f>
        <v/>
      </c>
      <c r="BK115" s="110" t="str">
        <f>IF(AND(BK$85&gt;=FB115,BK$85&lt;=FC115),IFERROR($G115/FD115,0),"")</f>
        <v/>
      </c>
      <c r="BL115" s="110" t="str">
        <f>IF(AND(BL$85&gt;=FB115,BL$85&lt;=FC115),IFERROR($G115/FD115,0),"")</f>
        <v/>
      </c>
      <c r="BM115" s="110" t="str">
        <f>IF(AND(BM$85&gt;=FB115,BM$85&lt;=FC115),IFERROR($G115/FD115,0),"")</f>
        <v/>
      </c>
      <c r="BN115" s="110" t="str">
        <f>IF(AND(BN$85&gt;=FB115,BN$85&lt;=FC115),IFERROR($G115/FD115,0),"")</f>
        <v/>
      </c>
      <c r="BO115" s="110" t="str">
        <f>IF(AND(BO$85&gt;=FB115,BO$85&lt;=FC115),IFERROR($G115/FD115,0),"")</f>
        <v/>
      </c>
      <c r="BP115" s="110" t="str">
        <f>IF(AND(BP$85&gt;=FB115,BP$85&lt;=FC115),IFERROR($G115/FD115,0),"")</f>
        <v/>
      </c>
      <c r="BQ115" s="110" t="str">
        <f>IF(AND(BQ$85&gt;=FB115,BQ$85&lt;=FC115),IFERROR($G115/FD115,0),"")</f>
        <v/>
      </c>
      <c r="BR115" s="110" t="str">
        <f>IF(AND(BR$85&gt;=FB115,BR$85&lt;=FC115),IFERROR($G115/FD115,0),"")</f>
        <v/>
      </c>
      <c r="BS115" s="110" t="str">
        <f>IF(AND(BS$85&gt;=FB115,BS$85&lt;=FC115),IFERROR($G115/FD115,0),"")</f>
        <v/>
      </c>
      <c r="BT115" s="110" t="str">
        <f>IF(AND(BT$85&gt;=FB115,BT$85&lt;=FC115),IFERROR($G115/FD115,0),"")</f>
        <v/>
      </c>
      <c r="BU115" s="110" t="str">
        <f>IF(AND(BU$85&gt;=FB115,BU$85&lt;=FC115),IFERROR($G115/FD115,0),"")</f>
        <v/>
      </c>
      <c r="BV115" s="110" t="str">
        <f>IF(AND(BV$85&gt;=FB115,BV$85&lt;=FC115),IFERROR($G115/FD115,0),"")</f>
        <v/>
      </c>
      <c r="BW115" s="110" t="str">
        <f>IF(AND(BW$85&gt;=FB115,BW$85&lt;=FC115),IFERROR($G115/FD115,0),"")</f>
        <v/>
      </c>
      <c r="BX115" s="110" t="str">
        <f>IF(AND(BX$85&gt;=FB115,BX$85&lt;=FC115),IFERROR($G115/FD115,0),"")</f>
        <v/>
      </c>
      <c r="BY115" s="110">
        <f>IF(AND(BY$85&gt;=FB115,BY$85&lt;=FC115),IFERROR($G115/FD115,0),"")</f>
        <v>18833.645833333332</v>
      </c>
      <c r="BZ115" s="110">
        <f>IF(AND(BZ$85&gt;=FB115,BZ$85&lt;=FC115),IFERROR($G115/FD115,0),"")</f>
        <v>18833.645833333332</v>
      </c>
      <c r="CA115" s="110">
        <f>IF(AND(CA$85&gt;=FB115,CA$85&lt;=FC115),IFERROR($G115/FD115,0),"")</f>
        <v>18833.645833333332</v>
      </c>
      <c r="CB115" s="110">
        <f>IF(AND(CB$85&gt;=FB115,CB$85&lt;=FC115),IFERROR($G115/FD115,0),"")</f>
        <v>18833.645833333332</v>
      </c>
      <c r="CC115" s="110">
        <f>IF(AND(CC$85&gt;=FB115,CC$85&lt;=FC115),IFERROR($G115/FD115,0),"")</f>
        <v>18833.645833333332</v>
      </c>
      <c r="CD115" s="110">
        <f>IF(AND(CD$85&gt;=FB115,CD$85&lt;=FC115),IFERROR($G115/FD115,0),"")</f>
        <v>18833.645833333332</v>
      </c>
      <c r="CE115" s="110">
        <f>IF(AND(CE$85&gt;=FB115,CE$85&lt;=FC115),IFERROR($G115/FD115,0),"")</f>
        <v>18833.645833333332</v>
      </c>
      <c r="CF115" s="110">
        <f>IF(AND(CF$85&gt;=FB115,CF$85&lt;=FC115),IFERROR($G115/FD115,0),"")</f>
        <v>18833.645833333332</v>
      </c>
      <c r="CG115" s="110">
        <f>IF(AND(CG$85&gt;=FB115,CG$85&lt;=FC115),IFERROR($G115/FD115,0),"")</f>
        <v>18833.645833333332</v>
      </c>
      <c r="CH115" s="110">
        <f>IF(AND(CH$85&gt;=FB115,CH$85&lt;=FC115),IFERROR($G115/FD115,0),"")</f>
        <v>18833.645833333332</v>
      </c>
      <c r="CI115" s="110">
        <f>IF(AND(CI$85&gt;=FB115,CI$85&lt;=FC115),IFERROR($G115/FD115,0),"")</f>
        <v>18833.645833333332</v>
      </c>
      <c r="CJ115" s="110">
        <f>IF(AND(CJ$85&gt;=FB115,CJ$85&lt;=FC115),IFERROR($G115/FD115,0),"")</f>
        <v>18833.645833333332</v>
      </c>
      <c r="CK115" s="110" t="str">
        <f>IF(AND(CK$85&gt;=FB115,CK$85&lt;=FC115),IFERROR($G115/FD115,0),"")</f>
        <v/>
      </c>
      <c r="CL115" s="110" t="str">
        <f>IF(AND(CL$85&gt;=FB115,CL$85&lt;=FC115),IFERROR($G115/FD115,0),"")</f>
        <v/>
      </c>
      <c r="CM115" s="110" t="str">
        <f>IF(AND(CM$85&gt;=FB115,CM$85&lt;=FC115),IFERROR($G115/FD115,0),"")</f>
        <v/>
      </c>
      <c r="CN115" s="110" t="str">
        <f>IF(AND(CN$85&gt;=FB115,CN$85&lt;=FC115),IFERROR($G115/FD115,0),"")</f>
        <v/>
      </c>
      <c r="CO115" s="110" t="str">
        <f>IF(AND(CO$85&gt;=FB115,CO$85&lt;=FC115),IFERROR($G115/FD115,0),"")</f>
        <v/>
      </c>
      <c r="CP115" s="110" t="str">
        <f>IF(AND(CP$85&gt;=FB115,CP$85&lt;=FC115),IFERROR($G115/FD115,0),"")</f>
        <v/>
      </c>
      <c r="CQ115" s="110" t="str">
        <f>IF(AND(CQ$85&gt;=FB115,CQ$85&lt;=FC115),IFERROR($G115/FD115,0),"")</f>
        <v/>
      </c>
      <c r="CR115" s="110" t="str">
        <f>IF(AND(CR$85&gt;=FB115,CR$85&lt;=FC115),IFERROR($G115/FD115,0),"")</f>
        <v/>
      </c>
      <c r="CS115" s="110" t="str">
        <f>IF(AND(CS$85&gt;=FB115,CS$85&lt;=FC115),IFERROR($G115/FD115,0),"")</f>
        <v/>
      </c>
      <c r="CT115" s="110" t="str">
        <f>IF(AND(CT$85&gt;=FB115,CT$85&lt;=FC115),IFERROR($G115/FD115,0),"")</f>
        <v/>
      </c>
      <c r="CU115" s="110" t="str">
        <f>IF(AND(CU$85&gt;=FB115,CU$85&lt;=FC115),IFERROR($G115/FD115,0),"")</f>
        <v/>
      </c>
      <c r="CV115" s="110" t="str">
        <f>IF(AND(CV$85&gt;=FB115,CV$85&lt;=FC115),IFERROR($G115/FD115,0),"")</f>
        <v/>
      </c>
      <c r="CW115" s="110" t="str">
        <f>IF(AND(CW$85&gt;=FB115,CW$85&lt;=FC115),IFERROR($G115/FD115,0),"")</f>
        <v/>
      </c>
      <c r="CX115" s="110" t="str">
        <f>IF(AND(CX$85&gt;=FB115,CX$85&lt;=FC115),IFERROR($G115/FD115,0),"")</f>
        <v/>
      </c>
      <c r="CY115" s="110" t="str">
        <f>IF(AND(CY$85&gt;=FB115,CY$85&lt;=FC115),IFERROR($G115/FD115,0),"")</f>
        <v/>
      </c>
      <c r="CZ115" s="110" t="str">
        <f>IF(AND(CZ$85&gt;=FB115,CZ$85&lt;=FC115),IFERROR($G115/FD115,0),"")</f>
        <v/>
      </c>
      <c r="DA115" s="110" t="str">
        <f>IF(AND(DA$85&gt;=FB115,DA$85&lt;=FC115),IFERROR($G115/FD115,0),"")</f>
        <v/>
      </c>
      <c r="DB115" s="110" t="str">
        <f>IF(AND(DB$85&gt;=FB115,DB$85&lt;=FC115),IFERROR($G115/FD115,0),"")</f>
        <v/>
      </c>
      <c r="DC115" s="110" t="str">
        <f>IF(AND(DC$85&gt;=FB115,DC$85&lt;=FC115),IFERROR($G115/FD115,0),"")</f>
        <v/>
      </c>
      <c r="DD115" s="110" t="str">
        <f>IF(AND(DD$85&gt;=FB115,DD$85&lt;=FC115),IFERROR($G115/FD115,0),"")</f>
        <v/>
      </c>
      <c r="DE115" s="110" t="str">
        <f>IF(AND(DE$85&gt;=FB115,DE$85&lt;=FC115),IFERROR($G115/FD115,0),"")</f>
        <v/>
      </c>
      <c r="DF115" s="110" t="str">
        <f>IF(AND(DF$85&gt;=FB115,DF$85&lt;=FC115),IFERROR($G115/FD115,0),"")</f>
        <v/>
      </c>
      <c r="DG115" s="110" t="str">
        <f>IF(AND(DG$85&gt;=FB115,DG$85&lt;=FC115),IFERROR($G115/FD115,0),"")</f>
        <v/>
      </c>
      <c r="DH115" s="110" t="str">
        <f>IF(AND(DH$85&gt;=FB115,DH$85&lt;=FC115),IFERROR($G115/FD115,0),"")</f>
        <v/>
      </c>
      <c r="DI115" s="110" t="str">
        <f>IF(AND(DI$85&gt;=FB115,DI$85&lt;=FC115),IFERROR($G115/FD115,0),"")</f>
        <v/>
      </c>
      <c r="DJ115" s="110" t="str">
        <f>IF(AND(DJ$85&gt;=FB115,DJ$85&lt;=FC115),IFERROR($G115/FD115,0),"")</f>
        <v/>
      </c>
      <c r="DK115" s="110" t="str">
        <f>IF(AND(DK$85&gt;=FB115,DK$85&lt;=FC115),IFERROR($G115/FD115,0),"")</f>
        <v/>
      </c>
      <c r="DL115" s="110" t="str">
        <f>IF(AND(DL$85&gt;=FB115,DL$85&lt;=FC115),IFERROR($G115/FD115,0),"")</f>
        <v/>
      </c>
      <c r="DM115" s="110" t="str">
        <f>IF(AND(DM$85&gt;=FB115,DM$85&lt;=FC115),IFERROR($G115/FD115,0),"")</f>
        <v/>
      </c>
      <c r="DN115" s="110" t="str">
        <f>IF(AND(DN$85&gt;=FB115,DN$85&lt;=FC115),IFERROR($G115/FD115,0),"")</f>
        <v/>
      </c>
      <c r="DO115" s="110" t="str">
        <f>IF(AND(DO$85&gt;=FB115,DO$85&lt;=FC115),IFERROR($G115/FD115,0),"")</f>
        <v/>
      </c>
      <c r="DP115" s="110" t="str">
        <f>IF(AND(DP$85&gt;=FB115,DP$85&lt;=FC115),IFERROR($G115/FD115,0),"")</f>
        <v/>
      </c>
      <c r="DQ115" s="110" t="str">
        <f>IF(AND(DQ$85&gt;=FB115,DQ$85&lt;=FC115),IFERROR($G115/FD115,0),"")</f>
        <v/>
      </c>
      <c r="DR115" s="110" t="str">
        <f>IF(AND(DR$85&gt;=FB115,DR$85&lt;=FC115),IFERROR($G115/FD115,0),"")</f>
        <v/>
      </c>
      <c r="DS115" s="110" t="str">
        <f>IF(AND(DS$85&gt;=FB115,DS$85&lt;=FC115),IFERROR($G115/FD115,0),"")</f>
        <v/>
      </c>
      <c r="DT115" s="110" t="str">
        <f>IF(AND(DT$85&gt;=FB115,DT$85&lt;=FC115),IFERROR($G115/FD115,0),"")</f>
        <v/>
      </c>
      <c r="DU115" s="110" t="str">
        <f>IF(AND(DU$85&gt;=FB115,DU$85&lt;=FC115),IFERROR($G115/FD115,0),"")</f>
        <v/>
      </c>
      <c r="DV115" s="110" t="str">
        <f>IF(AND(DV$85&gt;=FB115,DV$85&lt;=FC115),IFERROR($G115/FD115,0),"")</f>
        <v/>
      </c>
      <c r="DW115" s="110" t="str">
        <f>IF(AND(DW$85&gt;=FB115,DW$85&lt;=FC115),IFERROR($G115/FD115,0),"")</f>
        <v/>
      </c>
      <c r="DX115" s="110" t="str">
        <f>IF(AND(DX$85&gt;=FB115,DX$85&lt;=FC115),IFERROR($G115/FD115,0),"")</f>
        <v/>
      </c>
      <c r="DY115" s="110" t="str">
        <f>IF(AND(DY$85&gt;=FB115,DY$85&lt;=FC115),IFERROR($G115/FD115,0),"")</f>
        <v/>
      </c>
      <c r="DZ115" s="110" t="str">
        <f>IF(AND(DZ$85&gt;=FB115,DZ$85&lt;=FC115),IFERROR($G115/FD115,0),"")</f>
        <v/>
      </c>
      <c r="EA115" s="110" t="str">
        <f>IF(AND(EA$85&gt;=FB115,EA$85&lt;=FC115),IFERROR($G115/FD115,0),"")</f>
        <v/>
      </c>
      <c r="EB115" s="110" t="str">
        <f>IF(AND(EB$85&gt;=FB115,EB$85&lt;=FC115),IFERROR($G115/FD115,0),"")</f>
        <v/>
      </c>
      <c r="EC115" s="110" t="str">
        <f>IF(AND(EC$85&gt;=FB115,EC$85&lt;=FC115),IFERROR($G115/FD115,0),"")</f>
        <v/>
      </c>
      <c r="ED115" s="110" t="str">
        <f>IF(AND(ED$85&gt;=FB115,ED$85&lt;=FC115),IFERROR($G115/FD115,0),"")</f>
        <v/>
      </c>
      <c r="EE115" s="110" t="str">
        <f>IF(AND(EE$85&gt;=FB115,EE$85&lt;=FC115),IFERROR($G115/FD115,0),"")</f>
        <v/>
      </c>
      <c r="EF115" s="110" t="str">
        <f>IF(AND(EF$85&gt;=FB115,EF$85&lt;=FC115),IFERROR($G115/FD115,0),"")</f>
        <v/>
      </c>
      <c r="EG115" s="110" t="str">
        <f>IF(AND(EG$85&gt;=FB115,EG$85&lt;=FC115),IFERROR($G115/FD115,0),"")</f>
        <v/>
      </c>
      <c r="EH115" s="110" t="str">
        <f>IF(AND(EH$85&gt;=FB115,EH$85&lt;=FC115),IFERROR($G115/FD115,0),"")</f>
        <v/>
      </c>
      <c r="EI115" s="110" t="str">
        <f>IF(AND(EI$85&gt;=FB115,EI$85&lt;=FC115),IFERROR($G115/FD115,0),"")</f>
        <v/>
      </c>
      <c r="EJ115" s="110" t="str">
        <f>IF(AND(EJ$85&gt;=FB115,EJ$85&lt;=FC115),IFERROR($G115/FD115,0),"")</f>
        <v/>
      </c>
      <c r="EK115" s="110" t="str">
        <f>IF(AND(EK$85&gt;=FB115,EK$85&lt;=FC115),IFERROR($G115/FD115,0),"")</f>
        <v/>
      </c>
      <c r="EL115" s="110" t="str">
        <f>IF(AND(EL$85&gt;=FB115,EL$85&lt;=FC115),IFERROR($G115/FD115,0),"")</f>
        <v/>
      </c>
      <c r="EM115" s="110" t="str">
        <f>IF(AND(EM$85&gt;=FB115,EM$85&lt;=FC115),IFERROR($G115/FD115,0),"")</f>
        <v/>
      </c>
      <c r="EN115" s="110" t="str">
        <f>IF(AND(EN$85&gt;=FB115,EN$85&lt;=FC115),IFERROR($G115/FD115,0),"")</f>
        <v/>
      </c>
      <c r="EO115" s="110" t="str">
        <f>IF(AND(EO$85&gt;=FB115,EO$85&lt;=FC115),IFERROR($G115/FD115,0),"")</f>
        <v/>
      </c>
      <c r="EP115" s="110" t="str">
        <f>IF(AND(EP$85&gt;=FB115,EP$85&lt;=FC115),IFERROR($G115/FD115,0),"")</f>
        <v/>
      </c>
      <c r="EQ115" s="110" t="str">
        <f>IF(AND(EQ$85&gt;=FB115,EQ$85&lt;=FC115),IFERROR($G115/FD115,0),"")</f>
        <v/>
      </c>
      <c r="ER115" s="110" t="str">
        <f>IF(AND(ER$85&gt;=FB115,ER$85&lt;=FC115),IFERROR($G115/FD115,0),"")</f>
        <v/>
      </c>
      <c r="ES115" s="110" t="str">
        <f>IF(AND(ES$85&gt;=FB115,ES$85&lt;=FC115),IFERROR($G115/FD115,0),"")</f>
        <v/>
      </c>
      <c r="ET115" s="110" t="str">
        <f>IF(AND(ET$85&gt;=FB115,ET$85&lt;=FC115),IFERROR($G115/FD115,0),"")</f>
        <v/>
      </c>
      <c r="EU115" s="110" t="str">
        <f>IF(AND(EU$85&gt;=FB115,EU$85&lt;=FC115),IFERROR($G115/FD115,0),"")</f>
        <v/>
      </c>
      <c r="EV115" s="110" t="str">
        <f>IF(AND(EV$85&gt;=FB115,EV$85&lt;=FC115),IFERROR($G115/FD115,0),"")</f>
        <v/>
      </c>
      <c r="EW115" s="110" t="str">
        <f>IF(AND(EW$85&gt;=FB115,EW$85&lt;=FC115),IFERROR($G115/FD115,0),"")</f>
        <v/>
      </c>
      <c r="EX115" s="110" t="str">
        <f>IF(AND(EX$85&gt;=FB115,EX$85&lt;=FC115),IFERROR($G115/FD115,0),"")</f>
        <v/>
      </c>
      <c r="EY115" s="110" t="str">
        <f>IF(AND(EY$85&gt;=FB115,EY$85&lt;=FC115),IFERROR($G115/FD115,0),"")</f>
        <v/>
      </c>
      <c r="EZ115" s="110" t="str">
        <f>IF(AND(EZ$85&gt;=FB115,EZ$85&lt;=FC115),IFERROR($G115/FD115,0),"")</f>
        <v/>
      </c>
      <c r="FA115" s="110" t="str">
        <f>IF(AND(FA$85&gt;=FB115,FA$85&lt;=FC115),IFERROR($G115/FD115,0),"")</f>
        <v/>
      </c>
      <c r="FB115">
        <f>'06_Presupuesto'!J202-'02_Rendimientos'!$B$79+1</f>
        <v>70</v>
      </c>
      <c r="FC115">
        <f>'06_Presupuesto'!K202-'02_Rendimientos'!$B$79+1</f>
        <v>81</v>
      </c>
      <c r="FD115">
        <f>FC115-FB115+1</f>
        <v>12</v>
      </c>
    </row>
    <row r="116" spans="2:160">
      <c r="B116" t="str">
        <f>'06_Presupuesto'!K37</f>
        <v>B.1.6.2</v>
      </c>
      <c r="C116" t="str">
        <f>'06_Presupuesto'!L37</f>
        <v>Planchas OSB e=11.1mm</v>
      </c>
      <c r="D116" t="str">
        <f>'06_Presupuesto'!M37</f>
        <v>M2</v>
      </c>
      <c r="E116" s="90">
        <f>'06_Presupuesto'!N37</f>
        <v>78.61</v>
      </c>
      <c r="F116" s="90">
        <f>'06_Presupuesto'!O37</f>
        <v>16500</v>
      </c>
      <c r="G116" s="90">
        <f>'06_Presupuesto'!P37</f>
        <v>1297065</v>
      </c>
      <c r="H116" s="90" t="str">
        <f>IF(AND(H$85&gt;=FB116,H$85&lt;=FC116),IFERROR($G116/FD116,0),"")</f>
        <v/>
      </c>
      <c r="I116" s="90" t="str">
        <f>IF(AND(I$85&gt;=FB116,I$85&lt;=FC116),IFERROR($G116/FD116,0),"")</f>
        <v/>
      </c>
      <c r="J116" s="90" t="str">
        <f>IF(AND(J$85&gt;=FB116,J$85&lt;=FC116),IFERROR($G116/FD116,0),"")</f>
        <v/>
      </c>
      <c r="K116" s="90" t="str">
        <f>IF(AND(K$85&gt;=FB116,K$85&lt;=FC116),IFERROR($G116/FD116,0),"")</f>
        <v/>
      </c>
      <c r="L116" s="90" t="str">
        <f>IF(AND(L$85&gt;=FB116,L$85&lt;=FC116),IFERROR($G116/FD116,0),"")</f>
        <v/>
      </c>
      <c r="M116" s="90" t="str">
        <f>IF(AND(M$85&gt;=FB116,M$85&lt;=FC116),IFERROR($G116/FD116,0),"")</f>
        <v/>
      </c>
      <c r="N116" s="90" t="str">
        <f>IF(AND(N$85&gt;=FB116,N$85&lt;=FC116),IFERROR($G116/FD116,0),"")</f>
        <v/>
      </c>
      <c r="O116" s="90" t="str">
        <f>IF(AND(O$85&gt;=FB116,O$85&lt;=FC116),IFERROR($G116/FD116,0),"")</f>
        <v/>
      </c>
      <c r="P116" s="90" t="str">
        <f>IF(AND(P$85&gt;=FB116,P$85&lt;=FC116),IFERROR($G116/FD116,0),"")</f>
        <v/>
      </c>
      <c r="Q116" s="90" t="str">
        <f>IF(AND(Q$85&gt;=FB116,Q$85&lt;=FC116),IFERROR($G116/FD116,0),"")</f>
        <v/>
      </c>
      <c r="R116" s="90" t="str">
        <f>IF(AND(R$85&gt;=FB116,R$85&lt;=FC116),IFERROR($G116/FD116,0),"")</f>
        <v/>
      </c>
      <c r="S116" s="90" t="str">
        <f>IF(AND(S$85&gt;=FB116,S$85&lt;=FC116),IFERROR($G116/FD116,0),"")</f>
        <v/>
      </c>
      <c r="T116" s="90" t="str">
        <f>IF(AND(T$85&gt;=FB116,T$85&lt;=FC116),IFERROR($G116/FD116,0),"")</f>
        <v/>
      </c>
      <c r="U116" s="90" t="str">
        <f>IF(AND(U$85&gt;=FB116,U$85&lt;=FC116),IFERROR($G116/FD116,0),"")</f>
        <v/>
      </c>
      <c r="V116" s="90" t="str">
        <f>IF(AND(V$85&gt;=FB116,V$85&lt;=FC116),IFERROR($G116/FD116,0),"")</f>
        <v/>
      </c>
      <c r="W116" s="90" t="str">
        <f>IF(AND(W$85&gt;=FB116,W$85&lt;=FC116),IFERROR($G116/FD116,0),"")</f>
        <v/>
      </c>
      <c r="X116" s="90" t="str">
        <f>IF(AND(X$85&gt;=FB116,X$85&lt;=FC116),IFERROR($G116/FD116,0),"")</f>
        <v/>
      </c>
      <c r="Y116" s="90" t="str">
        <f>IF(AND(Y$85&gt;=FB116,Y$85&lt;=FC116),IFERROR($G116/FD116,0),"")</f>
        <v/>
      </c>
      <c r="Z116" s="90" t="str">
        <f>IF(AND(Z$85&gt;=FB116,Z$85&lt;=FC116),IFERROR($G116/FD116,0),"")</f>
        <v/>
      </c>
      <c r="AA116" s="90" t="str">
        <f>IF(AND(AA$85&gt;=FB116,AA$85&lt;=FC116),IFERROR($G116/FD116,0),"")</f>
        <v/>
      </c>
      <c r="AB116" s="90" t="str">
        <f>IF(AND(AB$85&gt;=FB116,AB$85&lt;=FC116),IFERROR($G116/FD116,0),"")</f>
        <v/>
      </c>
      <c r="AC116" s="90" t="str">
        <f>IF(AND(AC$85&gt;=FB116,AC$85&lt;=FC116),IFERROR($G116/FD116,0),"")</f>
        <v/>
      </c>
      <c r="AD116" s="90" t="str">
        <f>IF(AND(AD$85&gt;=FB116,AD$85&lt;=FC116),IFERROR($G116/FD116,0),"")</f>
        <v/>
      </c>
      <c r="AE116" s="90" t="str">
        <f>IF(AND(AE$85&gt;=FB116,AE$85&lt;=FC116),IFERROR($G116/FD116,0),"")</f>
        <v/>
      </c>
      <c r="AF116" s="90" t="str">
        <f>IF(AND(AF$85&gt;=FB116,AF$85&lt;=FC116),IFERROR($G116/FD116,0),"")</f>
        <v/>
      </c>
      <c r="AG116" s="90" t="str">
        <f>IF(AND(AG$85&gt;=FB116,AG$85&lt;=FC116),IFERROR($G116/FD116,0),"")</f>
        <v/>
      </c>
      <c r="AH116" s="90" t="str">
        <f>IF(AND(AH$85&gt;=FB116,AH$85&lt;=FC116),IFERROR($G116/FD116,0),"")</f>
        <v/>
      </c>
      <c r="AI116" s="90" t="str">
        <f>IF(AND(AI$85&gt;=FB116,AI$85&lt;=FC116),IFERROR($G116/FD116,0),"")</f>
        <v/>
      </c>
      <c r="AJ116" s="90" t="str">
        <f>IF(AND(AJ$85&gt;=FB116,AJ$85&lt;=FC116),IFERROR($G116/FD116,0),"")</f>
        <v/>
      </c>
      <c r="AK116" s="90" t="str">
        <f>IF(AND(AK$85&gt;=FB116,AK$85&lt;=FC116),IFERROR($G116/FD116,0),"")</f>
        <v/>
      </c>
      <c r="AL116" s="90" t="str">
        <f>IF(AND(AL$85&gt;=FB116,AL$85&lt;=FC116),IFERROR($G116/FD116,0),"")</f>
        <v/>
      </c>
      <c r="AM116" s="90" t="str">
        <f>IF(AND(AM$85&gt;=FB116,AM$85&lt;=FC116),IFERROR($G116/FD116,0),"")</f>
        <v/>
      </c>
      <c r="AN116" s="90" t="str">
        <f>IF(AND(AN$85&gt;=FB116,AN$85&lt;=FC116),IFERROR($G116/FD116,0),"")</f>
        <v/>
      </c>
      <c r="AO116" s="90" t="str">
        <f>IF(AND(AO$85&gt;=FB116,AO$85&lt;=FC116),IFERROR($G116/FD116,0),"")</f>
        <v/>
      </c>
      <c r="AP116" s="90" t="str">
        <f>IF(AND(AP$85&gt;=FB116,AP$85&lt;=FC116),IFERROR($G116/FD116,0),"")</f>
        <v/>
      </c>
      <c r="AQ116" s="90" t="str">
        <f>IF(AND(AQ$85&gt;=FB116,AQ$85&lt;=FC116),IFERROR($G116/FD116,0),"")</f>
        <v/>
      </c>
      <c r="AR116" s="90" t="str">
        <f>IF(AND(AR$85&gt;=FB116,AR$85&lt;=FC116),IFERROR($G116/FD116,0),"")</f>
        <v/>
      </c>
      <c r="AS116" s="90" t="str">
        <f>IF(AND(AS$85&gt;=FB116,AS$85&lt;=FC116),IFERROR($G116/FD116,0),"")</f>
        <v/>
      </c>
      <c r="AT116" s="90" t="str">
        <f>IF(AND(AT$85&gt;=FB116,AT$85&lt;=FC116),IFERROR($G116/FD116,0),"")</f>
        <v/>
      </c>
      <c r="AU116" s="90" t="str">
        <f>IF(AND(AU$85&gt;=FB116,AU$85&lt;=FC116),IFERROR($G116/FD116,0),"")</f>
        <v/>
      </c>
      <c r="AV116" s="90" t="str">
        <f>IF(AND(AV$85&gt;=FB116,AV$85&lt;=FC116),IFERROR($G116/FD116,0),"")</f>
        <v/>
      </c>
      <c r="AW116" s="90" t="str">
        <f>IF(AND(AW$85&gt;=FB116,AW$85&lt;=FC116),IFERROR($G116/FD116,0),"")</f>
        <v/>
      </c>
      <c r="AX116" s="90" t="str">
        <f>IF(AND(AX$85&gt;=FB116,AX$85&lt;=FC116),IFERROR($G116/FD116,0),"")</f>
        <v/>
      </c>
      <c r="AY116" s="90" t="str">
        <f>IF(AND(AY$85&gt;=FB116,AY$85&lt;=FC116),IFERROR($G116/FD116,0),"")</f>
        <v/>
      </c>
      <c r="AZ116" s="90" t="str">
        <f>IF(AND(AZ$85&gt;=FB116,AZ$85&lt;=FC116),IFERROR($G116/FD116,0),"")</f>
        <v/>
      </c>
      <c r="BA116" s="90" t="str">
        <f>IF(AND(BA$85&gt;=FB116,BA$85&lt;=FC116),IFERROR($G116/FD116,0),"")</f>
        <v/>
      </c>
      <c r="BB116" s="90" t="str">
        <f>IF(AND(BB$85&gt;=FB116,BB$85&lt;=FC116),IFERROR($G116/FD116,0),"")</f>
        <v/>
      </c>
      <c r="BC116" s="90" t="str">
        <f>IF(AND(BC$85&gt;=FB116,BC$85&lt;=FC116),IFERROR($G116/FD116,0),"")</f>
        <v/>
      </c>
      <c r="BD116" s="90" t="str">
        <f>IF(AND(BD$85&gt;=FB116,BD$85&lt;=FC116),IFERROR($G116/FD116,0),"")</f>
        <v/>
      </c>
      <c r="BE116" s="90" t="str">
        <f>IF(AND(BE$85&gt;=FB116,BE$85&lt;=FC116),IFERROR($G116/FD116,0),"")</f>
        <v/>
      </c>
      <c r="BF116" s="90" t="str">
        <f>IF(AND(BF$85&gt;=FB116,BF$85&lt;=FC116),IFERROR($G116/FD116,0),"")</f>
        <v/>
      </c>
      <c r="BG116" s="90" t="str">
        <f>IF(AND(BG$85&gt;=FB116,BG$85&lt;=FC116),IFERROR($G116/FD116,0),"")</f>
        <v/>
      </c>
      <c r="BH116" s="90" t="str">
        <f>IF(AND(BH$85&gt;=FB116,BH$85&lt;=FC116),IFERROR($G116/FD116,0),"")</f>
        <v/>
      </c>
      <c r="BI116" s="90" t="str">
        <f>IF(AND(BI$85&gt;=FB116,BI$85&lt;=FC116),IFERROR($G116/FD116,0),"")</f>
        <v/>
      </c>
      <c r="BJ116" s="90" t="str">
        <f>IF(AND(BJ$85&gt;=FB116,BJ$85&lt;=FC116),IFERROR($G116/FD116,0),"")</f>
        <v/>
      </c>
      <c r="BK116" s="90" t="str">
        <f>IF(AND(BK$85&gt;=FB116,BK$85&lt;=FC116),IFERROR($G116/FD116,0),"")</f>
        <v/>
      </c>
      <c r="BL116" s="90" t="str">
        <f>IF(AND(BL$85&gt;=FB116,BL$85&lt;=FC116),IFERROR($G116/FD116,0),"")</f>
        <v/>
      </c>
      <c r="BM116" s="90" t="str">
        <f>IF(AND(BM$85&gt;=FB116,BM$85&lt;=FC116),IFERROR($G116/FD116,0),"")</f>
        <v/>
      </c>
      <c r="BN116" s="90" t="str">
        <f>IF(AND(BN$85&gt;=FB116,BN$85&lt;=FC116),IFERROR($G116/FD116,0),"")</f>
        <v/>
      </c>
      <c r="BO116" s="90" t="str">
        <f>IF(AND(BO$85&gt;=FB116,BO$85&lt;=FC116),IFERROR($G116/FD116,0),"")</f>
        <v/>
      </c>
      <c r="BP116" s="90" t="str">
        <f>IF(AND(BP$85&gt;=FB116,BP$85&lt;=FC116),IFERROR($G116/FD116,0),"")</f>
        <v/>
      </c>
      <c r="BQ116" s="90" t="str">
        <f>IF(AND(BQ$85&gt;=FB116,BQ$85&lt;=FC116),IFERROR($G116/FD116,0),"")</f>
        <v/>
      </c>
      <c r="BR116" s="90" t="str">
        <f>IF(AND(BR$85&gt;=FB116,BR$85&lt;=FC116),IFERROR($G116/FD116,0),"")</f>
        <v/>
      </c>
      <c r="BS116" s="90" t="str">
        <f>IF(AND(BS$85&gt;=FB116,BS$85&lt;=FC116),IFERROR($G116/FD116,0),"")</f>
        <v/>
      </c>
      <c r="BT116" s="90" t="str">
        <f>IF(AND(BT$85&gt;=FB116,BT$85&lt;=FC116),IFERROR($G116/FD116,0),"")</f>
        <v/>
      </c>
      <c r="BU116" s="90" t="str">
        <f>IF(AND(BU$85&gt;=FB116,BU$85&lt;=FC116),IFERROR($G116/FD116,0),"")</f>
        <v/>
      </c>
      <c r="BV116" s="90" t="str">
        <f>IF(AND(BV$85&gt;=FB116,BV$85&lt;=FC116),IFERROR($G116/FD116,0),"")</f>
        <v/>
      </c>
      <c r="BW116" s="90" t="str">
        <f>IF(AND(BW$85&gt;=FB116,BW$85&lt;=FC116),IFERROR($G116/FD116,0),"")</f>
        <v/>
      </c>
      <c r="BX116" s="90" t="str">
        <f>IF(AND(BX$85&gt;=FB116,BX$85&lt;=FC116),IFERROR($G116/FD116,0),"")</f>
        <v/>
      </c>
      <c r="BY116" s="90">
        <f>IF(AND(BY$85&gt;=FB116,BY$85&lt;=FC116),IFERROR($G116/FD116,0),"")</f>
        <v>108088.75</v>
      </c>
      <c r="BZ116" s="90">
        <f>IF(AND(BZ$85&gt;=FB116,BZ$85&lt;=FC116),IFERROR($G116/FD116,0),"")</f>
        <v>108088.75</v>
      </c>
      <c r="CA116" s="90">
        <f>IF(AND(CA$85&gt;=FB116,CA$85&lt;=FC116),IFERROR($G116/FD116,0),"")</f>
        <v>108088.75</v>
      </c>
      <c r="CB116" s="90">
        <f>IF(AND(CB$85&gt;=FB116,CB$85&lt;=FC116),IFERROR($G116/FD116,0),"")</f>
        <v>108088.75</v>
      </c>
      <c r="CC116" s="90">
        <f>IF(AND(CC$85&gt;=FB116,CC$85&lt;=FC116),IFERROR($G116/FD116,0),"")</f>
        <v>108088.75</v>
      </c>
      <c r="CD116" s="90">
        <f>IF(AND(CD$85&gt;=FB116,CD$85&lt;=FC116),IFERROR($G116/FD116,0),"")</f>
        <v>108088.75</v>
      </c>
      <c r="CE116" s="90">
        <f>IF(AND(CE$85&gt;=FB116,CE$85&lt;=FC116),IFERROR($G116/FD116,0),"")</f>
        <v>108088.75</v>
      </c>
      <c r="CF116" s="90">
        <f>IF(AND(CF$85&gt;=FB116,CF$85&lt;=FC116),IFERROR($G116/FD116,0),"")</f>
        <v>108088.75</v>
      </c>
      <c r="CG116" s="90">
        <f>IF(AND(CG$85&gt;=FB116,CG$85&lt;=FC116),IFERROR($G116/FD116,0),"")</f>
        <v>108088.75</v>
      </c>
      <c r="CH116" s="90">
        <f>IF(AND(CH$85&gt;=FB116,CH$85&lt;=FC116),IFERROR($G116/FD116,0),"")</f>
        <v>108088.75</v>
      </c>
      <c r="CI116" s="90">
        <f>IF(AND(CI$85&gt;=FB116,CI$85&lt;=FC116),IFERROR($G116/FD116,0),"")</f>
        <v>108088.75</v>
      </c>
      <c r="CJ116" s="90">
        <f>IF(AND(CJ$85&gt;=FB116,CJ$85&lt;=FC116),IFERROR($G116/FD116,0),"")</f>
        <v>108088.75</v>
      </c>
      <c r="CK116" s="90" t="str">
        <f>IF(AND(CK$85&gt;=FB116,CK$85&lt;=FC116),IFERROR($G116/FD116,0),"")</f>
        <v/>
      </c>
      <c r="CL116" s="90" t="str">
        <f>IF(AND(CL$85&gt;=FB116,CL$85&lt;=FC116),IFERROR($G116/FD116,0),"")</f>
        <v/>
      </c>
      <c r="CM116" s="90" t="str">
        <f>IF(AND(CM$85&gt;=FB116,CM$85&lt;=FC116),IFERROR($G116/FD116,0),"")</f>
        <v/>
      </c>
      <c r="CN116" s="90" t="str">
        <f>IF(AND(CN$85&gt;=FB116,CN$85&lt;=FC116),IFERROR($G116/FD116,0),"")</f>
        <v/>
      </c>
      <c r="CO116" s="90" t="str">
        <f>IF(AND(CO$85&gt;=FB116,CO$85&lt;=FC116),IFERROR($G116/FD116,0),"")</f>
        <v/>
      </c>
      <c r="CP116" s="90" t="str">
        <f>IF(AND(CP$85&gt;=FB116,CP$85&lt;=FC116),IFERROR($G116/FD116,0),"")</f>
        <v/>
      </c>
      <c r="CQ116" s="90" t="str">
        <f>IF(AND(CQ$85&gt;=FB116,CQ$85&lt;=FC116),IFERROR($G116/FD116,0),"")</f>
        <v/>
      </c>
      <c r="CR116" s="90" t="str">
        <f>IF(AND(CR$85&gt;=FB116,CR$85&lt;=FC116),IFERROR($G116/FD116,0),"")</f>
        <v/>
      </c>
      <c r="CS116" s="90" t="str">
        <f>IF(AND(CS$85&gt;=FB116,CS$85&lt;=FC116),IFERROR($G116/FD116,0),"")</f>
        <v/>
      </c>
      <c r="CT116" s="90" t="str">
        <f>IF(AND(CT$85&gt;=FB116,CT$85&lt;=FC116),IFERROR($G116/FD116,0),"")</f>
        <v/>
      </c>
      <c r="CU116" s="90" t="str">
        <f>IF(AND(CU$85&gt;=FB116,CU$85&lt;=FC116),IFERROR($G116/FD116,0),"")</f>
        <v/>
      </c>
      <c r="CV116" s="90" t="str">
        <f>IF(AND(CV$85&gt;=FB116,CV$85&lt;=FC116),IFERROR($G116/FD116,0),"")</f>
        <v/>
      </c>
      <c r="CW116" s="90" t="str">
        <f>IF(AND(CW$85&gt;=FB116,CW$85&lt;=FC116),IFERROR($G116/FD116,0),"")</f>
        <v/>
      </c>
      <c r="CX116" s="90" t="str">
        <f>IF(AND(CX$85&gt;=FB116,CX$85&lt;=FC116),IFERROR($G116/FD116,0),"")</f>
        <v/>
      </c>
      <c r="CY116" s="90" t="str">
        <f>IF(AND(CY$85&gt;=FB116,CY$85&lt;=FC116),IFERROR($G116/FD116,0),"")</f>
        <v/>
      </c>
      <c r="CZ116" s="90" t="str">
        <f>IF(AND(CZ$85&gt;=FB116,CZ$85&lt;=FC116),IFERROR($G116/FD116,0),"")</f>
        <v/>
      </c>
      <c r="DA116" s="90" t="str">
        <f>IF(AND(DA$85&gt;=FB116,DA$85&lt;=FC116),IFERROR($G116/FD116,0),"")</f>
        <v/>
      </c>
      <c r="DB116" s="90" t="str">
        <f>IF(AND(DB$85&gt;=FB116,DB$85&lt;=FC116),IFERROR($G116/FD116,0),"")</f>
        <v/>
      </c>
      <c r="DC116" s="90" t="str">
        <f>IF(AND(DC$85&gt;=FB116,DC$85&lt;=FC116),IFERROR($G116/FD116,0),"")</f>
        <v/>
      </c>
      <c r="DD116" s="90" t="str">
        <f>IF(AND(DD$85&gt;=FB116,DD$85&lt;=FC116),IFERROR($G116/FD116,0),"")</f>
        <v/>
      </c>
      <c r="DE116" s="90" t="str">
        <f>IF(AND(DE$85&gt;=FB116,DE$85&lt;=FC116),IFERROR($G116/FD116,0),"")</f>
        <v/>
      </c>
      <c r="DF116" s="90" t="str">
        <f>IF(AND(DF$85&gt;=FB116,DF$85&lt;=FC116),IFERROR($G116/FD116,0),"")</f>
        <v/>
      </c>
      <c r="DG116" s="90" t="str">
        <f>IF(AND(DG$85&gt;=FB116,DG$85&lt;=FC116),IFERROR($G116/FD116,0),"")</f>
        <v/>
      </c>
      <c r="DH116" s="90" t="str">
        <f>IF(AND(DH$85&gt;=FB116,DH$85&lt;=FC116),IFERROR($G116/FD116,0),"")</f>
        <v/>
      </c>
      <c r="DI116" s="90" t="str">
        <f>IF(AND(DI$85&gt;=FB116,DI$85&lt;=FC116),IFERROR($G116/FD116,0),"")</f>
        <v/>
      </c>
      <c r="DJ116" s="90" t="str">
        <f>IF(AND(DJ$85&gt;=FB116,DJ$85&lt;=FC116),IFERROR($G116/FD116,0),"")</f>
        <v/>
      </c>
      <c r="DK116" s="90" t="str">
        <f>IF(AND(DK$85&gt;=FB116,DK$85&lt;=FC116),IFERROR($G116/FD116,0),"")</f>
        <v/>
      </c>
      <c r="DL116" s="90" t="str">
        <f>IF(AND(DL$85&gt;=FB116,DL$85&lt;=FC116),IFERROR($G116/FD116,0),"")</f>
        <v/>
      </c>
      <c r="DM116" s="90" t="str">
        <f>IF(AND(DM$85&gt;=FB116,DM$85&lt;=FC116),IFERROR($G116/FD116,0),"")</f>
        <v/>
      </c>
      <c r="DN116" s="90" t="str">
        <f>IF(AND(DN$85&gt;=FB116,DN$85&lt;=FC116),IFERROR($G116/FD116,0),"")</f>
        <v/>
      </c>
      <c r="DO116" s="90" t="str">
        <f>IF(AND(DO$85&gt;=FB116,DO$85&lt;=FC116),IFERROR($G116/FD116,0),"")</f>
        <v/>
      </c>
      <c r="DP116" s="90" t="str">
        <f>IF(AND(DP$85&gt;=FB116,DP$85&lt;=FC116),IFERROR($G116/FD116,0),"")</f>
        <v/>
      </c>
      <c r="DQ116" s="90" t="str">
        <f>IF(AND(DQ$85&gt;=FB116,DQ$85&lt;=FC116),IFERROR($G116/FD116,0),"")</f>
        <v/>
      </c>
      <c r="DR116" s="90" t="str">
        <f>IF(AND(DR$85&gt;=FB116,DR$85&lt;=FC116),IFERROR($G116/FD116,0),"")</f>
        <v/>
      </c>
      <c r="DS116" s="90" t="str">
        <f>IF(AND(DS$85&gt;=FB116,DS$85&lt;=FC116),IFERROR($G116/FD116,0),"")</f>
        <v/>
      </c>
      <c r="DT116" s="90" t="str">
        <f>IF(AND(DT$85&gt;=FB116,DT$85&lt;=FC116),IFERROR($G116/FD116,0),"")</f>
        <v/>
      </c>
      <c r="DU116" s="90" t="str">
        <f>IF(AND(DU$85&gt;=FB116,DU$85&lt;=FC116),IFERROR($G116/FD116,0),"")</f>
        <v/>
      </c>
      <c r="DV116" s="90" t="str">
        <f>IF(AND(DV$85&gt;=FB116,DV$85&lt;=FC116),IFERROR($G116/FD116,0),"")</f>
        <v/>
      </c>
      <c r="DW116" s="90" t="str">
        <f>IF(AND(DW$85&gt;=FB116,DW$85&lt;=FC116),IFERROR($G116/FD116,0),"")</f>
        <v/>
      </c>
      <c r="DX116" s="90" t="str">
        <f>IF(AND(DX$85&gt;=FB116,DX$85&lt;=FC116),IFERROR($G116/FD116,0),"")</f>
        <v/>
      </c>
      <c r="DY116" s="90" t="str">
        <f>IF(AND(DY$85&gt;=FB116,DY$85&lt;=FC116),IFERROR($G116/FD116,0),"")</f>
        <v/>
      </c>
      <c r="DZ116" s="90" t="str">
        <f>IF(AND(DZ$85&gt;=FB116,DZ$85&lt;=FC116),IFERROR($G116/FD116,0),"")</f>
        <v/>
      </c>
      <c r="EA116" s="90" t="str">
        <f>IF(AND(EA$85&gt;=FB116,EA$85&lt;=FC116),IFERROR($G116/FD116,0),"")</f>
        <v/>
      </c>
      <c r="EB116" s="90" t="str">
        <f>IF(AND(EB$85&gt;=FB116,EB$85&lt;=FC116),IFERROR($G116/FD116,0),"")</f>
        <v/>
      </c>
      <c r="EC116" s="90" t="str">
        <f>IF(AND(EC$85&gt;=FB116,EC$85&lt;=FC116),IFERROR($G116/FD116,0),"")</f>
        <v/>
      </c>
      <c r="ED116" s="90" t="str">
        <f>IF(AND(ED$85&gt;=FB116,ED$85&lt;=FC116),IFERROR($G116/FD116,0),"")</f>
        <v/>
      </c>
      <c r="EE116" s="90" t="str">
        <f>IF(AND(EE$85&gt;=FB116,EE$85&lt;=FC116),IFERROR($G116/FD116,0),"")</f>
        <v/>
      </c>
      <c r="EF116" s="90" t="str">
        <f>IF(AND(EF$85&gt;=FB116,EF$85&lt;=FC116),IFERROR($G116/FD116,0),"")</f>
        <v/>
      </c>
      <c r="EG116" s="90" t="str">
        <f>IF(AND(EG$85&gt;=FB116,EG$85&lt;=FC116),IFERROR($G116/FD116,0),"")</f>
        <v/>
      </c>
      <c r="EH116" s="90" t="str">
        <f>IF(AND(EH$85&gt;=FB116,EH$85&lt;=FC116),IFERROR($G116/FD116,0),"")</f>
        <v/>
      </c>
      <c r="EI116" s="90" t="str">
        <f>IF(AND(EI$85&gt;=FB116,EI$85&lt;=FC116),IFERROR($G116/FD116,0),"")</f>
        <v/>
      </c>
      <c r="EJ116" s="90" t="str">
        <f>IF(AND(EJ$85&gt;=FB116,EJ$85&lt;=FC116),IFERROR($G116/FD116,0),"")</f>
        <v/>
      </c>
      <c r="EK116" s="90" t="str">
        <f>IF(AND(EK$85&gt;=FB116,EK$85&lt;=FC116),IFERROR($G116/FD116,0),"")</f>
        <v/>
      </c>
      <c r="EL116" s="90" t="str">
        <f>IF(AND(EL$85&gt;=FB116,EL$85&lt;=FC116),IFERROR($G116/FD116,0),"")</f>
        <v/>
      </c>
      <c r="EM116" s="90" t="str">
        <f>IF(AND(EM$85&gt;=FB116,EM$85&lt;=FC116),IFERROR($G116/FD116,0),"")</f>
        <v/>
      </c>
      <c r="EN116" s="90" t="str">
        <f>IF(AND(EN$85&gt;=FB116,EN$85&lt;=FC116),IFERROR($G116/FD116,0),"")</f>
        <v/>
      </c>
      <c r="EO116" s="90" t="str">
        <f>IF(AND(EO$85&gt;=FB116,EO$85&lt;=FC116),IFERROR($G116/FD116,0),"")</f>
        <v/>
      </c>
      <c r="EP116" s="90" t="str">
        <f>IF(AND(EP$85&gt;=FB116,EP$85&lt;=FC116),IFERROR($G116/FD116,0),"")</f>
        <v/>
      </c>
      <c r="EQ116" s="90" t="str">
        <f>IF(AND(EQ$85&gt;=FB116,EQ$85&lt;=FC116),IFERROR($G116/FD116,0),"")</f>
        <v/>
      </c>
      <c r="ER116" s="90" t="str">
        <f>IF(AND(ER$85&gt;=FB116,ER$85&lt;=FC116),IFERROR($G116/FD116,0),"")</f>
        <v/>
      </c>
      <c r="ES116" s="90" t="str">
        <f>IF(AND(ES$85&gt;=FB116,ES$85&lt;=FC116),IFERROR($G116/FD116,0),"")</f>
        <v/>
      </c>
      <c r="ET116" s="90" t="str">
        <f>IF(AND(ET$85&gt;=FB116,ET$85&lt;=FC116),IFERROR($G116/FD116,0),"")</f>
        <v/>
      </c>
      <c r="EU116" s="90" t="str">
        <f>IF(AND(EU$85&gt;=FB116,EU$85&lt;=FC116),IFERROR($G116/FD116,0),"")</f>
        <v/>
      </c>
      <c r="EV116" s="90" t="str">
        <f>IF(AND(EV$85&gt;=FB116,EV$85&lt;=FC116),IFERROR($G116/FD116,0),"")</f>
        <v/>
      </c>
      <c r="EW116" s="90" t="str">
        <f>IF(AND(EW$85&gt;=FB116,EW$85&lt;=FC116),IFERROR($G116/FD116,0),"")</f>
        <v/>
      </c>
      <c r="EX116" s="90" t="str">
        <f>IF(AND(EX$85&gt;=FB116,EX$85&lt;=FC116),IFERROR($G116/FD116,0),"")</f>
        <v/>
      </c>
      <c r="EY116" s="90" t="str">
        <f>IF(AND(EY$85&gt;=FB116,EY$85&lt;=FC116),IFERROR($G116/FD116,0),"")</f>
        <v/>
      </c>
      <c r="EZ116" s="90" t="str">
        <f>IF(AND(EZ$85&gt;=FB116,EZ$85&lt;=FC116),IFERROR($G116/FD116,0),"")</f>
        <v/>
      </c>
      <c r="FA116" s="90" t="str">
        <f>IF(AND(FA$85&gt;=FB116,FA$85&lt;=FC116),IFERROR($G116/FD116,0),"")</f>
        <v/>
      </c>
      <c r="FB116">
        <f>'06_Presupuesto'!J203-'02_Rendimientos'!$B$79+1</f>
        <v>70</v>
      </c>
      <c r="FC116">
        <f>'06_Presupuesto'!K203-'02_Rendimientos'!$B$79+1</f>
        <v>81</v>
      </c>
      <c r="FD116">
        <f>FC116-FB116+1</f>
        <v>12</v>
      </c>
    </row>
    <row r="117" spans="2:160">
      <c r="B117" s="109" t="str">
        <f>'06_Presupuesto'!K38</f>
        <v>B.1.6.3</v>
      </c>
      <c r="C117" s="109" t="str">
        <f>'06_Presupuesto'!L38</f>
        <v>Cubierta Onda Estándar</v>
      </c>
      <c r="D117" s="109" t="str">
        <f>'06_Presupuesto'!M38</f>
        <v>M2</v>
      </c>
      <c r="E117" s="110">
        <f>'06_Presupuesto'!N38</f>
        <v>78.61</v>
      </c>
      <c r="F117" s="110">
        <f>'06_Presupuesto'!O38</f>
        <v>18499.999999999996</v>
      </c>
      <c r="G117" s="110">
        <f>'06_Presupuesto'!P38</f>
        <v>1454284.9999999998</v>
      </c>
      <c r="H117" s="110" t="str">
        <f>IF(AND(H$85&gt;=FB117,H$85&lt;=FC117),IFERROR($G117/FD117,0),"")</f>
        <v/>
      </c>
      <c r="I117" s="110" t="str">
        <f>IF(AND(I$85&gt;=FB117,I$85&lt;=FC117),IFERROR($G117/FD117,0),"")</f>
        <v/>
      </c>
      <c r="J117" s="110" t="str">
        <f>IF(AND(J$85&gt;=FB117,J$85&lt;=FC117),IFERROR($G117/FD117,0),"")</f>
        <v/>
      </c>
      <c r="K117" s="110" t="str">
        <f>IF(AND(K$85&gt;=FB117,K$85&lt;=FC117),IFERROR($G117/FD117,0),"")</f>
        <v/>
      </c>
      <c r="L117" s="110" t="str">
        <f>IF(AND(L$85&gt;=FB117,L$85&lt;=FC117),IFERROR($G117/FD117,0),"")</f>
        <v/>
      </c>
      <c r="M117" s="110" t="str">
        <f>IF(AND(M$85&gt;=FB117,M$85&lt;=FC117),IFERROR($G117/FD117,0),"")</f>
        <v/>
      </c>
      <c r="N117" s="110" t="str">
        <f>IF(AND(N$85&gt;=FB117,N$85&lt;=FC117),IFERROR($G117/FD117,0),"")</f>
        <v/>
      </c>
      <c r="O117" s="110" t="str">
        <f>IF(AND(O$85&gt;=FB117,O$85&lt;=FC117),IFERROR($G117/FD117,0),"")</f>
        <v/>
      </c>
      <c r="P117" s="110" t="str">
        <f>IF(AND(P$85&gt;=FB117,P$85&lt;=FC117),IFERROR($G117/FD117,0),"")</f>
        <v/>
      </c>
      <c r="Q117" s="110" t="str">
        <f>IF(AND(Q$85&gt;=FB117,Q$85&lt;=FC117),IFERROR($G117/FD117,0),"")</f>
        <v/>
      </c>
      <c r="R117" s="110" t="str">
        <f>IF(AND(R$85&gt;=FB117,R$85&lt;=FC117),IFERROR($G117/FD117,0),"")</f>
        <v/>
      </c>
      <c r="S117" s="110" t="str">
        <f>IF(AND(S$85&gt;=FB117,S$85&lt;=FC117),IFERROR($G117/FD117,0),"")</f>
        <v/>
      </c>
      <c r="T117" s="110" t="str">
        <f>IF(AND(T$85&gt;=FB117,T$85&lt;=FC117),IFERROR($G117/FD117,0),"")</f>
        <v/>
      </c>
      <c r="U117" s="110" t="str">
        <f>IF(AND(U$85&gt;=FB117,U$85&lt;=FC117),IFERROR($G117/FD117,0),"")</f>
        <v/>
      </c>
      <c r="V117" s="110" t="str">
        <f>IF(AND(V$85&gt;=FB117,V$85&lt;=FC117),IFERROR($G117/FD117,0),"")</f>
        <v/>
      </c>
      <c r="W117" s="110" t="str">
        <f>IF(AND(W$85&gt;=FB117,W$85&lt;=FC117),IFERROR($G117/FD117,0),"")</f>
        <v/>
      </c>
      <c r="X117" s="110" t="str">
        <f>IF(AND(X$85&gt;=FB117,X$85&lt;=FC117),IFERROR($G117/FD117,0),"")</f>
        <v/>
      </c>
      <c r="Y117" s="110" t="str">
        <f>IF(AND(Y$85&gt;=FB117,Y$85&lt;=FC117),IFERROR($G117/FD117,0),"")</f>
        <v/>
      </c>
      <c r="Z117" s="110" t="str">
        <f>IF(AND(Z$85&gt;=FB117,Z$85&lt;=FC117),IFERROR($G117/FD117,0),"")</f>
        <v/>
      </c>
      <c r="AA117" s="110" t="str">
        <f>IF(AND(AA$85&gt;=FB117,AA$85&lt;=FC117),IFERROR($G117/FD117,0),"")</f>
        <v/>
      </c>
      <c r="AB117" s="110" t="str">
        <f>IF(AND(AB$85&gt;=FB117,AB$85&lt;=FC117),IFERROR($G117/FD117,0),"")</f>
        <v/>
      </c>
      <c r="AC117" s="110" t="str">
        <f>IF(AND(AC$85&gt;=FB117,AC$85&lt;=FC117),IFERROR($G117/FD117,0),"")</f>
        <v/>
      </c>
      <c r="AD117" s="110" t="str">
        <f>IF(AND(AD$85&gt;=FB117,AD$85&lt;=FC117),IFERROR($G117/FD117,0),"")</f>
        <v/>
      </c>
      <c r="AE117" s="110" t="str">
        <f>IF(AND(AE$85&gt;=FB117,AE$85&lt;=FC117),IFERROR($G117/FD117,0),"")</f>
        <v/>
      </c>
      <c r="AF117" s="110" t="str">
        <f>IF(AND(AF$85&gt;=FB117,AF$85&lt;=FC117),IFERROR($G117/FD117,0),"")</f>
        <v/>
      </c>
      <c r="AG117" s="110" t="str">
        <f>IF(AND(AG$85&gt;=FB117,AG$85&lt;=FC117),IFERROR($G117/FD117,0),"")</f>
        <v/>
      </c>
      <c r="AH117" s="110" t="str">
        <f>IF(AND(AH$85&gt;=FB117,AH$85&lt;=FC117),IFERROR($G117/FD117,0),"")</f>
        <v/>
      </c>
      <c r="AI117" s="110" t="str">
        <f>IF(AND(AI$85&gt;=FB117,AI$85&lt;=FC117),IFERROR($G117/FD117,0),"")</f>
        <v/>
      </c>
      <c r="AJ117" s="110" t="str">
        <f>IF(AND(AJ$85&gt;=FB117,AJ$85&lt;=FC117),IFERROR($G117/FD117,0),"")</f>
        <v/>
      </c>
      <c r="AK117" s="110" t="str">
        <f>IF(AND(AK$85&gt;=FB117,AK$85&lt;=FC117),IFERROR($G117/FD117,0),"")</f>
        <v/>
      </c>
      <c r="AL117" s="110" t="str">
        <f>IF(AND(AL$85&gt;=FB117,AL$85&lt;=FC117),IFERROR($G117/FD117,0),"")</f>
        <v/>
      </c>
      <c r="AM117" s="110" t="str">
        <f>IF(AND(AM$85&gt;=FB117,AM$85&lt;=FC117),IFERROR($G117/FD117,0),"")</f>
        <v/>
      </c>
      <c r="AN117" s="110" t="str">
        <f>IF(AND(AN$85&gt;=FB117,AN$85&lt;=FC117),IFERROR($G117/FD117,0),"")</f>
        <v/>
      </c>
      <c r="AO117" s="110" t="str">
        <f>IF(AND(AO$85&gt;=FB117,AO$85&lt;=FC117),IFERROR($G117/FD117,0),"")</f>
        <v/>
      </c>
      <c r="AP117" s="110" t="str">
        <f>IF(AND(AP$85&gt;=FB117,AP$85&lt;=FC117),IFERROR($G117/FD117,0),"")</f>
        <v/>
      </c>
      <c r="AQ117" s="110" t="str">
        <f>IF(AND(AQ$85&gt;=FB117,AQ$85&lt;=FC117),IFERROR($G117/FD117,0),"")</f>
        <v/>
      </c>
      <c r="AR117" s="110" t="str">
        <f>IF(AND(AR$85&gt;=FB117,AR$85&lt;=FC117),IFERROR($G117/FD117,0),"")</f>
        <v/>
      </c>
      <c r="AS117" s="110" t="str">
        <f>IF(AND(AS$85&gt;=FB117,AS$85&lt;=FC117),IFERROR($G117/FD117,0),"")</f>
        <v/>
      </c>
      <c r="AT117" s="110" t="str">
        <f>IF(AND(AT$85&gt;=FB117,AT$85&lt;=FC117),IFERROR($G117/FD117,0),"")</f>
        <v/>
      </c>
      <c r="AU117" s="110" t="str">
        <f>IF(AND(AU$85&gt;=FB117,AU$85&lt;=FC117),IFERROR($G117/FD117,0),"")</f>
        <v/>
      </c>
      <c r="AV117" s="110" t="str">
        <f>IF(AND(AV$85&gt;=FB117,AV$85&lt;=FC117),IFERROR($G117/FD117,0),"")</f>
        <v/>
      </c>
      <c r="AW117" s="110" t="str">
        <f>IF(AND(AW$85&gt;=FB117,AW$85&lt;=FC117),IFERROR($G117/FD117,0),"")</f>
        <v/>
      </c>
      <c r="AX117" s="110" t="str">
        <f>IF(AND(AX$85&gt;=FB117,AX$85&lt;=FC117),IFERROR($G117/FD117,0),"")</f>
        <v/>
      </c>
      <c r="AY117" s="110" t="str">
        <f>IF(AND(AY$85&gt;=FB117,AY$85&lt;=FC117),IFERROR($G117/FD117,0),"")</f>
        <v/>
      </c>
      <c r="AZ117" s="110" t="str">
        <f>IF(AND(AZ$85&gt;=FB117,AZ$85&lt;=FC117),IFERROR($G117/FD117,0),"")</f>
        <v/>
      </c>
      <c r="BA117" s="110" t="str">
        <f>IF(AND(BA$85&gt;=FB117,BA$85&lt;=FC117),IFERROR($G117/FD117,0),"")</f>
        <v/>
      </c>
      <c r="BB117" s="110" t="str">
        <f>IF(AND(BB$85&gt;=FB117,BB$85&lt;=FC117),IFERROR($G117/FD117,0),"")</f>
        <v/>
      </c>
      <c r="BC117" s="110" t="str">
        <f>IF(AND(BC$85&gt;=FB117,BC$85&lt;=FC117),IFERROR($G117/FD117,0),"")</f>
        <v/>
      </c>
      <c r="BD117" s="110" t="str">
        <f>IF(AND(BD$85&gt;=FB117,BD$85&lt;=FC117),IFERROR($G117/FD117,0),"")</f>
        <v/>
      </c>
      <c r="BE117" s="110" t="str">
        <f>IF(AND(BE$85&gt;=FB117,BE$85&lt;=FC117),IFERROR($G117/FD117,0),"")</f>
        <v/>
      </c>
      <c r="BF117" s="110" t="str">
        <f>IF(AND(BF$85&gt;=FB117,BF$85&lt;=FC117),IFERROR($G117/FD117,0),"")</f>
        <v/>
      </c>
      <c r="BG117" s="110" t="str">
        <f>IF(AND(BG$85&gt;=FB117,BG$85&lt;=FC117),IFERROR($G117/FD117,0),"")</f>
        <v/>
      </c>
      <c r="BH117" s="110" t="str">
        <f>IF(AND(BH$85&gt;=FB117,BH$85&lt;=FC117),IFERROR($G117/FD117,0),"")</f>
        <v/>
      </c>
      <c r="BI117" s="110" t="str">
        <f>IF(AND(BI$85&gt;=FB117,BI$85&lt;=FC117),IFERROR($G117/FD117,0),"")</f>
        <v/>
      </c>
      <c r="BJ117" s="110" t="str">
        <f>IF(AND(BJ$85&gt;=FB117,BJ$85&lt;=FC117),IFERROR($G117/FD117,0),"")</f>
        <v/>
      </c>
      <c r="BK117" s="110" t="str">
        <f>IF(AND(BK$85&gt;=FB117,BK$85&lt;=FC117),IFERROR($G117/FD117,0),"")</f>
        <v/>
      </c>
      <c r="BL117" s="110" t="str">
        <f>IF(AND(BL$85&gt;=FB117,BL$85&lt;=FC117),IFERROR($G117/FD117,0),"")</f>
        <v/>
      </c>
      <c r="BM117" s="110" t="str">
        <f>IF(AND(BM$85&gt;=FB117,BM$85&lt;=FC117),IFERROR($G117/FD117,0),"")</f>
        <v/>
      </c>
      <c r="BN117" s="110" t="str">
        <f>IF(AND(BN$85&gt;=FB117,BN$85&lt;=FC117),IFERROR($G117/FD117,0),"")</f>
        <v/>
      </c>
      <c r="BO117" s="110" t="str">
        <f>IF(AND(BO$85&gt;=FB117,BO$85&lt;=FC117),IFERROR($G117/FD117,0),"")</f>
        <v/>
      </c>
      <c r="BP117" s="110" t="str">
        <f>IF(AND(BP$85&gt;=FB117,BP$85&lt;=FC117),IFERROR($G117/FD117,0),"")</f>
        <v/>
      </c>
      <c r="BQ117" s="110" t="str">
        <f>IF(AND(BQ$85&gt;=FB117,BQ$85&lt;=FC117),IFERROR($G117/FD117,0),"")</f>
        <v/>
      </c>
      <c r="BR117" s="110" t="str">
        <f>IF(AND(BR$85&gt;=FB117,BR$85&lt;=FC117),IFERROR($G117/FD117,0),"")</f>
        <v/>
      </c>
      <c r="BS117" s="110" t="str">
        <f>IF(AND(BS$85&gt;=FB117,BS$85&lt;=FC117),IFERROR($G117/FD117,0),"")</f>
        <v/>
      </c>
      <c r="BT117" s="110" t="str">
        <f>IF(AND(BT$85&gt;=FB117,BT$85&lt;=FC117),IFERROR($G117/FD117,0),"")</f>
        <v/>
      </c>
      <c r="BU117" s="110" t="str">
        <f>IF(AND(BU$85&gt;=FB117,BU$85&lt;=FC117),IFERROR($G117/FD117,0),"")</f>
        <v/>
      </c>
      <c r="BV117" s="110" t="str">
        <f>IF(AND(BV$85&gt;=FB117,BV$85&lt;=FC117),IFERROR($G117/FD117,0),"")</f>
        <v/>
      </c>
      <c r="BW117" s="110" t="str">
        <f>IF(AND(BW$85&gt;=FB117,BW$85&lt;=FC117),IFERROR($G117/FD117,0),"")</f>
        <v/>
      </c>
      <c r="BX117" s="110" t="str">
        <f>IF(AND(BX$85&gt;=FB117,BX$85&lt;=FC117),IFERROR($G117/FD117,0),"")</f>
        <v/>
      </c>
      <c r="BY117" s="110">
        <f>IF(AND(BY$85&gt;=FB117,BY$85&lt;=FC117),IFERROR($G117/FD117,0),"")</f>
        <v>121190.41666666664</v>
      </c>
      <c r="BZ117" s="110">
        <f>IF(AND(BZ$85&gt;=FB117,BZ$85&lt;=FC117),IFERROR($G117/FD117,0),"")</f>
        <v>121190.41666666664</v>
      </c>
      <c r="CA117" s="110">
        <f>IF(AND(CA$85&gt;=FB117,CA$85&lt;=FC117),IFERROR($G117/FD117,0),"")</f>
        <v>121190.41666666664</v>
      </c>
      <c r="CB117" s="110">
        <f>IF(AND(CB$85&gt;=FB117,CB$85&lt;=FC117),IFERROR($G117/FD117,0),"")</f>
        <v>121190.41666666664</v>
      </c>
      <c r="CC117" s="110">
        <f>IF(AND(CC$85&gt;=FB117,CC$85&lt;=FC117),IFERROR($G117/FD117,0),"")</f>
        <v>121190.41666666664</v>
      </c>
      <c r="CD117" s="110">
        <f>IF(AND(CD$85&gt;=FB117,CD$85&lt;=FC117),IFERROR($G117/FD117,0),"")</f>
        <v>121190.41666666664</v>
      </c>
      <c r="CE117" s="110">
        <f>IF(AND(CE$85&gt;=FB117,CE$85&lt;=FC117),IFERROR($G117/FD117,0),"")</f>
        <v>121190.41666666664</v>
      </c>
      <c r="CF117" s="110">
        <f>IF(AND(CF$85&gt;=FB117,CF$85&lt;=FC117),IFERROR($G117/FD117,0),"")</f>
        <v>121190.41666666664</v>
      </c>
      <c r="CG117" s="110">
        <f>IF(AND(CG$85&gt;=FB117,CG$85&lt;=FC117),IFERROR($G117/FD117,0),"")</f>
        <v>121190.41666666664</v>
      </c>
      <c r="CH117" s="110">
        <f>IF(AND(CH$85&gt;=FB117,CH$85&lt;=FC117),IFERROR($G117/FD117,0),"")</f>
        <v>121190.41666666664</v>
      </c>
      <c r="CI117" s="110">
        <f>IF(AND(CI$85&gt;=FB117,CI$85&lt;=FC117),IFERROR($G117/FD117,0),"")</f>
        <v>121190.41666666664</v>
      </c>
      <c r="CJ117" s="110">
        <f>IF(AND(CJ$85&gt;=FB117,CJ$85&lt;=FC117),IFERROR($G117/FD117,0),"")</f>
        <v>121190.41666666664</v>
      </c>
      <c r="CK117" s="110" t="str">
        <f>IF(AND(CK$85&gt;=FB117,CK$85&lt;=FC117),IFERROR($G117/FD117,0),"")</f>
        <v/>
      </c>
      <c r="CL117" s="110" t="str">
        <f>IF(AND(CL$85&gt;=FB117,CL$85&lt;=FC117),IFERROR($G117/FD117,0),"")</f>
        <v/>
      </c>
      <c r="CM117" s="110" t="str">
        <f>IF(AND(CM$85&gt;=FB117,CM$85&lt;=FC117),IFERROR($G117/FD117,0),"")</f>
        <v/>
      </c>
      <c r="CN117" s="110" t="str">
        <f>IF(AND(CN$85&gt;=FB117,CN$85&lt;=FC117),IFERROR($G117/FD117,0),"")</f>
        <v/>
      </c>
      <c r="CO117" s="110" t="str">
        <f>IF(AND(CO$85&gt;=FB117,CO$85&lt;=FC117),IFERROR($G117/FD117,0),"")</f>
        <v/>
      </c>
      <c r="CP117" s="110" t="str">
        <f>IF(AND(CP$85&gt;=FB117,CP$85&lt;=FC117),IFERROR($G117/FD117,0),"")</f>
        <v/>
      </c>
      <c r="CQ117" s="110" t="str">
        <f>IF(AND(CQ$85&gt;=FB117,CQ$85&lt;=FC117),IFERROR($G117/FD117,0),"")</f>
        <v/>
      </c>
      <c r="CR117" s="110" t="str">
        <f>IF(AND(CR$85&gt;=FB117,CR$85&lt;=FC117),IFERROR($G117/FD117,0),"")</f>
        <v/>
      </c>
      <c r="CS117" s="110" t="str">
        <f>IF(AND(CS$85&gt;=FB117,CS$85&lt;=FC117),IFERROR($G117/FD117,0),"")</f>
        <v/>
      </c>
      <c r="CT117" s="110" t="str">
        <f>IF(AND(CT$85&gt;=FB117,CT$85&lt;=FC117),IFERROR($G117/FD117,0),"")</f>
        <v/>
      </c>
      <c r="CU117" s="110" t="str">
        <f>IF(AND(CU$85&gt;=FB117,CU$85&lt;=FC117),IFERROR($G117/FD117,0),"")</f>
        <v/>
      </c>
      <c r="CV117" s="110" t="str">
        <f>IF(AND(CV$85&gt;=FB117,CV$85&lt;=FC117),IFERROR($G117/FD117,0),"")</f>
        <v/>
      </c>
      <c r="CW117" s="110" t="str">
        <f>IF(AND(CW$85&gt;=FB117,CW$85&lt;=FC117),IFERROR($G117/FD117,0),"")</f>
        <v/>
      </c>
      <c r="CX117" s="110" t="str">
        <f>IF(AND(CX$85&gt;=FB117,CX$85&lt;=FC117),IFERROR($G117/FD117,0),"")</f>
        <v/>
      </c>
      <c r="CY117" s="110" t="str">
        <f>IF(AND(CY$85&gt;=FB117,CY$85&lt;=FC117),IFERROR($G117/FD117,0),"")</f>
        <v/>
      </c>
      <c r="CZ117" s="110" t="str">
        <f>IF(AND(CZ$85&gt;=FB117,CZ$85&lt;=FC117),IFERROR($G117/FD117,0),"")</f>
        <v/>
      </c>
      <c r="DA117" s="110" t="str">
        <f>IF(AND(DA$85&gt;=FB117,DA$85&lt;=FC117),IFERROR($G117/FD117,0),"")</f>
        <v/>
      </c>
      <c r="DB117" s="110" t="str">
        <f>IF(AND(DB$85&gt;=FB117,DB$85&lt;=FC117),IFERROR($G117/FD117,0),"")</f>
        <v/>
      </c>
      <c r="DC117" s="110" t="str">
        <f>IF(AND(DC$85&gt;=FB117,DC$85&lt;=FC117),IFERROR($G117/FD117,0),"")</f>
        <v/>
      </c>
      <c r="DD117" s="110" t="str">
        <f>IF(AND(DD$85&gt;=FB117,DD$85&lt;=FC117),IFERROR($G117/FD117,0),"")</f>
        <v/>
      </c>
      <c r="DE117" s="110" t="str">
        <f>IF(AND(DE$85&gt;=FB117,DE$85&lt;=FC117),IFERROR($G117/FD117,0),"")</f>
        <v/>
      </c>
      <c r="DF117" s="110" t="str">
        <f>IF(AND(DF$85&gt;=FB117,DF$85&lt;=FC117),IFERROR($G117/FD117,0),"")</f>
        <v/>
      </c>
      <c r="DG117" s="110" t="str">
        <f>IF(AND(DG$85&gt;=FB117,DG$85&lt;=FC117),IFERROR($G117/FD117,0),"")</f>
        <v/>
      </c>
      <c r="DH117" s="110" t="str">
        <f>IF(AND(DH$85&gt;=FB117,DH$85&lt;=FC117),IFERROR($G117/FD117,0),"")</f>
        <v/>
      </c>
      <c r="DI117" s="110" t="str">
        <f>IF(AND(DI$85&gt;=FB117,DI$85&lt;=FC117),IFERROR($G117/FD117,0),"")</f>
        <v/>
      </c>
      <c r="DJ117" s="110" t="str">
        <f>IF(AND(DJ$85&gt;=FB117,DJ$85&lt;=FC117),IFERROR($G117/FD117,0),"")</f>
        <v/>
      </c>
      <c r="DK117" s="110" t="str">
        <f>IF(AND(DK$85&gt;=FB117,DK$85&lt;=FC117),IFERROR($G117/FD117,0),"")</f>
        <v/>
      </c>
      <c r="DL117" s="110" t="str">
        <f>IF(AND(DL$85&gt;=FB117,DL$85&lt;=FC117),IFERROR($G117/FD117,0),"")</f>
        <v/>
      </c>
      <c r="DM117" s="110" t="str">
        <f>IF(AND(DM$85&gt;=FB117,DM$85&lt;=FC117),IFERROR($G117/FD117,0),"")</f>
        <v/>
      </c>
      <c r="DN117" s="110" t="str">
        <f>IF(AND(DN$85&gt;=FB117,DN$85&lt;=FC117),IFERROR($G117/FD117,0),"")</f>
        <v/>
      </c>
      <c r="DO117" s="110" t="str">
        <f>IF(AND(DO$85&gt;=FB117,DO$85&lt;=FC117),IFERROR($G117/FD117,0),"")</f>
        <v/>
      </c>
      <c r="DP117" s="110" t="str">
        <f>IF(AND(DP$85&gt;=FB117,DP$85&lt;=FC117),IFERROR($G117/FD117,0),"")</f>
        <v/>
      </c>
      <c r="DQ117" s="110" t="str">
        <f>IF(AND(DQ$85&gt;=FB117,DQ$85&lt;=FC117),IFERROR($G117/FD117,0),"")</f>
        <v/>
      </c>
      <c r="DR117" s="110" t="str">
        <f>IF(AND(DR$85&gt;=FB117,DR$85&lt;=FC117),IFERROR($G117/FD117,0),"")</f>
        <v/>
      </c>
      <c r="DS117" s="110" t="str">
        <f>IF(AND(DS$85&gt;=FB117,DS$85&lt;=FC117),IFERROR($G117/FD117,0),"")</f>
        <v/>
      </c>
      <c r="DT117" s="110" t="str">
        <f>IF(AND(DT$85&gt;=FB117,DT$85&lt;=FC117),IFERROR($G117/FD117,0),"")</f>
        <v/>
      </c>
      <c r="DU117" s="110" t="str">
        <f>IF(AND(DU$85&gt;=FB117,DU$85&lt;=FC117),IFERROR($G117/FD117,0),"")</f>
        <v/>
      </c>
      <c r="DV117" s="110" t="str">
        <f>IF(AND(DV$85&gt;=FB117,DV$85&lt;=FC117),IFERROR($G117/FD117,0),"")</f>
        <v/>
      </c>
      <c r="DW117" s="110" t="str">
        <f>IF(AND(DW$85&gt;=FB117,DW$85&lt;=FC117),IFERROR($G117/FD117,0),"")</f>
        <v/>
      </c>
      <c r="DX117" s="110" t="str">
        <f>IF(AND(DX$85&gt;=FB117,DX$85&lt;=FC117),IFERROR($G117/FD117,0),"")</f>
        <v/>
      </c>
      <c r="DY117" s="110" t="str">
        <f>IF(AND(DY$85&gt;=FB117,DY$85&lt;=FC117),IFERROR($G117/FD117,0),"")</f>
        <v/>
      </c>
      <c r="DZ117" s="110" t="str">
        <f>IF(AND(DZ$85&gt;=FB117,DZ$85&lt;=FC117),IFERROR($G117/FD117,0),"")</f>
        <v/>
      </c>
      <c r="EA117" s="110" t="str">
        <f>IF(AND(EA$85&gt;=FB117,EA$85&lt;=FC117),IFERROR($G117/FD117,0),"")</f>
        <v/>
      </c>
      <c r="EB117" s="110" t="str">
        <f>IF(AND(EB$85&gt;=FB117,EB$85&lt;=FC117),IFERROR($G117/FD117,0),"")</f>
        <v/>
      </c>
      <c r="EC117" s="110" t="str">
        <f>IF(AND(EC$85&gt;=FB117,EC$85&lt;=FC117),IFERROR($G117/FD117,0),"")</f>
        <v/>
      </c>
      <c r="ED117" s="110" t="str">
        <f>IF(AND(ED$85&gt;=FB117,ED$85&lt;=FC117),IFERROR($G117/FD117,0),"")</f>
        <v/>
      </c>
      <c r="EE117" s="110" t="str">
        <f>IF(AND(EE$85&gt;=FB117,EE$85&lt;=FC117),IFERROR($G117/FD117,0),"")</f>
        <v/>
      </c>
      <c r="EF117" s="110" t="str">
        <f>IF(AND(EF$85&gt;=FB117,EF$85&lt;=FC117),IFERROR($G117/FD117,0),"")</f>
        <v/>
      </c>
      <c r="EG117" s="110" t="str">
        <f>IF(AND(EG$85&gt;=FB117,EG$85&lt;=FC117),IFERROR($G117/FD117,0),"")</f>
        <v/>
      </c>
      <c r="EH117" s="110" t="str">
        <f>IF(AND(EH$85&gt;=FB117,EH$85&lt;=FC117),IFERROR($G117/FD117,0),"")</f>
        <v/>
      </c>
      <c r="EI117" s="110" t="str">
        <f>IF(AND(EI$85&gt;=FB117,EI$85&lt;=FC117),IFERROR($G117/FD117,0),"")</f>
        <v/>
      </c>
      <c r="EJ117" s="110" t="str">
        <f>IF(AND(EJ$85&gt;=FB117,EJ$85&lt;=FC117),IFERROR($G117/FD117,0),"")</f>
        <v/>
      </c>
      <c r="EK117" s="110" t="str">
        <f>IF(AND(EK$85&gt;=FB117,EK$85&lt;=FC117),IFERROR($G117/FD117,0),"")</f>
        <v/>
      </c>
      <c r="EL117" s="110" t="str">
        <f>IF(AND(EL$85&gt;=FB117,EL$85&lt;=FC117),IFERROR($G117/FD117,0),"")</f>
        <v/>
      </c>
      <c r="EM117" s="110" t="str">
        <f>IF(AND(EM$85&gt;=FB117,EM$85&lt;=FC117),IFERROR($G117/FD117,0),"")</f>
        <v/>
      </c>
      <c r="EN117" s="110" t="str">
        <f>IF(AND(EN$85&gt;=FB117,EN$85&lt;=FC117),IFERROR($G117/FD117,0),"")</f>
        <v/>
      </c>
      <c r="EO117" s="110" t="str">
        <f>IF(AND(EO$85&gt;=FB117,EO$85&lt;=FC117),IFERROR($G117/FD117,0),"")</f>
        <v/>
      </c>
      <c r="EP117" s="110" t="str">
        <f>IF(AND(EP$85&gt;=FB117,EP$85&lt;=FC117),IFERROR($G117/FD117,0),"")</f>
        <v/>
      </c>
      <c r="EQ117" s="110" t="str">
        <f>IF(AND(EQ$85&gt;=FB117,EQ$85&lt;=FC117),IFERROR($G117/FD117,0),"")</f>
        <v/>
      </c>
      <c r="ER117" s="110" t="str">
        <f>IF(AND(ER$85&gt;=FB117,ER$85&lt;=FC117),IFERROR($G117/FD117,0),"")</f>
        <v/>
      </c>
      <c r="ES117" s="110" t="str">
        <f>IF(AND(ES$85&gt;=FB117,ES$85&lt;=FC117),IFERROR($G117/FD117,0),"")</f>
        <v/>
      </c>
      <c r="ET117" s="110" t="str">
        <f>IF(AND(ET$85&gt;=FB117,ET$85&lt;=FC117),IFERROR($G117/FD117,0),"")</f>
        <v/>
      </c>
      <c r="EU117" s="110" t="str">
        <f>IF(AND(EU$85&gt;=FB117,EU$85&lt;=FC117),IFERROR($G117/FD117,0),"")</f>
        <v/>
      </c>
      <c r="EV117" s="110" t="str">
        <f>IF(AND(EV$85&gt;=FB117,EV$85&lt;=FC117),IFERROR($G117/FD117,0),"")</f>
        <v/>
      </c>
      <c r="EW117" s="110" t="str">
        <f>IF(AND(EW$85&gt;=FB117,EW$85&lt;=FC117),IFERROR($G117/FD117,0),"")</f>
        <v/>
      </c>
      <c r="EX117" s="110" t="str">
        <f>IF(AND(EX$85&gt;=FB117,EX$85&lt;=FC117),IFERROR($G117/FD117,0),"")</f>
        <v/>
      </c>
      <c r="EY117" s="110" t="str">
        <f>IF(AND(EY$85&gt;=FB117,EY$85&lt;=FC117),IFERROR($G117/FD117,0),"")</f>
        <v/>
      </c>
      <c r="EZ117" s="110" t="str">
        <f>IF(AND(EZ$85&gt;=FB117,EZ$85&lt;=FC117),IFERROR($G117/FD117,0),"")</f>
        <v/>
      </c>
      <c r="FA117" s="110" t="str">
        <f>IF(AND(FA$85&gt;=FB117,FA$85&lt;=FC117),IFERROR($G117/FD117,0),"")</f>
        <v/>
      </c>
      <c r="FB117">
        <f>'06_Presupuesto'!J204-'02_Rendimientos'!$B$79+1</f>
        <v>70</v>
      </c>
      <c r="FC117">
        <f>'06_Presupuesto'!K204-'02_Rendimientos'!$B$79+1</f>
        <v>81</v>
      </c>
      <c r="FD117">
        <f>FC117-FB117+1</f>
        <v>12</v>
      </c>
    </row>
    <row r="118" spans="2:160">
      <c r="B118" t="str">
        <f>'06_Presupuesto'!K39</f>
        <v>B.2.1.1</v>
      </c>
      <c r="C118" t="str">
        <f>'06_Presupuesto'!L39</f>
        <v>Aislante Térmico Para Muros</v>
      </c>
      <c r="D118" t="str">
        <f>'06_Presupuesto'!M39</f>
        <v>M2</v>
      </c>
      <c r="E118" s="90">
        <f>'06_Presupuesto'!N39</f>
        <v>236</v>
      </c>
      <c r="F118" s="90">
        <f>'06_Presupuesto'!O39</f>
        <v>9249.9999999999982</v>
      </c>
      <c r="G118" s="90">
        <f>'06_Presupuesto'!P39</f>
        <v>2182999.9999999995</v>
      </c>
      <c r="H118" s="90" t="str">
        <f>IF(AND(H$85&gt;=FB118,H$85&lt;=FC118),IFERROR($G118/FD118,0),"")</f>
        <v/>
      </c>
      <c r="I118" s="90" t="str">
        <f>IF(AND(I$85&gt;=FB118,I$85&lt;=FC118),IFERROR($G118/FD118,0),"")</f>
        <v/>
      </c>
      <c r="J118" s="90" t="str">
        <f>IF(AND(J$85&gt;=FB118,J$85&lt;=FC118),IFERROR($G118/FD118,0),"")</f>
        <v/>
      </c>
      <c r="K118" s="90" t="str">
        <f>IF(AND(K$85&gt;=FB118,K$85&lt;=FC118),IFERROR($G118/FD118,0),"")</f>
        <v/>
      </c>
      <c r="L118" s="90" t="str">
        <f>IF(AND(L$85&gt;=FB118,L$85&lt;=FC118),IFERROR($G118/FD118,0),"")</f>
        <v/>
      </c>
      <c r="M118" s="90" t="str">
        <f>IF(AND(M$85&gt;=FB118,M$85&lt;=FC118),IFERROR($G118/FD118,0),"")</f>
        <v/>
      </c>
      <c r="N118" s="90" t="str">
        <f>IF(AND(N$85&gt;=FB118,N$85&lt;=FC118),IFERROR($G118/FD118,0),"")</f>
        <v/>
      </c>
      <c r="O118" s="90" t="str">
        <f>IF(AND(O$85&gt;=FB118,O$85&lt;=FC118),IFERROR($G118/FD118,0),"")</f>
        <v/>
      </c>
      <c r="P118" s="90" t="str">
        <f>IF(AND(P$85&gt;=FB118,P$85&lt;=FC118),IFERROR($G118/FD118,0),"")</f>
        <v/>
      </c>
      <c r="Q118" s="90" t="str">
        <f>IF(AND(Q$85&gt;=FB118,Q$85&lt;=FC118),IFERROR($G118/FD118,0),"")</f>
        <v/>
      </c>
      <c r="R118" s="90" t="str">
        <f>IF(AND(R$85&gt;=FB118,R$85&lt;=FC118),IFERROR($G118/FD118,0),"")</f>
        <v/>
      </c>
      <c r="S118" s="90" t="str">
        <f>IF(AND(S$85&gt;=FB118,S$85&lt;=FC118),IFERROR($G118/FD118,0),"")</f>
        <v/>
      </c>
      <c r="T118" s="90" t="str">
        <f>IF(AND(T$85&gt;=FB118,T$85&lt;=FC118),IFERROR($G118/FD118,0),"")</f>
        <v/>
      </c>
      <c r="U118" s="90" t="str">
        <f>IF(AND(U$85&gt;=FB118,U$85&lt;=FC118),IFERROR($G118/FD118,0),"")</f>
        <v/>
      </c>
      <c r="V118" s="90" t="str">
        <f>IF(AND(V$85&gt;=FB118,V$85&lt;=FC118),IFERROR($G118/FD118,0),"")</f>
        <v/>
      </c>
      <c r="W118" s="90" t="str">
        <f>IF(AND(W$85&gt;=FB118,W$85&lt;=FC118),IFERROR($G118/FD118,0),"")</f>
        <v/>
      </c>
      <c r="X118" s="90" t="str">
        <f>IF(AND(X$85&gt;=FB118,X$85&lt;=FC118),IFERROR($G118/FD118,0),"")</f>
        <v/>
      </c>
      <c r="Y118" s="90" t="str">
        <f>IF(AND(Y$85&gt;=FB118,Y$85&lt;=FC118),IFERROR($G118/FD118,0),"")</f>
        <v/>
      </c>
      <c r="Z118" s="90" t="str">
        <f>IF(AND(Z$85&gt;=FB118,Z$85&lt;=FC118),IFERROR($G118/FD118,0),"")</f>
        <v/>
      </c>
      <c r="AA118" s="90" t="str">
        <f>IF(AND(AA$85&gt;=FB118,AA$85&lt;=FC118),IFERROR($G118/FD118,0),"")</f>
        <v/>
      </c>
      <c r="AB118" s="90" t="str">
        <f>IF(AND(AB$85&gt;=FB118,AB$85&lt;=FC118),IFERROR($G118/FD118,0),"")</f>
        <v/>
      </c>
      <c r="AC118" s="90" t="str">
        <f>IF(AND(AC$85&gt;=FB118,AC$85&lt;=FC118),IFERROR($G118/FD118,0),"")</f>
        <v/>
      </c>
      <c r="AD118" s="90" t="str">
        <f>IF(AND(AD$85&gt;=FB118,AD$85&lt;=FC118),IFERROR($G118/FD118,0),"")</f>
        <v/>
      </c>
      <c r="AE118" s="90" t="str">
        <f>IF(AND(AE$85&gt;=FB118,AE$85&lt;=FC118),IFERROR($G118/FD118,0),"")</f>
        <v/>
      </c>
      <c r="AF118" s="90" t="str">
        <f>IF(AND(AF$85&gt;=FB118,AF$85&lt;=FC118),IFERROR($G118/FD118,0),"")</f>
        <v/>
      </c>
      <c r="AG118" s="90" t="str">
        <f>IF(AND(AG$85&gt;=FB118,AG$85&lt;=FC118),IFERROR($G118/FD118,0),"")</f>
        <v/>
      </c>
      <c r="AH118" s="90" t="str">
        <f>IF(AND(AH$85&gt;=FB118,AH$85&lt;=FC118),IFERROR($G118/FD118,0),"")</f>
        <v/>
      </c>
      <c r="AI118" s="90" t="str">
        <f>IF(AND(AI$85&gt;=FB118,AI$85&lt;=FC118),IFERROR($G118/FD118,0),"")</f>
        <v/>
      </c>
      <c r="AJ118" s="90" t="str">
        <f>IF(AND(AJ$85&gt;=FB118,AJ$85&lt;=FC118),IFERROR($G118/FD118,0),"")</f>
        <v/>
      </c>
      <c r="AK118" s="90" t="str">
        <f>IF(AND(AK$85&gt;=FB118,AK$85&lt;=FC118),IFERROR($G118/FD118,0),"")</f>
        <v/>
      </c>
      <c r="AL118" s="90" t="str">
        <f>IF(AND(AL$85&gt;=FB118,AL$85&lt;=FC118),IFERROR($G118/FD118,0),"")</f>
        <v/>
      </c>
      <c r="AM118" s="90" t="str">
        <f>IF(AND(AM$85&gt;=FB118,AM$85&lt;=FC118),IFERROR($G118/FD118,0),"")</f>
        <v/>
      </c>
      <c r="AN118" s="90" t="str">
        <f>IF(AND(AN$85&gt;=FB118,AN$85&lt;=FC118),IFERROR($G118/FD118,0),"")</f>
        <v/>
      </c>
      <c r="AO118" s="90" t="str">
        <f>IF(AND(AO$85&gt;=FB118,AO$85&lt;=FC118),IFERROR($G118/FD118,0),"")</f>
        <v/>
      </c>
      <c r="AP118" s="90" t="str">
        <f>IF(AND(AP$85&gt;=FB118,AP$85&lt;=FC118),IFERROR($G118/FD118,0),"")</f>
        <v/>
      </c>
      <c r="AQ118" s="90" t="str">
        <f>IF(AND(AQ$85&gt;=FB118,AQ$85&lt;=FC118),IFERROR($G118/FD118,0),"")</f>
        <v/>
      </c>
      <c r="AR118" s="90" t="str">
        <f>IF(AND(AR$85&gt;=FB118,AR$85&lt;=FC118),IFERROR($G118/FD118,0),"")</f>
        <v/>
      </c>
      <c r="AS118" s="90" t="str">
        <f>IF(AND(AS$85&gt;=FB118,AS$85&lt;=FC118),IFERROR($G118/FD118,0),"")</f>
        <v/>
      </c>
      <c r="AT118" s="90" t="str">
        <f>IF(AND(AT$85&gt;=FB118,AT$85&lt;=FC118),IFERROR($G118/FD118,0),"")</f>
        <v/>
      </c>
      <c r="AU118" s="90" t="str">
        <f>IF(AND(AU$85&gt;=FB118,AU$85&lt;=FC118),IFERROR($G118/FD118,0),"")</f>
        <v/>
      </c>
      <c r="AV118" s="90" t="str">
        <f>IF(AND(AV$85&gt;=FB118,AV$85&lt;=FC118),IFERROR($G118/FD118,0),"")</f>
        <v/>
      </c>
      <c r="AW118" s="90" t="str">
        <f>IF(AND(AW$85&gt;=FB118,AW$85&lt;=FC118),IFERROR($G118/FD118,0),"")</f>
        <v/>
      </c>
      <c r="AX118" s="90" t="str">
        <f>IF(AND(AX$85&gt;=FB118,AX$85&lt;=FC118),IFERROR($G118/FD118,0),"")</f>
        <v/>
      </c>
      <c r="AY118" s="90" t="str">
        <f>IF(AND(AY$85&gt;=FB118,AY$85&lt;=FC118),IFERROR($G118/FD118,0),"")</f>
        <v/>
      </c>
      <c r="AZ118" s="90" t="str">
        <f>IF(AND(AZ$85&gt;=FB118,AZ$85&lt;=FC118),IFERROR($G118/FD118,0),"")</f>
        <v/>
      </c>
      <c r="BA118" s="90" t="str">
        <f>IF(AND(BA$85&gt;=FB118,BA$85&lt;=FC118),IFERROR($G118/FD118,0),"")</f>
        <v/>
      </c>
      <c r="BB118" s="90" t="str">
        <f>IF(AND(BB$85&gt;=FB118,BB$85&lt;=FC118),IFERROR($G118/FD118,0),"")</f>
        <v/>
      </c>
      <c r="BC118" s="90" t="str">
        <f>IF(AND(BC$85&gt;=FB118,BC$85&lt;=FC118),IFERROR($G118/FD118,0),"")</f>
        <v/>
      </c>
      <c r="BD118" s="90" t="str">
        <f>IF(AND(BD$85&gt;=FB118,BD$85&lt;=FC118),IFERROR($G118/FD118,0),"")</f>
        <v/>
      </c>
      <c r="BE118" s="90" t="str">
        <f>IF(AND(BE$85&gt;=FB118,BE$85&lt;=FC118),IFERROR($G118/FD118,0),"")</f>
        <v/>
      </c>
      <c r="BF118" s="90" t="str">
        <f>IF(AND(BF$85&gt;=FB118,BF$85&lt;=FC118),IFERROR($G118/FD118,0),"")</f>
        <v/>
      </c>
      <c r="BG118" s="90" t="str">
        <f>IF(AND(BG$85&gt;=FB118,BG$85&lt;=FC118),IFERROR($G118/FD118,0),"")</f>
        <v/>
      </c>
      <c r="BH118" s="90" t="str">
        <f>IF(AND(BH$85&gt;=FB118,BH$85&lt;=FC118),IFERROR($G118/FD118,0),"")</f>
        <v/>
      </c>
      <c r="BI118" s="90" t="str">
        <f>IF(AND(BI$85&gt;=FB118,BI$85&lt;=FC118),IFERROR($G118/FD118,0),"")</f>
        <v/>
      </c>
      <c r="BJ118" s="90" t="str">
        <f>IF(AND(BJ$85&gt;=FB118,BJ$85&lt;=FC118),IFERROR($G118/FD118,0),"")</f>
        <v/>
      </c>
      <c r="BK118" s="90" t="str">
        <f>IF(AND(BK$85&gt;=FB118,BK$85&lt;=FC118),IFERROR($G118/FD118,0),"")</f>
        <v/>
      </c>
      <c r="BL118" s="90" t="str">
        <f>IF(AND(BL$85&gt;=FB118,BL$85&lt;=FC118),IFERROR($G118/FD118,0),"")</f>
        <v/>
      </c>
      <c r="BM118" s="90" t="str">
        <f>IF(AND(BM$85&gt;=FB118,BM$85&lt;=FC118),IFERROR($G118/FD118,0),"")</f>
        <v/>
      </c>
      <c r="BN118" s="90" t="str">
        <f>IF(AND(BN$85&gt;=FB118,BN$85&lt;=FC118),IFERROR($G118/FD118,0),"")</f>
        <v/>
      </c>
      <c r="BO118" s="90" t="str">
        <f>IF(AND(BO$85&gt;=FB118,BO$85&lt;=FC118),IFERROR($G118/FD118,0),"")</f>
        <v/>
      </c>
      <c r="BP118" s="90" t="str">
        <f>IF(AND(BP$85&gt;=FB118,BP$85&lt;=FC118),IFERROR($G118/FD118,0),"")</f>
        <v/>
      </c>
      <c r="BQ118" s="90" t="str">
        <f>IF(AND(BQ$85&gt;=FB118,BQ$85&lt;=FC118),IFERROR($G118/FD118,0),"")</f>
        <v/>
      </c>
      <c r="BR118" s="90" t="str">
        <f>IF(AND(BR$85&gt;=FB118,BR$85&lt;=FC118),IFERROR($G118/FD118,0),"")</f>
        <v/>
      </c>
      <c r="BS118" s="90" t="str">
        <f>IF(AND(BS$85&gt;=FB118,BS$85&lt;=FC118),IFERROR($G118/FD118,0),"")</f>
        <v/>
      </c>
      <c r="BT118" s="90" t="str">
        <f>IF(AND(BT$85&gt;=FB118,BT$85&lt;=FC118),IFERROR($G118/FD118,0),"")</f>
        <v/>
      </c>
      <c r="BU118" s="90" t="str">
        <f>IF(AND(BU$85&gt;=FB118,BU$85&lt;=FC118),IFERROR($G118/FD118,0),"")</f>
        <v/>
      </c>
      <c r="BV118" s="90" t="str">
        <f>IF(AND(BV$85&gt;=FB118,BV$85&lt;=FC118),IFERROR($G118/FD118,0),"")</f>
        <v/>
      </c>
      <c r="BW118" s="90" t="str">
        <f>IF(AND(BW$85&gt;=FB118,BW$85&lt;=FC118),IFERROR($G118/FD118,0),"")</f>
        <v/>
      </c>
      <c r="BX118" s="90" t="str">
        <f>IF(AND(BX$85&gt;=FB118,BX$85&lt;=FC118),IFERROR($G118/FD118,0),"")</f>
        <v/>
      </c>
      <c r="BY118" s="90" t="str">
        <f>IF(AND(BY$85&gt;=FB118,BY$85&lt;=FC118),IFERROR($G118/FD118,0),"")</f>
        <v/>
      </c>
      <c r="BZ118" s="90" t="str">
        <f>IF(AND(BZ$85&gt;=FB118,BZ$85&lt;=FC118),IFERROR($G118/FD118,0),"")</f>
        <v/>
      </c>
      <c r="CA118" s="90" t="str">
        <f>IF(AND(CA$85&gt;=FB118,CA$85&lt;=FC118),IFERROR($G118/FD118,0),"")</f>
        <v/>
      </c>
      <c r="CB118" s="90" t="str">
        <f>IF(AND(CB$85&gt;=FB118,CB$85&lt;=FC118),IFERROR($G118/FD118,0),"")</f>
        <v/>
      </c>
      <c r="CC118" s="90" t="str">
        <f>IF(AND(CC$85&gt;=FB118,CC$85&lt;=FC118),IFERROR($G118/FD118,0),"")</f>
        <v/>
      </c>
      <c r="CD118" s="90" t="str">
        <f>IF(AND(CD$85&gt;=FB118,CD$85&lt;=FC118),IFERROR($G118/FD118,0),"")</f>
        <v/>
      </c>
      <c r="CE118" s="90" t="str">
        <f>IF(AND(CE$85&gt;=FB118,CE$85&lt;=FC118),IFERROR($G118/FD118,0),"")</f>
        <v/>
      </c>
      <c r="CF118" s="90" t="str">
        <f>IF(AND(CF$85&gt;=FB118,CF$85&lt;=FC118),IFERROR($G118/FD118,0),"")</f>
        <v/>
      </c>
      <c r="CG118" s="90" t="str">
        <f>IF(AND(CG$85&gt;=FB118,CG$85&lt;=FC118),IFERROR($G118/FD118,0),"")</f>
        <v/>
      </c>
      <c r="CH118" s="90" t="str">
        <f>IF(AND(CH$85&gt;=FB118,CH$85&lt;=FC118),IFERROR($G118/FD118,0),"")</f>
        <v/>
      </c>
      <c r="CI118" s="90" t="str">
        <f>IF(AND(CI$85&gt;=FB118,CI$85&lt;=FC118),IFERROR($G118/FD118,0),"")</f>
        <v/>
      </c>
      <c r="CJ118" s="90" t="str">
        <f>IF(AND(CJ$85&gt;=FB118,CJ$85&lt;=FC118),IFERROR($G118/FD118,0),"")</f>
        <v/>
      </c>
      <c r="CK118" s="90" t="str">
        <f>IF(AND(CK$85&gt;=FB118,CK$85&lt;=FC118),IFERROR($G118/FD118,0),"")</f>
        <v/>
      </c>
      <c r="CL118" s="90" t="str">
        <f>IF(AND(CL$85&gt;=FB118,CL$85&lt;=FC118),IFERROR($G118/FD118,0),"")</f>
        <v/>
      </c>
      <c r="CM118" s="90" t="str">
        <f>IF(AND(CM$85&gt;=FB118,CM$85&lt;=FC118),IFERROR($G118/FD118,0),"")</f>
        <v/>
      </c>
      <c r="CN118" s="90" t="str">
        <f>IF(AND(CN$85&gt;=FB118,CN$85&lt;=FC118),IFERROR($G118/FD118,0),"")</f>
        <v/>
      </c>
      <c r="CO118" s="90" t="str">
        <f>IF(AND(CO$85&gt;=FB118,CO$85&lt;=FC118),IFERROR($G118/FD118,0),"")</f>
        <v/>
      </c>
      <c r="CP118" s="90" t="str">
        <f>IF(AND(CP$85&gt;=FB118,CP$85&lt;=FC118),IFERROR($G118/FD118,0),"")</f>
        <v/>
      </c>
      <c r="CQ118" s="90" t="str">
        <f>IF(AND(CQ$85&gt;=FB118,CQ$85&lt;=FC118),IFERROR($G118/FD118,0),"")</f>
        <v/>
      </c>
      <c r="CR118" s="90" t="str">
        <f>IF(AND(CR$85&gt;=FB118,CR$85&lt;=FC118),IFERROR($G118/FD118,0),"")</f>
        <v/>
      </c>
      <c r="CS118" s="90" t="str">
        <f>IF(AND(CS$85&gt;=FB118,CS$85&lt;=FC118),IFERROR($G118/FD118,0),"")</f>
        <v/>
      </c>
      <c r="CT118" s="90" t="str">
        <f>IF(AND(CT$85&gt;=FB118,CT$85&lt;=FC118),IFERROR($G118/FD118,0),"")</f>
        <v/>
      </c>
      <c r="CU118" s="90" t="str">
        <f>IF(AND(CU$85&gt;=FB118,CU$85&lt;=FC118),IFERROR($G118/FD118,0),"")</f>
        <v/>
      </c>
      <c r="CV118" s="90" t="str">
        <f>IF(AND(CV$85&gt;=FB118,CV$85&lt;=FC118),IFERROR($G118/FD118,0),"")</f>
        <v/>
      </c>
      <c r="CW118" s="90" t="str">
        <f>IF(AND(CW$85&gt;=FB118,CW$85&lt;=FC118),IFERROR($G118/FD118,0),"")</f>
        <v/>
      </c>
      <c r="CX118" s="90" t="str">
        <f>IF(AND(CX$85&gt;=FB118,CX$85&lt;=FC118),IFERROR($G118/FD118,0),"")</f>
        <v/>
      </c>
      <c r="CY118" s="90">
        <f>IF(AND(CY$85&gt;=FB118,CY$85&lt;=FC118),IFERROR($G118/FD118,0),"")</f>
        <v>136437.49999999997</v>
      </c>
      <c r="CZ118" s="90">
        <f>IF(AND(CZ$85&gt;=FB118,CZ$85&lt;=FC118),IFERROR($G118/FD118,0),"")</f>
        <v>136437.49999999997</v>
      </c>
      <c r="DA118" s="90">
        <f>IF(AND(DA$85&gt;=FB118,DA$85&lt;=FC118),IFERROR($G118/FD118,0),"")</f>
        <v>136437.49999999997</v>
      </c>
      <c r="DB118" s="90">
        <f>IF(AND(DB$85&gt;=FB118,DB$85&lt;=FC118),IFERROR($G118/FD118,0),"")</f>
        <v>136437.49999999997</v>
      </c>
      <c r="DC118" s="90">
        <f>IF(AND(DC$85&gt;=FB118,DC$85&lt;=FC118),IFERROR($G118/FD118,0),"")</f>
        <v>136437.49999999997</v>
      </c>
      <c r="DD118" s="90">
        <f>IF(AND(DD$85&gt;=FB118,DD$85&lt;=FC118),IFERROR($G118/FD118,0),"")</f>
        <v>136437.49999999997</v>
      </c>
      <c r="DE118" s="90">
        <f>IF(AND(DE$85&gt;=FB118,DE$85&lt;=FC118),IFERROR($G118/FD118,0),"")</f>
        <v>136437.49999999997</v>
      </c>
      <c r="DF118" s="90">
        <f>IF(AND(DF$85&gt;=FB118,DF$85&lt;=FC118),IFERROR($G118/FD118,0),"")</f>
        <v>136437.49999999997</v>
      </c>
      <c r="DG118" s="90">
        <f>IF(AND(DG$85&gt;=FB118,DG$85&lt;=FC118),IFERROR($G118/FD118,0),"")</f>
        <v>136437.49999999997</v>
      </c>
      <c r="DH118" s="90">
        <f>IF(AND(DH$85&gt;=FB118,DH$85&lt;=FC118),IFERROR($G118/FD118,0),"")</f>
        <v>136437.49999999997</v>
      </c>
      <c r="DI118" s="90">
        <f>IF(AND(DI$85&gt;=FB118,DI$85&lt;=FC118),IFERROR($G118/FD118,0),"")</f>
        <v>136437.49999999997</v>
      </c>
      <c r="DJ118" s="90">
        <f>IF(AND(DJ$85&gt;=FB118,DJ$85&lt;=FC118),IFERROR($G118/FD118,0),"")</f>
        <v>136437.49999999997</v>
      </c>
      <c r="DK118" s="90">
        <f>IF(AND(DK$85&gt;=FB118,DK$85&lt;=FC118),IFERROR($G118/FD118,0),"")</f>
        <v>136437.49999999997</v>
      </c>
      <c r="DL118" s="90">
        <f>IF(AND(DL$85&gt;=FB118,DL$85&lt;=FC118),IFERROR($G118/FD118,0),"")</f>
        <v>136437.49999999997</v>
      </c>
      <c r="DM118" s="90">
        <f>IF(AND(DM$85&gt;=FB118,DM$85&lt;=FC118),IFERROR($G118/FD118,0),"")</f>
        <v>136437.49999999997</v>
      </c>
      <c r="DN118" s="90">
        <f>IF(AND(DN$85&gt;=FB118,DN$85&lt;=FC118),IFERROR($G118/FD118,0),"")</f>
        <v>136437.49999999997</v>
      </c>
      <c r="DO118" s="90" t="str">
        <f>IF(AND(DO$85&gt;=FB118,DO$85&lt;=FC118),IFERROR($G118/FD118,0),"")</f>
        <v/>
      </c>
      <c r="DP118" s="90" t="str">
        <f>IF(AND(DP$85&gt;=FB118,DP$85&lt;=FC118),IFERROR($G118/FD118,0),"")</f>
        <v/>
      </c>
      <c r="DQ118" s="90" t="str">
        <f>IF(AND(DQ$85&gt;=FB118,DQ$85&lt;=FC118),IFERROR($G118/FD118,0),"")</f>
        <v/>
      </c>
      <c r="DR118" s="90" t="str">
        <f>IF(AND(DR$85&gt;=FB118,DR$85&lt;=FC118),IFERROR($G118/FD118,0),"")</f>
        <v/>
      </c>
      <c r="DS118" s="90" t="str">
        <f>IF(AND(DS$85&gt;=FB118,DS$85&lt;=FC118),IFERROR($G118/FD118,0),"")</f>
        <v/>
      </c>
      <c r="DT118" s="90" t="str">
        <f>IF(AND(DT$85&gt;=FB118,DT$85&lt;=FC118),IFERROR($G118/FD118,0),"")</f>
        <v/>
      </c>
      <c r="DU118" s="90" t="str">
        <f>IF(AND(DU$85&gt;=FB118,DU$85&lt;=FC118),IFERROR($G118/FD118,0),"")</f>
        <v/>
      </c>
      <c r="DV118" s="90" t="str">
        <f>IF(AND(DV$85&gt;=FB118,DV$85&lt;=FC118),IFERROR($G118/FD118,0),"")</f>
        <v/>
      </c>
      <c r="DW118" s="90" t="str">
        <f>IF(AND(DW$85&gt;=FB118,DW$85&lt;=FC118),IFERROR($G118/FD118,0),"")</f>
        <v/>
      </c>
      <c r="DX118" s="90" t="str">
        <f>IF(AND(DX$85&gt;=FB118,DX$85&lt;=FC118),IFERROR($G118/FD118,0),"")</f>
        <v/>
      </c>
      <c r="DY118" s="90" t="str">
        <f>IF(AND(DY$85&gt;=FB118,DY$85&lt;=FC118),IFERROR($G118/FD118,0),"")</f>
        <v/>
      </c>
      <c r="DZ118" s="90" t="str">
        <f>IF(AND(DZ$85&gt;=FB118,DZ$85&lt;=FC118),IFERROR($G118/FD118,0),"")</f>
        <v/>
      </c>
      <c r="EA118" s="90" t="str">
        <f>IF(AND(EA$85&gt;=FB118,EA$85&lt;=FC118),IFERROR($G118/FD118,0),"")</f>
        <v/>
      </c>
      <c r="EB118" s="90" t="str">
        <f>IF(AND(EB$85&gt;=FB118,EB$85&lt;=FC118),IFERROR($G118/FD118,0),"")</f>
        <v/>
      </c>
      <c r="EC118" s="90" t="str">
        <f>IF(AND(EC$85&gt;=FB118,EC$85&lt;=FC118),IFERROR($G118/FD118,0),"")</f>
        <v/>
      </c>
      <c r="ED118" s="90" t="str">
        <f>IF(AND(ED$85&gt;=FB118,ED$85&lt;=FC118),IFERROR($G118/FD118,0),"")</f>
        <v/>
      </c>
      <c r="EE118" s="90" t="str">
        <f>IF(AND(EE$85&gt;=FB118,EE$85&lt;=FC118),IFERROR($G118/FD118,0),"")</f>
        <v/>
      </c>
      <c r="EF118" s="90" t="str">
        <f>IF(AND(EF$85&gt;=FB118,EF$85&lt;=FC118),IFERROR($G118/FD118,0),"")</f>
        <v/>
      </c>
      <c r="EG118" s="90" t="str">
        <f>IF(AND(EG$85&gt;=FB118,EG$85&lt;=FC118),IFERROR($G118/FD118,0),"")</f>
        <v/>
      </c>
      <c r="EH118" s="90" t="str">
        <f>IF(AND(EH$85&gt;=FB118,EH$85&lt;=FC118),IFERROR($G118/FD118,0),"")</f>
        <v/>
      </c>
      <c r="EI118" s="90" t="str">
        <f>IF(AND(EI$85&gt;=FB118,EI$85&lt;=FC118),IFERROR($G118/FD118,0),"")</f>
        <v/>
      </c>
      <c r="EJ118" s="90" t="str">
        <f>IF(AND(EJ$85&gt;=FB118,EJ$85&lt;=FC118),IFERROR($G118/FD118,0),"")</f>
        <v/>
      </c>
      <c r="EK118" s="90" t="str">
        <f>IF(AND(EK$85&gt;=FB118,EK$85&lt;=FC118),IFERROR($G118/FD118,0),"")</f>
        <v/>
      </c>
      <c r="EL118" s="90" t="str">
        <f>IF(AND(EL$85&gt;=FB118,EL$85&lt;=FC118),IFERROR($G118/FD118,0),"")</f>
        <v/>
      </c>
      <c r="EM118" s="90" t="str">
        <f>IF(AND(EM$85&gt;=FB118,EM$85&lt;=FC118),IFERROR($G118/FD118,0),"")</f>
        <v/>
      </c>
      <c r="EN118" s="90" t="str">
        <f>IF(AND(EN$85&gt;=FB118,EN$85&lt;=FC118),IFERROR($G118/FD118,0),"")</f>
        <v/>
      </c>
      <c r="EO118" s="90" t="str">
        <f>IF(AND(EO$85&gt;=FB118,EO$85&lt;=FC118),IFERROR($G118/FD118,0),"")</f>
        <v/>
      </c>
      <c r="EP118" s="90" t="str">
        <f>IF(AND(EP$85&gt;=FB118,EP$85&lt;=FC118),IFERROR($G118/FD118,0),"")</f>
        <v/>
      </c>
      <c r="EQ118" s="90" t="str">
        <f>IF(AND(EQ$85&gt;=FB118,EQ$85&lt;=FC118),IFERROR($G118/FD118,0),"")</f>
        <v/>
      </c>
      <c r="ER118" s="90" t="str">
        <f>IF(AND(ER$85&gt;=FB118,ER$85&lt;=FC118),IFERROR($G118/FD118,0),"")</f>
        <v/>
      </c>
      <c r="ES118" s="90" t="str">
        <f>IF(AND(ES$85&gt;=FB118,ES$85&lt;=FC118),IFERROR($G118/FD118,0),"")</f>
        <v/>
      </c>
      <c r="ET118" s="90" t="str">
        <f>IF(AND(ET$85&gt;=FB118,ET$85&lt;=FC118),IFERROR($G118/FD118,0),"")</f>
        <v/>
      </c>
      <c r="EU118" s="90" t="str">
        <f>IF(AND(EU$85&gt;=FB118,EU$85&lt;=FC118),IFERROR($G118/FD118,0),"")</f>
        <v/>
      </c>
      <c r="EV118" s="90" t="str">
        <f>IF(AND(EV$85&gt;=FB118,EV$85&lt;=FC118),IFERROR($G118/FD118,0),"")</f>
        <v/>
      </c>
      <c r="EW118" s="90" t="str">
        <f>IF(AND(EW$85&gt;=FB118,EW$85&lt;=FC118),IFERROR($G118/FD118,0),"")</f>
        <v/>
      </c>
      <c r="EX118" s="90" t="str">
        <f>IF(AND(EX$85&gt;=FB118,EX$85&lt;=FC118),IFERROR($G118/FD118,0),"")</f>
        <v/>
      </c>
      <c r="EY118" s="90" t="str">
        <f>IF(AND(EY$85&gt;=FB118,EY$85&lt;=FC118),IFERROR($G118/FD118,0),"")</f>
        <v/>
      </c>
      <c r="EZ118" s="90" t="str">
        <f>IF(AND(EZ$85&gt;=FB118,EZ$85&lt;=FC118),IFERROR($G118/FD118,0),"")</f>
        <v/>
      </c>
      <c r="FA118" s="90" t="str">
        <f>IF(AND(FA$85&gt;=FB118,FA$85&lt;=FC118),IFERROR($G118/FD118,0),"")</f>
        <v/>
      </c>
      <c r="FB118">
        <f>'06_Presupuesto'!J205-'02_Rendimientos'!$B$79+1</f>
        <v>96</v>
      </c>
      <c r="FC118">
        <f>'06_Presupuesto'!K205-'02_Rendimientos'!$B$79+1</f>
        <v>111</v>
      </c>
      <c r="FD118">
        <f>FC118-FB118+1</f>
        <v>16</v>
      </c>
    </row>
    <row r="119" spans="2:160">
      <c r="B119" s="109" t="str">
        <f>'06_Presupuesto'!K40</f>
        <v>B.2.1.2</v>
      </c>
      <c r="C119" s="109" t="str">
        <f>'06_Presupuesto'!L40</f>
        <v>Aislante Térmico Para Cielo</v>
      </c>
      <c r="D119" s="109" t="str">
        <f>'06_Presupuesto'!M40</f>
        <v>M2</v>
      </c>
      <c r="E119" s="110">
        <f>'06_Presupuesto'!N40</f>
        <v>78.61</v>
      </c>
      <c r="F119" s="110">
        <f>'06_Presupuesto'!O40</f>
        <v>9875</v>
      </c>
      <c r="G119" s="110">
        <f>'06_Presupuesto'!P40</f>
        <v>776273.75</v>
      </c>
      <c r="H119" s="110" t="str">
        <f>IF(AND(H$85&gt;=FB119,H$85&lt;=FC119),IFERROR($G119/FD119,0),"")</f>
        <v/>
      </c>
      <c r="I119" s="110" t="str">
        <f>IF(AND(I$85&gt;=FB119,I$85&lt;=FC119),IFERROR($G119/FD119,0),"")</f>
        <v/>
      </c>
      <c r="J119" s="110" t="str">
        <f>IF(AND(J$85&gt;=FB119,J$85&lt;=FC119),IFERROR($G119/FD119,0),"")</f>
        <v/>
      </c>
      <c r="K119" s="110" t="str">
        <f>IF(AND(K$85&gt;=FB119,K$85&lt;=FC119),IFERROR($G119/FD119,0),"")</f>
        <v/>
      </c>
      <c r="L119" s="110" t="str">
        <f>IF(AND(L$85&gt;=FB119,L$85&lt;=FC119),IFERROR($G119/FD119,0),"")</f>
        <v/>
      </c>
      <c r="M119" s="110" t="str">
        <f>IF(AND(M$85&gt;=FB119,M$85&lt;=FC119),IFERROR($G119/FD119,0),"")</f>
        <v/>
      </c>
      <c r="N119" s="110" t="str">
        <f>IF(AND(N$85&gt;=FB119,N$85&lt;=FC119),IFERROR($G119/FD119,0),"")</f>
        <v/>
      </c>
      <c r="O119" s="110" t="str">
        <f>IF(AND(O$85&gt;=FB119,O$85&lt;=FC119),IFERROR($G119/FD119,0),"")</f>
        <v/>
      </c>
      <c r="P119" s="110" t="str">
        <f>IF(AND(P$85&gt;=FB119,P$85&lt;=FC119),IFERROR($G119/FD119,0),"")</f>
        <v/>
      </c>
      <c r="Q119" s="110" t="str">
        <f>IF(AND(Q$85&gt;=FB119,Q$85&lt;=FC119),IFERROR($G119/FD119,0),"")</f>
        <v/>
      </c>
      <c r="R119" s="110" t="str">
        <f>IF(AND(R$85&gt;=FB119,R$85&lt;=FC119),IFERROR($G119/FD119,0),"")</f>
        <v/>
      </c>
      <c r="S119" s="110" t="str">
        <f>IF(AND(S$85&gt;=FB119,S$85&lt;=FC119),IFERROR($G119/FD119,0),"")</f>
        <v/>
      </c>
      <c r="T119" s="110" t="str">
        <f>IF(AND(T$85&gt;=FB119,T$85&lt;=FC119),IFERROR($G119/FD119,0),"")</f>
        <v/>
      </c>
      <c r="U119" s="110" t="str">
        <f>IF(AND(U$85&gt;=FB119,U$85&lt;=FC119),IFERROR($G119/FD119,0),"")</f>
        <v/>
      </c>
      <c r="V119" s="110" t="str">
        <f>IF(AND(V$85&gt;=FB119,V$85&lt;=FC119),IFERROR($G119/FD119,0),"")</f>
        <v/>
      </c>
      <c r="W119" s="110" t="str">
        <f>IF(AND(W$85&gt;=FB119,W$85&lt;=FC119),IFERROR($G119/FD119,0),"")</f>
        <v/>
      </c>
      <c r="X119" s="110" t="str">
        <f>IF(AND(X$85&gt;=FB119,X$85&lt;=FC119),IFERROR($G119/FD119,0),"")</f>
        <v/>
      </c>
      <c r="Y119" s="110" t="str">
        <f>IF(AND(Y$85&gt;=FB119,Y$85&lt;=FC119),IFERROR($G119/FD119,0),"")</f>
        <v/>
      </c>
      <c r="Z119" s="110" t="str">
        <f>IF(AND(Z$85&gt;=FB119,Z$85&lt;=FC119),IFERROR($G119/FD119,0),"")</f>
        <v/>
      </c>
      <c r="AA119" s="110" t="str">
        <f>IF(AND(AA$85&gt;=FB119,AA$85&lt;=FC119),IFERROR($G119/FD119,0),"")</f>
        <v/>
      </c>
      <c r="AB119" s="110" t="str">
        <f>IF(AND(AB$85&gt;=FB119,AB$85&lt;=FC119),IFERROR($G119/FD119,0),"")</f>
        <v/>
      </c>
      <c r="AC119" s="110" t="str">
        <f>IF(AND(AC$85&gt;=FB119,AC$85&lt;=FC119),IFERROR($G119/FD119,0),"")</f>
        <v/>
      </c>
      <c r="AD119" s="110" t="str">
        <f>IF(AND(AD$85&gt;=FB119,AD$85&lt;=FC119),IFERROR($G119/FD119,0),"")</f>
        <v/>
      </c>
      <c r="AE119" s="110" t="str">
        <f>IF(AND(AE$85&gt;=FB119,AE$85&lt;=FC119),IFERROR($G119/FD119,0),"")</f>
        <v/>
      </c>
      <c r="AF119" s="110" t="str">
        <f>IF(AND(AF$85&gt;=FB119,AF$85&lt;=FC119),IFERROR($G119/FD119,0),"")</f>
        <v/>
      </c>
      <c r="AG119" s="110" t="str">
        <f>IF(AND(AG$85&gt;=FB119,AG$85&lt;=FC119),IFERROR($G119/FD119,0),"")</f>
        <v/>
      </c>
      <c r="AH119" s="110" t="str">
        <f>IF(AND(AH$85&gt;=FB119,AH$85&lt;=FC119),IFERROR($G119/FD119,0),"")</f>
        <v/>
      </c>
      <c r="AI119" s="110" t="str">
        <f>IF(AND(AI$85&gt;=FB119,AI$85&lt;=FC119),IFERROR($G119/FD119,0),"")</f>
        <v/>
      </c>
      <c r="AJ119" s="110" t="str">
        <f>IF(AND(AJ$85&gt;=FB119,AJ$85&lt;=FC119),IFERROR($G119/FD119,0),"")</f>
        <v/>
      </c>
      <c r="AK119" s="110" t="str">
        <f>IF(AND(AK$85&gt;=FB119,AK$85&lt;=FC119),IFERROR($G119/FD119,0),"")</f>
        <v/>
      </c>
      <c r="AL119" s="110" t="str">
        <f>IF(AND(AL$85&gt;=FB119,AL$85&lt;=FC119),IFERROR($G119/FD119,0),"")</f>
        <v/>
      </c>
      <c r="AM119" s="110" t="str">
        <f>IF(AND(AM$85&gt;=FB119,AM$85&lt;=FC119),IFERROR($G119/FD119,0),"")</f>
        <v/>
      </c>
      <c r="AN119" s="110" t="str">
        <f>IF(AND(AN$85&gt;=FB119,AN$85&lt;=FC119),IFERROR($G119/FD119,0),"")</f>
        <v/>
      </c>
      <c r="AO119" s="110" t="str">
        <f>IF(AND(AO$85&gt;=FB119,AO$85&lt;=FC119),IFERROR($G119/FD119,0),"")</f>
        <v/>
      </c>
      <c r="AP119" s="110" t="str">
        <f>IF(AND(AP$85&gt;=FB119,AP$85&lt;=FC119),IFERROR($G119/FD119,0),"")</f>
        <v/>
      </c>
      <c r="AQ119" s="110" t="str">
        <f>IF(AND(AQ$85&gt;=FB119,AQ$85&lt;=FC119),IFERROR($G119/FD119,0),"")</f>
        <v/>
      </c>
      <c r="AR119" s="110" t="str">
        <f>IF(AND(AR$85&gt;=FB119,AR$85&lt;=FC119),IFERROR($G119/FD119,0),"")</f>
        <v/>
      </c>
      <c r="AS119" s="110" t="str">
        <f>IF(AND(AS$85&gt;=FB119,AS$85&lt;=FC119),IFERROR($G119/FD119,0),"")</f>
        <v/>
      </c>
      <c r="AT119" s="110" t="str">
        <f>IF(AND(AT$85&gt;=FB119,AT$85&lt;=FC119),IFERROR($G119/FD119,0),"")</f>
        <v/>
      </c>
      <c r="AU119" s="110" t="str">
        <f>IF(AND(AU$85&gt;=FB119,AU$85&lt;=FC119),IFERROR($G119/FD119,0),"")</f>
        <v/>
      </c>
      <c r="AV119" s="110" t="str">
        <f>IF(AND(AV$85&gt;=FB119,AV$85&lt;=FC119),IFERROR($G119/FD119,0),"")</f>
        <v/>
      </c>
      <c r="AW119" s="110" t="str">
        <f>IF(AND(AW$85&gt;=FB119,AW$85&lt;=FC119),IFERROR($G119/FD119,0),"")</f>
        <v/>
      </c>
      <c r="AX119" s="110" t="str">
        <f>IF(AND(AX$85&gt;=FB119,AX$85&lt;=FC119),IFERROR($G119/FD119,0),"")</f>
        <v/>
      </c>
      <c r="AY119" s="110" t="str">
        <f>IF(AND(AY$85&gt;=FB119,AY$85&lt;=FC119),IFERROR($G119/FD119,0),"")</f>
        <v/>
      </c>
      <c r="AZ119" s="110" t="str">
        <f>IF(AND(AZ$85&gt;=FB119,AZ$85&lt;=FC119),IFERROR($G119/FD119,0),"")</f>
        <v/>
      </c>
      <c r="BA119" s="110" t="str">
        <f>IF(AND(BA$85&gt;=FB119,BA$85&lt;=FC119),IFERROR($G119/FD119,0),"")</f>
        <v/>
      </c>
      <c r="BB119" s="110" t="str">
        <f>IF(AND(BB$85&gt;=FB119,BB$85&lt;=FC119),IFERROR($G119/FD119,0),"")</f>
        <v/>
      </c>
      <c r="BC119" s="110" t="str">
        <f>IF(AND(BC$85&gt;=FB119,BC$85&lt;=FC119),IFERROR($G119/FD119,0),"")</f>
        <v/>
      </c>
      <c r="BD119" s="110" t="str">
        <f>IF(AND(BD$85&gt;=FB119,BD$85&lt;=FC119),IFERROR($G119/FD119,0),"")</f>
        <v/>
      </c>
      <c r="BE119" s="110" t="str">
        <f>IF(AND(BE$85&gt;=FB119,BE$85&lt;=FC119),IFERROR($G119/FD119,0),"")</f>
        <v/>
      </c>
      <c r="BF119" s="110" t="str">
        <f>IF(AND(BF$85&gt;=FB119,BF$85&lt;=FC119),IFERROR($G119/FD119,0),"")</f>
        <v/>
      </c>
      <c r="BG119" s="110" t="str">
        <f>IF(AND(BG$85&gt;=FB119,BG$85&lt;=FC119),IFERROR($G119/FD119,0),"")</f>
        <v/>
      </c>
      <c r="BH119" s="110" t="str">
        <f>IF(AND(BH$85&gt;=FB119,BH$85&lt;=FC119),IFERROR($G119/FD119,0),"")</f>
        <v/>
      </c>
      <c r="BI119" s="110" t="str">
        <f>IF(AND(BI$85&gt;=FB119,BI$85&lt;=FC119),IFERROR($G119/FD119,0),"")</f>
        <v/>
      </c>
      <c r="BJ119" s="110" t="str">
        <f>IF(AND(BJ$85&gt;=FB119,BJ$85&lt;=FC119),IFERROR($G119/FD119,0),"")</f>
        <v/>
      </c>
      <c r="BK119" s="110" t="str">
        <f>IF(AND(BK$85&gt;=FB119,BK$85&lt;=FC119),IFERROR($G119/FD119,0),"")</f>
        <v/>
      </c>
      <c r="BL119" s="110" t="str">
        <f>IF(AND(BL$85&gt;=FB119,BL$85&lt;=FC119),IFERROR($G119/FD119,0),"")</f>
        <v/>
      </c>
      <c r="BM119" s="110" t="str">
        <f>IF(AND(BM$85&gt;=FB119,BM$85&lt;=FC119),IFERROR($G119/FD119,0),"")</f>
        <v/>
      </c>
      <c r="BN119" s="110" t="str">
        <f>IF(AND(BN$85&gt;=FB119,BN$85&lt;=FC119),IFERROR($G119/FD119,0),"")</f>
        <v/>
      </c>
      <c r="BO119" s="110" t="str">
        <f>IF(AND(BO$85&gt;=FB119,BO$85&lt;=FC119),IFERROR($G119/FD119,0),"")</f>
        <v/>
      </c>
      <c r="BP119" s="110" t="str">
        <f>IF(AND(BP$85&gt;=FB119,BP$85&lt;=FC119),IFERROR($G119/FD119,0),"")</f>
        <v/>
      </c>
      <c r="BQ119" s="110" t="str">
        <f>IF(AND(BQ$85&gt;=FB119,BQ$85&lt;=FC119),IFERROR($G119/FD119,0),"")</f>
        <v/>
      </c>
      <c r="BR119" s="110" t="str">
        <f>IF(AND(BR$85&gt;=FB119,BR$85&lt;=FC119),IFERROR($G119/FD119,0),"")</f>
        <v/>
      </c>
      <c r="BS119" s="110" t="str">
        <f>IF(AND(BS$85&gt;=FB119,BS$85&lt;=FC119),IFERROR($G119/FD119,0),"")</f>
        <v/>
      </c>
      <c r="BT119" s="110" t="str">
        <f>IF(AND(BT$85&gt;=FB119,BT$85&lt;=FC119),IFERROR($G119/FD119,0),"")</f>
        <v/>
      </c>
      <c r="BU119" s="110" t="str">
        <f>IF(AND(BU$85&gt;=FB119,BU$85&lt;=FC119),IFERROR($G119/FD119,0),"")</f>
        <v/>
      </c>
      <c r="BV119" s="110" t="str">
        <f>IF(AND(BV$85&gt;=FB119,BV$85&lt;=FC119),IFERROR($G119/FD119,0),"")</f>
        <v/>
      </c>
      <c r="BW119" s="110" t="str">
        <f>IF(AND(BW$85&gt;=FB119,BW$85&lt;=FC119),IFERROR($G119/FD119,0),"")</f>
        <v/>
      </c>
      <c r="BX119" s="110" t="str">
        <f>IF(AND(BX$85&gt;=FB119,BX$85&lt;=FC119),IFERROR($G119/FD119,0),"")</f>
        <v/>
      </c>
      <c r="BY119" s="110" t="str">
        <f>IF(AND(BY$85&gt;=FB119,BY$85&lt;=FC119),IFERROR($G119/FD119,0),"")</f>
        <v/>
      </c>
      <c r="BZ119" s="110" t="str">
        <f>IF(AND(BZ$85&gt;=FB119,BZ$85&lt;=FC119),IFERROR($G119/FD119,0),"")</f>
        <v/>
      </c>
      <c r="CA119" s="110" t="str">
        <f>IF(AND(CA$85&gt;=FB119,CA$85&lt;=FC119),IFERROR($G119/FD119,0),"")</f>
        <v/>
      </c>
      <c r="CB119" s="110" t="str">
        <f>IF(AND(CB$85&gt;=FB119,CB$85&lt;=FC119),IFERROR($G119/FD119,0),"")</f>
        <v/>
      </c>
      <c r="CC119" s="110" t="str">
        <f>IF(AND(CC$85&gt;=FB119,CC$85&lt;=FC119),IFERROR($G119/FD119,0),"")</f>
        <v/>
      </c>
      <c r="CD119" s="110" t="str">
        <f>IF(AND(CD$85&gt;=FB119,CD$85&lt;=FC119),IFERROR($G119/FD119,0),"")</f>
        <v/>
      </c>
      <c r="CE119" s="110" t="str">
        <f>IF(AND(CE$85&gt;=FB119,CE$85&lt;=FC119),IFERROR($G119/FD119,0),"")</f>
        <v/>
      </c>
      <c r="CF119" s="110" t="str">
        <f>IF(AND(CF$85&gt;=FB119,CF$85&lt;=FC119),IFERROR($G119/FD119,0),"")</f>
        <v/>
      </c>
      <c r="CG119" s="110" t="str">
        <f>IF(AND(CG$85&gt;=FB119,CG$85&lt;=FC119),IFERROR($G119/FD119,0),"")</f>
        <v/>
      </c>
      <c r="CH119" s="110" t="str">
        <f>IF(AND(CH$85&gt;=FB119,CH$85&lt;=FC119),IFERROR($G119/FD119,0),"")</f>
        <v/>
      </c>
      <c r="CI119" s="110" t="str">
        <f>IF(AND(CI$85&gt;=FB119,CI$85&lt;=FC119),IFERROR($G119/FD119,0),"")</f>
        <v/>
      </c>
      <c r="CJ119" s="110" t="str">
        <f>IF(AND(CJ$85&gt;=FB119,CJ$85&lt;=FC119),IFERROR($G119/FD119,0),"")</f>
        <v/>
      </c>
      <c r="CK119" s="110" t="str">
        <f>IF(AND(CK$85&gt;=FB119,CK$85&lt;=FC119),IFERROR($G119/FD119,0),"")</f>
        <v/>
      </c>
      <c r="CL119" s="110" t="str">
        <f>IF(AND(CL$85&gt;=FB119,CL$85&lt;=FC119),IFERROR($G119/FD119,0),"")</f>
        <v/>
      </c>
      <c r="CM119" s="110" t="str">
        <f>IF(AND(CM$85&gt;=FB119,CM$85&lt;=FC119),IFERROR($G119/FD119,0),"")</f>
        <v/>
      </c>
      <c r="CN119" s="110" t="str">
        <f>IF(AND(CN$85&gt;=FB119,CN$85&lt;=FC119),IFERROR($G119/FD119,0),"")</f>
        <v/>
      </c>
      <c r="CO119" s="110" t="str">
        <f>IF(AND(CO$85&gt;=FB119,CO$85&lt;=FC119),IFERROR($G119/FD119,0),"")</f>
        <v/>
      </c>
      <c r="CP119" s="110" t="str">
        <f>IF(AND(CP$85&gt;=FB119,CP$85&lt;=FC119),IFERROR($G119/FD119,0),"")</f>
        <v/>
      </c>
      <c r="CQ119" s="110" t="str">
        <f>IF(AND(CQ$85&gt;=FB119,CQ$85&lt;=FC119),IFERROR($G119/FD119,0),"")</f>
        <v/>
      </c>
      <c r="CR119" s="110" t="str">
        <f>IF(AND(CR$85&gt;=FB119,CR$85&lt;=FC119),IFERROR($G119/FD119,0),"")</f>
        <v/>
      </c>
      <c r="CS119" s="110" t="str">
        <f>IF(AND(CS$85&gt;=FB119,CS$85&lt;=FC119),IFERROR($G119/FD119,0),"")</f>
        <v/>
      </c>
      <c r="CT119" s="110" t="str">
        <f>IF(AND(CT$85&gt;=FB119,CT$85&lt;=FC119),IFERROR($G119/FD119,0),"")</f>
        <v/>
      </c>
      <c r="CU119" s="110" t="str">
        <f>IF(AND(CU$85&gt;=FB119,CU$85&lt;=FC119),IFERROR($G119/FD119,0),"")</f>
        <v/>
      </c>
      <c r="CV119" s="110" t="str">
        <f>IF(AND(CV$85&gt;=FB119,CV$85&lt;=FC119),IFERROR($G119/FD119,0),"")</f>
        <v/>
      </c>
      <c r="CW119" s="110" t="str">
        <f>IF(AND(CW$85&gt;=FB119,CW$85&lt;=FC119),IFERROR($G119/FD119,0),"")</f>
        <v/>
      </c>
      <c r="CX119" s="110" t="str">
        <f>IF(AND(CX$85&gt;=FB119,CX$85&lt;=FC119),IFERROR($G119/FD119,0),"")</f>
        <v/>
      </c>
      <c r="CY119" s="110" t="str">
        <f>IF(AND(CY$85&gt;=FB119,CY$85&lt;=FC119),IFERROR($G119/FD119,0),"")</f>
        <v/>
      </c>
      <c r="CZ119" s="110" t="str">
        <f>IF(AND(CZ$85&gt;=FB119,CZ$85&lt;=FC119),IFERROR($G119/FD119,0),"")</f>
        <v/>
      </c>
      <c r="DA119" s="110" t="str">
        <f>IF(AND(DA$85&gt;=FB119,DA$85&lt;=FC119),IFERROR($G119/FD119,0),"")</f>
        <v/>
      </c>
      <c r="DB119" s="110" t="str">
        <f>IF(AND(DB$85&gt;=FB119,DB$85&lt;=FC119),IFERROR($G119/FD119,0),"")</f>
        <v/>
      </c>
      <c r="DC119" s="110" t="str">
        <f>IF(AND(DC$85&gt;=FB119,DC$85&lt;=FC119),IFERROR($G119/FD119,0),"")</f>
        <v/>
      </c>
      <c r="DD119" s="110" t="str">
        <f>IF(AND(DD$85&gt;=FB119,DD$85&lt;=FC119),IFERROR($G119/FD119,0),"")</f>
        <v/>
      </c>
      <c r="DE119" s="110" t="str">
        <f>IF(AND(DE$85&gt;=FB119,DE$85&lt;=FC119),IFERROR($G119/FD119,0),"")</f>
        <v/>
      </c>
      <c r="DF119" s="110" t="str">
        <f>IF(AND(DF$85&gt;=FB119,DF$85&lt;=FC119),IFERROR($G119/FD119,0),"")</f>
        <v/>
      </c>
      <c r="DG119" s="110" t="str">
        <f>IF(AND(DG$85&gt;=FB119,DG$85&lt;=FC119),IFERROR($G119/FD119,0),"")</f>
        <v/>
      </c>
      <c r="DH119" s="110" t="str">
        <f>IF(AND(DH$85&gt;=FB119,DH$85&lt;=FC119),IFERROR($G119/FD119,0),"")</f>
        <v/>
      </c>
      <c r="DI119" s="110" t="str">
        <f>IF(AND(DI$85&gt;=FB119,DI$85&lt;=FC119),IFERROR($G119/FD119,0),"")</f>
        <v/>
      </c>
      <c r="DJ119" s="110" t="str">
        <f>IF(AND(DJ$85&gt;=FB119,DJ$85&lt;=FC119),IFERROR($G119/FD119,0),"")</f>
        <v/>
      </c>
      <c r="DK119" s="110" t="str">
        <f>IF(AND(DK$85&gt;=FB119,DK$85&lt;=FC119),IFERROR($G119/FD119,0),"")</f>
        <v/>
      </c>
      <c r="DL119" s="110" t="str">
        <f>IF(AND(DL$85&gt;=FB119,DL$85&lt;=FC119),IFERROR($G119/FD119,0),"")</f>
        <v/>
      </c>
      <c r="DM119" s="110" t="str">
        <f>IF(AND(DM$85&gt;=FB119,DM$85&lt;=FC119),IFERROR($G119/FD119,0),"")</f>
        <v/>
      </c>
      <c r="DN119" s="110" t="str">
        <f>IF(AND(DN$85&gt;=FB119,DN$85&lt;=FC119),IFERROR($G119/FD119,0),"")</f>
        <v/>
      </c>
      <c r="DO119" s="110">
        <f>IF(AND(DO$85&gt;=FB119,DO$85&lt;=FC119),IFERROR($G119/FD119,0),"")</f>
        <v>64689.479166666664</v>
      </c>
      <c r="DP119" s="110">
        <f>IF(AND(DP$85&gt;=FB119,DP$85&lt;=FC119),IFERROR($G119/FD119,0),"")</f>
        <v>64689.479166666664</v>
      </c>
      <c r="DQ119" s="110">
        <f>IF(AND(DQ$85&gt;=FB119,DQ$85&lt;=FC119),IFERROR($G119/FD119,0),"")</f>
        <v>64689.479166666664</v>
      </c>
      <c r="DR119" s="110">
        <f>IF(AND(DR$85&gt;=FB119,DR$85&lt;=FC119),IFERROR($G119/FD119,0),"")</f>
        <v>64689.479166666664</v>
      </c>
      <c r="DS119" s="110">
        <f>IF(AND(DS$85&gt;=FB119,DS$85&lt;=FC119),IFERROR($G119/FD119,0),"")</f>
        <v>64689.479166666664</v>
      </c>
      <c r="DT119" s="110">
        <f>IF(AND(DT$85&gt;=FB119,DT$85&lt;=FC119),IFERROR($G119/FD119,0),"")</f>
        <v>64689.479166666664</v>
      </c>
      <c r="DU119" s="110">
        <f>IF(AND(DU$85&gt;=FB119,DU$85&lt;=FC119),IFERROR($G119/FD119,0),"")</f>
        <v>64689.479166666664</v>
      </c>
      <c r="DV119" s="110">
        <f>IF(AND(DV$85&gt;=FB119,DV$85&lt;=FC119),IFERROR($G119/FD119,0),"")</f>
        <v>64689.479166666664</v>
      </c>
      <c r="DW119" s="110">
        <f>IF(AND(DW$85&gt;=FB119,DW$85&lt;=FC119),IFERROR($G119/FD119,0),"")</f>
        <v>64689.479166666664</v>
      </c>
      <c r="DX119" s="110">
        <f>IF(AND(DX$85&gt;=FB119,DX$85&lt;=FC119),IFERROR($G119/FD119,0),"")</f>
        <v>64689.479166666664</v>
      </c>
      <c r="DY119" s="110">
        <f>IF(AND(DY$85&gt;=FB119,DY$85&lt;=FC119),IFERROR($G119/FD119,0),"")</f>
        <v>64689.479166666664</v>
      </c>
      <c r="DZ119" s="110">
        <f>IF(AND(DZ$85&gt;=FB119,DZ$85&lt;=FC119),IFERROR($G119/FD119,0),"")</f>
        <v>64689.479166666664</v>
      </c>
      <c r="EA119" s="110" t="str">
        <f>IF(AND(EA$85&gt;=FB119,EA$85&lt;=FC119),IFERROR($G119/FD119,0),"")</f>
        <v/>
      </c>
      <c r="EB119" s="110" t="str">
        <f>IF(AND(EB$85&gt;=FB119,EB$85&lt;=FC119),IFERROR($G119/FD119,0),"")</f>
        <v/>
      </c>
      <c r="EC119" s="110" t="str">
        <f>IF(AND(EC$85&gt;=FB119,EC$85&lt;=FC119),IFERROR($G119/FD119,0),"")</f>
        <v/>
      </c>
      <c r="ED119" s="110" t="str">
        <f>IF(AND(ED$85&gt;=FB119,ED$85&lt;=FC119),IFERROR($G119/FD119,0),"")</f>
        <v/>
      </c>
      <c r="EE119" s="110" t="str">
        <f>IF(AND(EE$85&gt;=FB119,EE$85&lt;=FC119),IFERROR($G119/FD119,0),"")</f>
        <v/>
      </c>
      <c r="EF119" s="110" t="str">
        <f>IF(AND(EF$85&gt;=FB119,EF$85&lt;=FC119),IFERROR($G119/FD119,0),"")</f>
        <v/>
      </c>
      <c r="EG119" s="110" t="str">
        <f>IF(AND(EG$85&gt;=FB119,EG$85&lt;=FC119),IFERROR($G119/FD119,0),"")</f>
        <v/>
      </c>
      <c r="EH119" s="110" t="str">
        <f>IF(AND(EH$85&gt;=FB119,EH$85&lt;=FC119),IFERROR($G119/FD119,0),"")</f>
        <v/>
      </c>
      <c r="EI119" s="110" t="str">
        <f>IF(AND(EI$85&gt;=FB119,EI$85&lt;=FC119),IFERROR($G119/FD119,0),"")</f>
        <v/>
      </c>
      <c r="EJ119" s="110" t="str">
        <f>IF(AND(EJ$85&gt;=FB119,EJ$85&lt;=FC119),IFERROR($G119/FD119,0),"")</f>
        <v/>
      </c>
      <c r="EK119" s="110" t="str">
        <f>IF(AND(EK$85&gt;=FB119,EK$85&lt;=FC119),IFERROR($G119/FD119,0),"")</f>
        <v/>
      </c>
      <c r="EL119" s="110" t="str">
        <f>IF(AND(EL$85&gt;=FB119,EL$85&lt;=FC119),IFERROR($G119/FD119,0),"")</f>
        <v/>
      </c>
      <c r="EM119" s="110" t="str">
        <f>IF(AND(EM$85&gt;=FB119,EM$85&lt;=FC119),IFERROR($G119/FD119,0),"")</f>
        <v/>
      </c>
      <c r="EN119" s="110" t="str">
        <f>IF(AND(EN$85&gt;=FB119,EN$85&lt;=FC119),IFERROR($G119/FD119,0),"")</f>
        <v/>
      </c>
      <c r="EO119" s="110" t="str">
        <f>IF(AND(EO$85&gt;=FB119,EO$85&lt;=FC119),IFERROR($G119/FD119,0),"")</f>
        <v/>
      </c>
      <c r="EP119" s="110" t="str">
        <f>IF(AND(EP$85&gt;=FB119,EP$85&lt;=FC119),IFERROR($G119/FD119,0),"")</f>
        <v/>
      </c>
      <c r="EQ119" s="110" t="str">
        <f>IF(AND(EQ$85&gt;=FB119,EQ$85&lt;=FC119),IFERROR($G119/FD119,0),"")</f>
        <v/>
      </c>
      <c r="ER119" s="110" t="str">
        <f>IF(AND(ER$85&gt;=FB119,ER$85&lt;=FC119),IFERROR($G119/FD119,0),"")</f>
        <v/>
      </c>
      <c r="ES119" s="110" t="str">
        <f>IF(AND(ES$85&gt;=FB119,ES$85&lt;=FC119),IFERROR($G119/FD119,0),"")</f>
        <v/>
      </c>
      <c r="ET119" s="110" t="str">
        <f>IF(AND(ET$85&gt;=FB119,ET$85&lt;=FC119),IFERROR($G119/FD119,0),"")</f>
        <v/>
      </c>
      <c r="EU119" s="110" t="str">
        <f>IF(AND(EU$85&gt;=FB119,EU$85&lt;=FC119),IFERROR($G119/FD119,0),"")</f>
        <v/>
      </c>
      <c r="EV119" s="110" t="str">
        <f>IF(AND(EV$85&gt;=FB119,EV$85&lt;=FC119),IFERROR($G119/FD119,0),"")</f>
        <v/>
      </c>
      <c r="EW119" s="110" t="str">
        <f>IF(AND(EW$85&gt;=FB119,EW$85&lt;=FC119),IFERROR($G119/FD119,0),"")</f>
        <v/>
      </c>
      <c r="EX119" s="110" t="str">
        <f>IF(AND(EX$85&gt;=FB119,EX$85&lt;=FC119),IFERROR($G119/FD119,0),"")</f>
        <v/>
      </c>
      <c r="EY119" s="110" t="str">
        <f>IF(AND(EY$85&gt;=FB119,EY$85&lt;=FC119),IFERROR($G119/FD119,0),"")</f>
        <v/>
      </c>
      <c r="EZ119" s="110" t="str">
        <f>IF(AND(EZ$85&gt;=FB119,EZ$85&lt;=FC119),IFERROR($G119/FD119,0),"")</f>
        <v/>
      </c>
      <c r="FA119" s="110" t="str">
        <f>IF(AND(FA$85&gt;=FB119,FA$85&lt;=FC119),IFERROR($G119/FD119,0),"")</f>
        <v/>
      </c>
      <c r="FB119">
        <f>'06_Presupuesto'!J206-'02_Rendimientos'!$B$79+1</f>
        <v>112</v>
      </c>
      <c r="FC119">
        <f>'06_Presupuesto'!K206-'02_Rendimientos'!$B$79+1</f>
        <v>123</v>
      </c>
      <c r="FD119">
        <f>FC119-FB119+1</f>
        <v>12</v>
      </c>
    </row>
    <row r="120" spans="2:160">
      <c r="B120" t="str">
        <f>'06_Presupuesto'!K41</f>
        <v>B.2.1.3</v>
      </c>
      <c r="C120" t="str">
        <f>'06_Presupuesto'!L41</f>
        <v>Impermeabilización Bajo Pavimentos</v>
      </c>
      <c r="D120" t="str">
        <f>'06_Presupuesto'!M41</f>
        <v>M2</v>
      </c>
      <c r="E120" s="90">
        <f>'06_Presupuesto'!N41</f>
        <v>85</v>
      </c>
      <c r="F120" s="90">
        <f>'06_Presupuesto'!O41</f>
        <v>9249.9999999999982</v>
      </c>
      <c r="G120" s="90">
        <f>'06_Presupuesto'!P41</f>
        <v>786249.99999999988</v>
      </c>
      <c r="H120" s="90" t="str">
        <f>IF(AND(H$85&gt;=FB120,H$85&lt;=FC120),IFERROR($G120/FD120,0),"")</f>
        <v/>
      </c>
      <c r="I120" s="90" t="str">
        <f>IF(AND(I$85&gt;=FB120,I$85&lt;=FC120),IFERROR($G120/FD120,0),"")</f>
        <v/>
      </c>
      <c r="J120" s="90" t="str">
        <f>IF(AND(J$85&gt;=FB120,J$85&lt;=FC120),IFERROR($G120/FD120,0),"")</f>
        <v/>
      </c>
      <c r="K120" s="90" t="str">
        <f>IF(AND(K$85&gt;=FB120,K$85&lt;=FC120),IFERROR($G120/FD120,0),"")</f>
        <v/>
      </c>
      <c r="L120" s="90" t="str">
        <f>IF(AND(L$85&gt;=FB120,L$85&lt;=FC120),IFERROR($G120/FD120,0),"")</f>
        <v/>
      </c>
      <c r="M120" s="90" t="str">
        <f>IF(AND(M$85&gt;=FB120,M$85&lt;=FC120),IFERROR($G120/FD120,0),"")</f>
        <v/>
      </c>
      <c r="N120" s="90" t="str">
        <f>IF(AND(N$85&gt;=FB120,N$85&lt;=FC120),IFERROR($G120/FD120,0),"")</f>
        <v/>
      </c>
      <c r="O120" s="90" t="str">
        <f>IF(AND(O$85&gt;=FB120,O$85&lt;=FC120),IFERROR($G120/FD120,0),"")</f>
        <v/>
      </c>
      <c r="P120" s="90" t="str">
        <f>IF(AND(P$85&gt;=FB120,P$85&lt;=FC120),IFERROR($G120/FD120,0),"")</f>
        <v/>
      </c>
      <c r="Q120" s="90" t="str">
        <f>IF(AND(Q$85&gt;=FB120,Q$85&lt;=FC120),IFERROR($G120/FD120,0),"")</f>
        <v/>
      </c>
      <c r="R120" s="90" t="str">
        <f>IF(AND(R$85&gt;=FB120,R$85&lt;=FC120),IFERROR($G120/FD120,0),"")</f>
        <v/>
      </c>
      <c r="S120" s="90" t="str">
        <f>IF(AND(S$85&gt;=FB120,S$85&lt;=FC120),IFERROR($G120/FD120,0),"")</f>
        <v/>
      </c>
      <c r="T120" s="90" t="str">
        <f>IF(AND(T$85&gt;=FB120,T$85&lt;=FC120),IFERROR($G120/FD120,0),"")</f>
        <v/>
      </c>
      <c r="U120" s="90" t="str">
        <f>IF(AND(U$85&gt;=FB120,U$85&lt;=FC120),IFERROR($G120/FD120,0),"")</f>
        <v/>
      </c>
      <c r="V120" s="90" t="str">
        <f>IF(AND(V$85&gt;=FB120,V$85&lt;=FC120),IFERROR($G120/FD120,0),"")</f>
        <v/>
      </c>
      <c r="W120" s="90" t="str">
        <f>IF(AND(W$85&gt;=FB120,W$85&lt;=FC120),IFERROR($G120/FD120,0),"")</f>
        <v/>
      </c>
      <c r="X120" s="90" t="str">
        <f>IF(AND(X$85&gt;=FB120,X$85&lt;=FC120),IFERROR($G120/FD120,0),"")</f>
        <v/>
      </c>
      <c r="Y120" s="90" t="str">
        <f>IF(AND(Y$85&gt;=FB120,Y$85&lt;=FC120),IFERROR($G120/FD120,0),"")</f>
        <v/>
      </c>
      <c r="Z120" s="90" t="str">
        <f>IF(AND(Z$85&gt;=FB120,Z$85&lt;=FC120),IFERROR($G120/FD120,0),"")</f>
        <v/>
      </c>
      <c r="AA120" s="90" t="str">
        <f>IF(AND(AA$85&gt;=FB120,AA$85&lt;=FC120),IFERROR($G120/FD120,0),"")</f>
        <v/>
      </c>
      <c r="AB120" s="90" t="str">
        <f>IF(AND(AB$85&gt;=FB120,AB$85&lt;=FC120),IFERROR($G120/FD120,0),"")</f>
        <v/>
      </c>
      <c r="AC120" s="90" t="str">
        <f>IF(AND(AC$85&gt;=FB120,AC$85&lt;=FC120),IFERROR($G120/FD120,0),"")</f>
        <v/>
      </c>
      <c r="AD120" s="90" t="str">
        <f>IF(AND(AD$85&gt;=FB120,AD$85&lt;=FC120),IFERROR($G120/FD120,0),"")</f>
        <v/>
      </c>
      <c r="AE120" s="90" t="str">
        <f>IF(AND(AE$85&gt;=FB120,AE$85&lt;=FC120),IFERROR($G120/FD120,0),"")</f>
        <v/>
      </c>
      <c r="AF120" s="90" t="str">
        <f>IF(AND(AF$85&gt;=FB120,AF$85&lt;=FC120),IFERROR($G120/FD120,0),"")</f>
        <v/>
      </c>
      <c r="AG120" s="90" t="str">
        <f>IF(AND(AG$85&gt;=FB120,AG$85&lt;=FC120),IFERROR($G120/FD120,0),"")</f>
        <v/>
      </c>
      <c r="AH120" s="90" t="str">
        <f>IF(AND(AH$85&gt;=FB120,AH$85&lt;=FC120),IFERROR($G120/FD120,0),"")</f>
        <v/>
      </c>
      <c r="AI120" s="90" t="str">
        <f>IF(AND(AI$85&gt;=FB120,AI$85&lt;=FC120),IFERROR($G120/FD120,0),"")</f>
        <v/>
      </c>
      <c r="AJ120" s="90" t="str">
        <f>IF(AND(AJ$85&gt;=FB120,AJ$85&lt;=FC120),IFERROR($G120/FD120,0),"")</f>
        <v/>
      </c>
      <c r="AK120" s="90" t="str">
        <f>IF(AND(AK$85&gt;=FB120,AK$85&lt;=FC120),IFERROR($G120/FD120,0),"")</f>
        <v/>
      </c>
      <c r="AL120" s="90" t="str">
        <f>IF(AND(AL$85&gt;=FB120,AL$85&lt;=FC120),IFERROR($G120/FD120,0),"")</f>
        <v/>
      </c>
      <c r="AM120" s="90" t="str">
        <f>IF(AND(AM$85&gt;=FB120,AM$85&lt;=FC120),IFERROR($G120/FD120,0),"")</f>
        <v/>
      </c>
      <c r="AN120" s="90" t="str">
        <f>IF(AND(AN$85&gt;=FB120,AN$85&lt;=FC120),IFERROR($G120/FD120,0),"")</f>
        <v/>
      </c>
      <c r="AO120" s="90" t="str">
        <f>IF(AND(AO$85&gt;=FB120,AO$85&lt;=FC120),IFERROR($G120/FD120,0),"")</f>
        <v/>
      </c>
      <c r="AP120" s="90" t="str">
        <f>IF(AND(AP$85&gt;=FB120,AP$85&lt;=FC120),IFERROR($G120/FD120,0),"")</f>
        <v/>
      </c>
      <c r="AQ120" s="90" t="str">
        <f>IF(AND(AQ$85&gt;=FB120,AQ$85&lt;=FC120),IFERROR($G120/FD120,0),"")</f>
        <v/>
      </c>
      <c r="AR120" s="90" t="str">
        <f>IF(AND(AR$85&gt;=FB120,AR$85&lt;=FC120),IFERROR($G120/FD120,0),"")</f>
        <v/>
      </c>
      <c r="AS120" s="90" t="str">
        <f>IF(AND(AS$85&gt;=FB120,AS$85&lt;=FC120),IFERROR($G120/FD120,0),"")</f>
        <v/>
      </c>
      <c r="AT120" s="90" t="str">
        <f>IF(AND(AT$85&gt;=FB120,AT$85&lt;=FC120),IFERROR($G120/FD120,0),"")</f>
        <v/>
      </c>
      <c r="AU120" s="90" t="str">
        <f>IF(AND(AU$85&gt;=FB120,AU$85&lt;=FC120),IFERROR($G120/FD120,0),"")</f>
        <v/>
      </c>
      <c r="AV120" s="90" t="str">
        <f>IF(AND(AV$85&gt;=FB120,AV$85&lt;=FC120),IFERROR($G120/FD120,0),"")</f>
        <v/>
      </c>
      <c r="AW120" s="90" t="str">
        <f>IF(AND(AW$85&gt;=FB120,AW$85&lt;=FC120),IFERROR($G120/FD120,0),"")</f>
        <v/>
      </c>
      <c r="AX120" s="90" t="str">
        <f>IF(AND(AX$85&gt;=FB120,AX$85&lt;=FC120),IFERROR($G120/FD120,0),"")</f>
        <v/>
      </c>
      <c r="AY120" s="90" t="str">
        <f>IF(AND(AY$85&gt;=FB120,AY$85&lt;=FC120),IFERROR($G120/FD120,0),"")</f>
        <v/>
      </c>
      <c r="AZ120" s="90" t="str">
        <f>IF(AND(AZ$85&gt;=FB120,AZ$85&lt;=FC120),IFERROR($G120/FD120,0),"")</f>
        <v/>
      </c>
      <c r="BA120" s="90" t="str">
        <f>IF(AND(BA$85&gt;=FB120,BA$85&lt;=FC120),IFERROR($G120/FD120,0),"")</f>
        <v/>
      </c>
      <c r="BB120" s="90" t="str">
        <f>IF(AND(BB$85&gt;=FB120,BB$85&lt;=FC120),IFERROR($G120/FD120,0),"")</f>
        <v/>
      </c>
      <c r="BC120" s="90" t="str">
        <f>IF(AND(BC$85&gt;=FB120,BC$85&lt;=FC120),IFERROR($G120/FD120,0),"")</f>
        <v/>
      </c>
      <c r="BD120" s="90" t="str">
        <f>IF(AND(BD$85&gt;=FB120,BD$85&lt;=FC120),IFERROR($G120/FD120,0),"")</f>
        <v/>
      </c>
      <c r="BE120" s="90" t="str">
        <f>IF(AND(BE$85&gt;=FB120,BE$85&lt;=FC120),IFERROR($G120/FD120,0),"")</f>
        <v/>
      </c>
      <c r="BF120" s="90" t="str">
        <f>IF(AND(BF$85&gt;=FB120,BF$85&lt;=FC120),IFERROR($G120/FD120,0),"")</f>
        <v/>
      </c>
      <c r="BG120" s="90" t="str">
        <f>IF(AND(BG$85&gt;=FB120,BG$85&lt;=FC120),IFERROR($G120/FD120,0),"")</f>
        <v/>
      </c>
      <c r="BH120" s="90" t="str">
        <f>IF(AND(BH$85&gt;=FB120,BH$85&lt;=FC120),IFERROR($G120/FD120,0),"")</f>
        <v/>
      </c>
      <c r="BI120" s="90" t="str">
        <f>IF(AND(BI$85&gt;=FB120,BI$85&lt;=FC120),IFERROR($G120/FD120,0),"")</f>
        <v/>
      </c>
      <c r="BJ120" s="90" t="str">
        <f>IF(AND(BJ$85&gt;=FB120,BJ$85&lt;=FC120),IFERROR($G120/FD120,0),"")</f>
        <v/>
      </c>
      <c r="BK120" s="90" t="str">
        <f>IF(AND(BK$85&gt;=FB120,BK$85&lt;=FC120),IFERROR($G120/FD120,0),"")</f>
        <v/>
      </c>
      <c r="BL120" s="90" t="str">
        <f>IF(AND(BL$85&gt;=FB120,BL$85&lt;=FC120),IFERROR($G120/FD120,0),"")</f>
        <v/>
      </c>
      <c r="BM120" s="90" t="str">
        <f>IF(AND(BM$85&gt;=FB120,BM$85&lt;=FC120),IFERROR($G120/FD120,0),"")</f>
        <v/>
      </c>
      <c r="BN120" s="90" t="str">
        <f>IF(AND(BN$85&gt;=FB120,BN$85&lt;=FC120),IFERROR($G120/FD120,0),"")</f>
        <v/>
      </c>
      <c r="BO120" s="90" t="str">
        <f>IF(AND(BO$85&gt;=FB120,BO$85&lt;=FC120),IFERROR($G120/FD120,0),"")</f>
        <v/>
      </c>
      <c r="BP120" s="90" t="str">
        <f>IF(AND(BP$85&gt;=FB120,BP$85&lt;=FC120),IFERROR($G120/FD120,0),"")</f>
        <v/>
      </c>
      <c r="BQ120" s="90" t="str">
        <f>IF(AND(BQ$85&gt;=FB120,BQ$85&lt;=FC120),IFERROR($G120/FD120,0),"")</f>
        <v/>
      </c>
      <c r="BR120" s="90" t="str">
        <f>IF(AND(BR$85&gt;=FB120,BR$85&lt;=FC120),IFERROR($G120/FD120,0),"")</f>
        <v/>
      </c>
      <c r="BS120" s="90" t="str">
        <f>IF(AND(BS$85&gt;=FB120,BS$85&lt;=FC120),IFERROR($G120/FD120,0),"")</f>
        <v/>
      </c>
      <c r="BT120" s="90" t="str">
        <f>IF(AND(BT$85&gt;=FB120,BT$85&lt;=FC120),IFERROR($G120/FD120,0),"")</f>
        <v/>
      </c>
      <c r="BU120" s="90" t="str">
        <f>IF(AND(BU$85&gt;=FB120,BU$85&lt;=FC120),IFERROR($G120/FD120,0),"")</f>
        <v/>
      </c>
      <c r="BV120" s="90" t="str">
        <f>IF(AND(BV$85&gt;=FB120,BV$85&lt;=FC120),IFERROR($G120/FD120,0),"")</f>
        <v/>
      </c>
      <c r="BW120" s="90" t="str">
        <f>IF(AND(BW$85&gt;=FB120,BW$85&lt;=FC120),IFERROR($G120/FD120,0),"")</f>
        <v/>
      </c>
      <c r="BX120" s="90" t="str">
        <f>IF(AND(BX$85&gt;=FB120,BX$85&lt;=FC120),IFERROR($G120/FD120,0),"")</f>
        <v/>
      </c>
      <c r="BY120" s="90" t="str">
        <f>IF(AND(BY$85&gt;=FB120,BY$85&lt;=FC120),IFERROR($G120/FD120,0),"")</f>
        <v/>
      </c>
      <c r="BZ120" s="90" t="str">
        <f>IF(AND(BZ$85&gt;=FB120,BZ$85&lt;=FC120),IFERROR($G120/FD120,0),"")</f>
        <v/>
      </c>
      <c r="CA120" s="90" t="str">
        <f>IF(AND(CA$85&gt;=FB120,CA$85&lt;=FC120),IFERROR($G120/FD120,0),"")</f>
        <v/>
      </c>
      <c r="CB120" s="90" t="str">
        <f>IF(AND(CB$85&gt;=FB120,CB$85&lt;=FC120),IFERROR($G120/FD120,0),"")</f>
        <v/>
      </c>
      <c r="CC120" s="90" t="str">
        <f>IF(AND(CC$85&gt;=FB120,CC$85&lt;=FC120),IFERROR($G120/FD120,0),"")</f>
        <v/>
      </c>
      <c r="CD120" s="90" t="str">
        <f>IF(AND(CD$85&gt;=FB120,CD$85&lt;=FC120),IFERROR($G120/FD120,0),"")</f>
        <v/>
      </c>
      <c r="CE120" s="90" t="str">
        <f>IF(AND(CE$85&gt;=FB120,CE$85&lt;=FC120),IFERROR($G120/FD120,0),"")</f>
        <v/>
      </c>
      <c r="CF120" s="90" t="str">
        <f>IF(AND(CF$85&gt;=FB120,CF$85&lt;=FC120),IFERROR($G120/FD120,0),"")</f>
        <v/>
      </c>
      <c r="CG120" s="90" t="str">
        <f>IF(AND(CG$85&gt;=FB120,CG$85&lt;=FC120),IFERROR($G120/FD120,0),"")</f>
        <v/>
      </c>
      <c r="CH120" s="90" t="str">
        <f>IF(AND(CH$85&gt;=FB120,CH$85&lt;=FC120),IFERROR($G120/FD120,0),"")</f>
        <v/>
      </c>
      <c r="CI120" s="90" t="str">
        <f>IF(AND(CI$85&gt;=FB120,CI$85&lt;=FC120),IFERROR($G120/FD120,0),"")</f>
        <v/>
      </c>
      <c r="CJ120" s="90" t="str">
        <f>IF(AND(CJ$85&gt;=FB120,CJ$85&lt;=FC120),IFERROR($G120/FD120,0),"")</f>
        <v/>
      </c>
      <c r="CK120" s="90" t="str">
        <f>IF(AND(CK$85&gt;=FB120,CK$85&lt;=FC120),IFERROR($G120/FD120,0),"")</f>
        <v/>
      </c>
      <c r="CL120" s="90" t="str">
        <f>IF(AND(CL$85&gt;=FB120,CL$85&lt;=FC120),IFERROR($G120/FD120,0),"")</f>
        <v/>
      </c>
      <c r="CM120" s="90" t="str">
        <f>IF(AND(CM$85&gt;=FB120,CM$85&lt;=FC120),IFERROR($G120/FD120,0),"")</f>
        <v/>
      </c>
      <c r="CN120" s="90" t="str">
        <f>IF(AND(CN$85&gt;=FB120,CN$85&lt;=FC120),IFERROR($G120/FD120,0),"")</f>
        <v/>
      </c>
      <c r="CO120" s="90" t="str">
        <f>IF(AND(CO$85&gt;=FB120,CO$85&lt;=FC120),IFERROR($G120/FD120,0),"")</f>
        <v/>
      </c>
      <c r="CP120" s="90" t="str">
        <f>IF(AND(CP$85&gt;=FB120,CP$85&lt;=FC120),IFERROR($G120/FD120,0),"")</f>
        <v/>
      </c>
      <c r="CQ120" s="90" t="str">
        <f>IF(AND(CQ$85&gt;=FB120,CQ$85&lt;=FC120),IFERROR($G120/FD120,0),"")</f>
        <v/>
      </c>
      <c r="CR120" s="90" t="str">
        <f>IF(AND(CR$85&gt;=FB120,CR$85&lt;=FC120),IFERROR($G120/FD120,0),"")</f>
        <v/>
      </c>
      <c r="CS120" s="90" t="str">
        <f>IF(AND(CS$85&gt;=FB120,CS$85&lt;=FC120),IFERROR($G120/FD120,0),"")</f>
        <v/>
      </c>
      <c r="CT120" s="90" t="str">
        <f>IF(AND(CT$85&gt;=FB120,CT$85&lt;=FC120),IFERROR($G120/FD120,0),"")</f>
        <v/>
      </c>
      <c r="CU120" s="90" t="str">
        <f>IF(AND(CU$85&gt;=FB120,CU$85&lt;=FC120),IFERROR($G120/FD120,0),"")</f>
        <v/>
      </c>
      <c r="CV120" s="90" t="str">
        <f>IF(AND(CV$85&gt;=FB120,CV$85&lt;=FC120),IFERROR($G120/FD120,0),"")</f>
        <v/>
      </c>
      <c r="CW120" s="90" t="str">
        <f>IF(AND(CW$85&gt;=FB120,CW$85&lt;=FC120),IFERROR($G120/FD120,0),"")</f>
        <v/>
      </c>
      <c r="CX120" s="90" t="str">
        <f>IF(AND(CX$85&gt;=FB120,CX$85&lt;=FC120),IFERROR($G120/FD120,0),"")</f>
        <v/>
      </c>
      <c r="CY120" s="90" t="str">
        <f>IF(AND(CY$85&gt;=FB120,CY$85&lt;=FC120),IFERROR($G120/FD120,0),"")</f>
        <v/>
      </c>
      <c r="CZ120" s="90" t="str">
        <f>IF(AND(CZ$85&gt;=FB120,CZ$85&lt;=FC120),IFERROR($G120/FD120,0),"")</f>
        <v/>
      </c>
      <c r="DA120" s="90" t="str">
        <f>IF(AND(DA$85&gt;=FB120,DA$85&lt;=FC120),IFERROR($G120/FD120,0),"")</f>
        <v/>
      </c>
      <c r="DB120" s="90" t="str">
        <f>IF(AND(DB$85&gt;=FB120,DB$85&lt;=FC120),IFERROR($G120/FD120,0),"")</f>
        <v/>
      </c>
      <c r="DC120" s="90" t="str">
        <f>IF(AND(DC$85&gt;=FB120,DC$85&lt;=FC120),IFERROR($G120/FD120,0),"")</f>
        <v/>
      </c>
      <c r="DD120" s="90" t="str">
        <f>IF(AND(DD$85&gt;=FB120,DD$85&lt;=FC120),IFERROR($G120/FD120,0),"")</f>
        <v/>
      </c>
      <c r="DE120" s="90" t="str">
        <f>IF(AND(DE$85&gt;=FB120,DE$85&lt;=FC120),IFERROR($G120/FD120,0),"")</f>
        <v/>
      </c>
      <c r="DF120" s="90" t="str">
        <f>IF(AND(DF$85&gt;=FB120,DF$85&lt;=FC120),IFERROR($G120/FD120,0),"")</f>
        <v/>
      </c>
      <c r="DG120" s="90" t="str">
        <f>IF(AND(DG$85&gt;=FB120,DG$85&lt;=FC120),IFERROR($G120/FD120,0),"")</f>
        <v/>
      </c>
      <c r="DH120" s="90" t="str">
        <f>IF(AND(DH$85&gt;=FB120,DH$85&lt;=FC120),IFERROR($G120/FD120,0),"")</f>
        <v/>
      </c>
      <c r="DI120" s="90" t="str">
        <f>IF(AND(DI$85&gt;=FB120,DI$85&lt;=FC120),IFERROR($G120/FD120,0),"")</f>
        <v/>
      </c>
      <c r="DJ120" s="90" t="str">
        <f>IF(AND(DJ$85&gt;=FB120,DJ$85&lt;=FC120),IFERROR($G120/FD120,0),"")</f>
        <v/>
      </c>
      <c r="DK120" s="90" t="str">
        <f>IF(AND(DK$85&gt;=FB120,DK$85&lt;=FC120),IFERROR($G120/FD120,0),"")</f>
        <v/>
      </c>
      <c r="DL120" s="90" t="str">
        <f>IF(AND(DL$85&gt;=FB120,DL$85&lt;=FC120),IFERROR($G120/FD120,0),"")</f>
        <v/>
      </c>
      <c r="DM120" s="90" t="str">
        <f>IF(AND(DM$85&gt;=FB120,DM$85&lt;=FC120),IFERROR($G120/FD120,0),"")</f>
        <v/>
      </c>
      <c r="DN120" s="90" t="str">
        <f>IF(AND(DN$85&gt;=FB120,DN$85&lt;=FC120),IFERROR($G120/FD120,0),"")</f>
        <v/>
      </c>
      <c r="DO120" s="90">
        <f>IF(AND(DO$85&gt;=FB120,DO$85&lt;=FC120),IFERROR($G120/FD120,0),"")</f>
        <v>78624.999999999985</v>
      </c>
      <c r="DP120" s="90">
        <f>IF(AND(DP$85&gt;=FB120,DP$85&lt;=FC120),IFERROR($G120/FD120,0),"")</f>
        <v>78624.999999999985</v>
      </c>
      <c r="DQ120" s="90">
        <f>IF(AND(DQ$85&gt;=FB120,DQ$85&lt;=FC120),IFERROR($G120/FD120,0),"")</f>
        <v>78624.999999999985</v>
      </c>
      <c r="DR120" s="90">
        <f>IF(AND(DR$85&gt;=FB120,DR$85&lt;=FC120),IFERROR($G120/FD120,0),"")</f>
        <v>78624.999999999985</v>
      </c>
      <c r="DS120" s="90">
        <f>IF(AND(DS$85&gt;=FB120,DS$85&lt;=FC120),IFERROR($G120/FD120,0),"")</f>
        <v>78624.999999999985</v>
      </c>
      <c r="DT120" s="90">
        <f>IF(AND(DT$85&gt;=FB120,DT$85&lt;=FC120),IFERROR($G120/FD120,0),"")</f>
        <v>78624.999999999985</v>
      </c>
      <c r="DU120" s="90">
        <f>IF(AND(DU$85&gt;=FB120,DU$85&lt;=FC120),IFERROR($G120/FD120,0),"")</f>
        <v>78624.999999999985</v>
      </c>
      <c r="DV120" s="90">
        <f>IF(AND(DV$85&gt;=FB120,DV$85&lt;=FC120),IFERROR($G120/FD120,0),"")</f>
        <v>78624.999999999985</v>
      </c>
      <c r="DW120" s="90">
        <f>IF(AND(DW$85&gt;=FB120,DW$85&lt;=FC120),IFERROR($G120/FD120,0),"")</f>
        <v>78624.999999999985</v>
      </c>
      <c r="DX120" s="90">
        <f>IF(AND(DX$85&gt;=FB120,DX$85&lt;=FC120),IFERROR($G120/FD120,0),"")</f>
        <v>78624.999999999985</v>
      </c>
      <c r="DY120" s="90" t="str">
        <f>IF(AND(DY$85&gt;=FB120,DY$85&lt;=FC120),IFERROR($G120/FD120,0),"")</f>
        <v/>
      </c>
      <c r="DZ120" s="90" t="str">
        <f>IF(AND(DZ$85&gt;=FB120,DZ$85&lt;=FC120),IFERROR($G120/FD120,0),"")</f>
        <v/>
      </c>
      <c r="EA120" s="90" t="str">
        <f>IF(AND(EA$85&gt;=FB120,EA$85&lt;=FC120),IFERROR($G120/FD120,0),"")</f>
        <v/>
      </c>
      <c r="EB120" s="90" t="str">
        <f>IF(AND(EB$85&gt;=FB120,EB$85&lt;=FC120),IFERROR($G120/FD120,0),"")</f>
        <v/>
      </c>
      <c r="EC120" s="90" t="str">
        <f>IF(AND(EC$85&gt;=FB120,EC$85&lt;=FC120),IFERROR($G120/FD120,0),"")</f>
        <v/>
      </c>
      <c r="ED120" s="90" t="str">
        <f>IF(AND(ED$85&gt;=FB120,ED$85&lt;=FC120),IFERROR($G120/FD120,0),"")</f>
        <v/>
      </c>
      <c r="EE120" s="90" t="str">
        <f>IF(AND(EE$85&gt;=FB120,EE$85&lt;=FC120),IFERROR($G120/FD120,0),"")</f>
        <v/>
      </c>
      <c r="EF120" s="90" t="str">
        <f>IF(AND(EF$85&gt;=FB120,EF$85&lt;=FC120),IFERROR($G120/FD120,0),"")</f>
        <v/>
      </c>
      <c r="EG120" s="90" t="str">
        <f>IF(AND(EG$85&gt;=FB120,EG$85&lt;=FC120),IFERROR($G120/FD120,0),"")</f>
        <v/>
      </c>
      <c r="EH120" s="90" t="str">
        <f>IF(AND(EH$85&gt;=FB120,EH$85&lt;=FC120),IFERROR($G120/FD120,0),"")</f>
        <v/>
      </c>
      <c r="EI120" s="90" t="str">
        <f>IF(AND(EI$85&gt;=FB120,EI$85&lt;=FC120),IFERROR($G120/FD120,0),"")</f>
        <v/>
      </c>
      <c r="EJ120" s="90" t="str">
        <f>IF(AND(EJ$85&gt;=FB120,EJ$85&lt;=FC120),IFERROR($G120/FD120,0),"")</f>
        <v/>
      </c>
      <c r="EK120" s="90" t="str">
        <f>IF(AND(EK$85&gt;=FB120,EK$85&lt;=FC120),IFERROR($G120/FD120,0),"")</f>
        <v/>
      </c>
      <c r="EL120" s="90" t="str">
        <f>IF(AND(EL$85&gt;=FB120,EL$85&lt;=FC120),IFERROR($G120/FD120,0),"")</f>
        <v/>
      </c>
      <c r="EM120" s="90" t="str">
        <f>IF(AND(EM$85&gt;=FB120,EM$85&lt;=FC120),IFERROR($G120/FD120,0),"")</f>
        <v/>
      </c>
      <c r="EN120" s="90" t="str">
        <f>IF(AND(EN$85&gt;=FB120,EN$85&lt;=FC120),IFERROR($G120/FD120,0),"")</f>
        <v/>
      </c>
      <c r="EO120" s="90" t="str">
        <f>IF(AND(EO$85&gt;=FB120,EO$85&lt;=FC120),IFERROR($G120/FD120,0),"")</f>
        <v/>
      </c>
      <c r="EP120" s="90" t="str">
        <f>IF(AND(EP$85&gt;=FB120,EP$85&lt;=FC120),IFERROR($G120/FD120,0),"")</f>
        <v/>
      </c>
      <c r="EQ120" s="90" t="str">
        <f>IF(AND(EQ$85&gt;=FB120,EQ$85&lt;=FC120),IFERROR($G120/FD120,0),"")</f>
        <v/>
      </c>
      <c r="ER120" s="90" t="str">
        <f>IF(AND(ER$85&gt;=FB120,ER$85&lt;=FC120),IFERROR($G120/FD120,0),"")</f>
        <v/>
      </c>
      <c r="ES120" s="90" t="str">
        <f>IF(AND(ES$85&gt;=FB120,ES$85&lt;=FC120),IFERROR($G120/FD120,0),"")</f>
        <v/>
      </c>
      <c r="ET120" s="90" t="str">
        <f>IF(AND(ET$85&gt;=FB120,ET$85&lt;=FC120),IFERROR($G120/FD120,0),"")</f>
        <v/>
      </c>
      <c r="EU120" s="90" t="str">
        <f>IF(AND(EU$85&gt;=FB120,EU$85&lt;=FC120),IFERROR($G120/FD120,0),"")</f>
        <v/>
      </c>
      <c r="EV120" s="90" t="str">
        <f>IF(AND(EV$85&gt;=FB120,EV$85&lt;=FC120),IFERROR($G120/FD120,0),"")</f>
        <v/>
      </c>
      <c r="EW120" s="90" t="str">
        <f>IF(AND(EW$85&gt;=FB120,EW$85&lt;=FC120),IFERROR($G120/FD120,0),"")</f>
        <v/>
      </c>
      <c r="EX120" s="90" t="str">
        <f>IF(AND(EX$85&gt;=FB120,EX$85&lt;=FC120),IFERROR($G120/FD120,0),"")</f>
        <v/>
      </c>
      <c r="EY120" s="90" t="str">
        <f>IF(AND(EY$85&gt;=FB120,EY$85&lt;=FC120),IFERROR($G120/FD120,0),"")</f>
        <v/>
      </c>
      <c r="EZ120" s="90" t="str">
        <f>IF(AND(EZ$85&gt;=FB120,EZ$85&lt;=FC120),IFERROR($G120/FD120,0),"")</f>
        <v/>
      </c>
      <c r="FA120" s="90" t="str">
        <f>IF(AND(FA$85&gt;=FB120,FA$85&lt;=FC120),IFERROR($G120/FD120,0),"")</f>
        <v/>
      </c>
      <c r="FB120">
        <f>'06_Presupuesto'!J207-'02_Rendimientos'!$B$79+1</f>
        <v>112</v>
      </c>
      <c r="FC120">
        <f>'06_Presupuesto'!K207-'02_Rendimientos'!$B$79+1</f>
        <v>121</v>
      </c>
      <c r="FD120">
        <f>FC120-FB120+1</f>
        <v>10</v>
      </c>
    </row>
    <row r="121" spans="2:160">
      <c r="B121" s="109" t="str">
        <f>'06_Presupuesto'!K42</f>
        <v>B.2.2/a)</v>
      </c>
      <c r="C121" s="109" t="str">
        <f>'06_Presupuesto'!L42</f>
        <v>Yeso Cartón RH</v>
      </c>
      <c r="D121" s="109" t="str">
        <f>'06_Presupuesto'!M42</f>
        <v>M2</v>
      </c>
      <c r="E121" s="110">
        <f>'06_Presupuesto'!N42</f>
        <v>34</v>
      </c>
      <c r="F121" s="110">
        <f>'06_Presupuesto'!O42</f>
        <v>24374.999999999996</v>
      </c>
      <c r="G121" s="110">
        <f>'06_Presupuesto'!P42</f>
        <v>828749.99999999988</v>
      </c>
      <c r="H121" s="110" t="str">
        <f>IF(AND(H$85&gt;=FB121,H$85&lt;=FC121),IFERROR($G121/FD121,0),"")</f>
        <v/>
      </c>
      <c r="I121" s="110" t="str">
        <f>IF(AND(I$85&gt;=FB121,I$85&lt;=FC121),IFERROR($G121/FD121,0),"")</f>
        <v/>
      </c>
      <c r="J121" s="110" t="str">
        <f>IF(AND(J$85&gt;=FB121,J$85&lt;=FC121),IFERROR($G121/FD121,0),"")</f>
        <v/>
      </c>
      <c r="K121" s="110" t="str">
        <f>IF(AND(K$85&gt;=FB121,K$85&lt;=FC121),IFERROR($G121/FD121,0),"")</f>
        <v/>
      </c>
      <c r="L121" s="110" t="str">
        <f>IF(AND(L$85&gt;=FB121,L$85&lt;=FC121),IFERROR($G121/FD121,0),"")</f>
        <v/>
      </c>
      <c r="M121" s="110" t="str">
        <f>IF(AND(M$85&gt;=FB121,M$85&lt;=FC121),IFERROR($G121/FD121,0),"")</f>
        <v/>
      </c>
      <c r="N121" s="110" t="str">
        <f>IF(AND(N$85&gt;=FB121,N$85&lt;=FC121),IFERROR($G121/FD121,0),"")</f>
        <v/>
      </c>
      <c r="O121" s="110" t="str">
        <f>IF(AND(O$85&gt;=FB121,O$85&lt;=FC121),IFERROR($G121/FD121,0),"")</f>
        <v/>
      </c>
      <c r="P121" s="110" t="str">
        <f>IF(AND(P$85&gt;=FB121,P$85&lt;=FC121),IFERROR($G121/FD121,0),"")</f>
        <v/>
      </c>
      <c r="Q121" s="110" t="str">
        <f>IF(AND(Q$85&gt;=FB121,Q$85&lt;=FC121),IFERROR($G121/FD121,0),"")</f>
        <v/>
      </c>
      <c r="R121" s="110" t="str">
        <f>IF(AND(R$85&gt;=FB121,R$85&lt;=FC121),IFERROR($G121/FD121,0),"")</f>
        <v/>
      </c>
      <c r="S121" s="110" t="str">
        <f>IF(AND(S$85&gt;=FB121,S$85&lt;=FC121),IFERROR($G121/FD121,0),"")</f>
        <v/>
      </c>
      <c r="T121" s="110" t="str">
        <f>IF(AND(T$85&gt;=FB121,T$85&lt;=FC121),IFERROR($G121/FD121,0),"")</f>
        <v/>
      </c>
      <c r="U121" s="110" t="str">
        <f>IF(AND(U$85&gt;=FB121,U$85&lt;=FC121),IFERROR($G121/FD121,0),"")</f>
        <v/>
      </c>
      <c r="V121" s="110" t="str">
        <f>IF(AND(V$85&gt;=FB121,V$85&lt;=FC121),IFERROR($G121/FD121,0),"")</f>
        <v/>
      </c>
      <c r="W121" s="110" t="str">
        <f>IF(AND(W$85&gt;=FB121,W$85&lt;=FC121),IFERROR($G121/FD121,0),"")</f>
        <v/>
      </c>
      <c r="X121" s="110" t="str">
        <f>IF(AND(X$85&gt;=FB121,X$85&lt;=FC121),IFERROR($G121/FD121,0),"")</f>
        <v/>
      </c>
      <c r="Y121" s="110" t="str">
        <f>IF(AND(Y$85&gt;=FB121,Y$85&lt;=FC121),IFERROR($G121/FD121,0),"")</f>
        <v/>
      </c>
      <c r="Z121" s="110" t="str">
        <f>IF(AND(Z$85&gt;=FB121,Z$85&lt;=FC121),IFERROR($G121/FD121,0),"")</f>
        <v/>
      </c>
      <c r="AA121" s="110" t="str">
        <f>IF(AND(AA$85&gt;=FB121,AA$85&lt;=FC121),IFERROR($G121/FD121,0),"")</f>
        <v/>
      </c>
      <c r="AB121" s="110" t="str">
        <f>IF(AND(AB$85&gt;=FB121,AB$85&lt;=FC121),IFERROR($G121/FD121,0),"")</f>
        <v/>
      </c>
      <c r="AC121" s="110" t="str">
        <f>IF(AND(AC$85&gt;=FB121,AC$85&lt;=FC121),IFERROR($G121/FD121,0),"")</f>
        <v/>
      </c>
      <c r="AD121" s="110" t="str">
        <f>IF(AND(AD$85&gt;=FB121,AD$85&lt;=FC121),IFERROR($G121/FD121,0),"")</f>
        <v/>
      </c>
      <c r="AE121" s="110" t="str">
        <f>IF(AND(AE$85&gt;=FB121,AE$85&lt;=FC121),IFERROR($G121/FD121,0),"")</f>
        <v/>
      </c>
      <c r="AF121" s="110" t="str">
        <f>IF(AND(AF$85&gt;=FB121,AF$85&lt;=FC121),IFERROR($G121/FD121,0),"")</f>
        <v/>
      </c>
      <c r="AG121" s="110" t="str">
        <f>IF(AND(AG$85&gt;=FB121,AG$85&lt;=FC121),IFERROR($G121/FD121,0),"")</f>
        <v/>
      </c>
      <c r="AH121" s="110" t="str">
        <f>IF(AND(AH$85&gt;=FB121,AH$85&lt;=FC121),IFERROR($G121/FD121,0),"")</f>
        <v/>
      </c>
      <c r="AI121" s="110" t="str">
        <f>IF(AND(AI$85&gt;=FB121,AI$85&lt;=FC121),IFERROR($G121/FD121,0),"")</f>
        <v/>
      </c>
      <c r="AJ121" s="110" t="str">
        <f>IF(AND(AJ$85&gt;=FB121,AJ$85&lt;=FC121),IFERROR($G121/FD121,0),"")</f>
        <v/>
      </c>
      <c r="AK121" s="110" t="str">
        <f>IF(AND(AK$85&gt;=FB121,AK$85&lt;=FC121),IFERROR($G121/FD121,0),"")</f>
        <v/>
      </c>
      <c r="AL121" s="110" t="str">
        <f>IF(AND(AL$85&gt;=FB121,AL$85&lt;=FC121),IFERROR($G121/FD121,0),"")</f>
        <v/>
      </c>
      <c r="AM121" s="110" t="str">
        <f>IF(AND(AM$85&gt;=FB121,AM$85&lt;=FC121),IFERROR($G121/FD121,0),"")</f>
        <v/>
      </c>
      <c r="AN121" s="110" t="str">
        <f>IF(AND(AN$85&gt;=FB121,AN$85&lt;=FC121),IFERROR($G121/FD121,0),"")</f>
        <v/>
      </c>
      <c r="AO121" s="110" t="str">
        <f>IF(AND(AO$85&gt;=FB121,AO$85&lt;=FC121),IFERROR($G121/FD121,0),"")</f>
        <v/>
      </c>
      <c r="AP121" s="110" t="str">
        <f>IF(AND(AP$85&gt;=FB121,AP$85&lt;=FC121),IFERROR($G121/FD121,0),"")</f>
        <v/>
      </c>
      <c r="AQ121" s="110" t="str">
        <f>IF(AND(AQ$85&gt;=FB121,AQ$85&lt;=FC121),IFERROR($G121/FD121,0),"")</f>
        <v/>
      </c>
      <c r="AR121" s="110" t="str">
        <f>IF(AND(AR$85&gt;=FB121,AR$85&lt;=FC121),IFERROR($G121/FD121,0),"")</f>
        <v/>
      </c>
      <c r="AS121" s="110" t="str">
        <f>IF(AND(AS$85&gt;=FB121,AS$85&lt;=FC121),IFERROR($G121/FD121,0),"")</f>
        <v/>
      </c>
      <c r="AT121" s="110" t="str">
        <f>IF(AND(AT$85&gt;=FB121,AT$85&lt;=FC121),IFERROR($G121/FD121,0),"")</f>
        <v/>
      </c>
      <c r="AU121" s="110" t="str">
        <f>IF(AND(AU$85&gt;=FB121,AU$85&lt;=FC121),IFERROR($G121/FD121,0),"")</f>
        <v/>
      </c>
      <c r="AV121" s="110" t="str">
        <f>IF(AND(AV$85&gt;=FB121,AV$85&lt;=FC121),IFERROR($G121/FD121,0),"")</f>
        <v/>
      </c>
      <c r="AW121" s="110" t="str">
        <f>IF(AND(AW$85&gt;=FB121,AW$85&lt;=FC121),IFERROR($G121/FD121,0),"")</f>
        <v/>
      </c>
      <c r="AX121" s="110" t="str">
        <f>IF(AND(AX$85&gt;=FB121,AX$85&lt;=FC121),IFERROR($G121/FD121,0),"")</f>
        <v/>
      </c>
      <c r="AY121" s="110" t="str">
        <f>IF(AND(AY$85&gt;=FB121,AY$85&lt;=FC121),IFERROR($G121/FD121,0),"")</f>
        <v/>
      </c>
      <c r="AZ121" s="110" t="str">
        <f>IF(AND(AZ$85&gt;=FB121,AZ$85&lt;=FC121),IFERROR($G121/FD121,0),"")</f>
        <v/>
      </c>
      <c r="BA121" s="110" t="str">
        <f>IF(AND(BA$85&gt;=FB121,BA$85&lt;=FC121),IFERROR($G121/FD121,0),"")</f>
        <v/>
      </c>
      <c r="BB121" s="110" t="str">
        <f>IF(AND(BB$85&gt;=FB121,BB$85&lt;=FC121),IFERROR($G121/FD121,0),"")</f>
        <v/>
      </c>
      <c r="BC121" s="110" t="str">
        <f>IF(AND(BC$85&gt;=FB121,BC$85&lt;=FC121),IFERROR($G121/FD121,0),"")</f>
        <v/>
      </c>
      <c r="BD121" s="110" t="str">
        <f>IF(AND(BD$85&gt;=FB121,BD$85&lt;=FC121),IFERROR($G121/FD121,0),"")</f>
        <v/>
      </c>
      <c r="BE121" s="110" t="str">
        <f>IF(AND(BE$85&gt;=FB121,BE$85&lt;=FC121),IFERROR($G121/FD121,0),"")</f>
        <v/>
      </c>
      <c r="BF121" s="110" t="str">
        <f>IF(AND(BF$85&gt;=FB121,BF$85&lt;=FC121),IFERROR($G121/FD121,0),"")</f>
        <v/>
      </c>
      <c r="BG121" s="110" t="str">
        <f>IF(AND(BG$85&gt;=FB121,BG$85&lt;=FC121),IFERROR($G121/FD121,0),"")</f>
        <v/>
      </c>
      <c r="BH121" s="110" t="str">
        <f>IF(AND(BH$85&gt;=FB121,BH$85&lt;=FC121),IFERROR($G121/FD121,0),"")</f>
        <v/>
      </c>
      <c r="BI121" s="110" t="str">
        <f>IF(AND(BI$85&gt;=FB121,BI$85&lt;=FC121),IFERROR($G121/FD121,0),"")</f>
        <v/>
      </c>
      <c r="BJ121" s="110" t="str">
        <f>IF(AND(BJ$85&gt;=FB121,BJ$85&lt;=FC121),IFERROR($G121/FD121,0),"")</f>
        <v/>
      </c>
      <c r="BK121" s="110" t="str">
        <f>IF(AND(BK$85&gt;=FB121,BK$85&lt;=FC121),IFERROR($G121/FD121,0),"")</f>
        <v/>
      </c>
      <c r="BL121" s="110" t="str">
        <f>IF(AND(BL$85&gt;=FB121,BL$85&lt;=FC121),IFERROR($G121/FD121,0),"")</f>
        <v/>
      </c>
      <c r="BM121" s="110" t="str">
        <f>IF(AND(BM$85&gt;=FB121,BM$85&lt;=FC121),IFERROR($G121/FD121,0),"")</f>
        <v/>
      </c>
      <c r="BN121" s="110" t="str">
        <f>IF(AND(BN$85&gt;=FB121,BN$85&lt;=FC121),IFERROR($G121/FD121,0),"")</f>
        <v/>
      </c>
      <c r="BO121" s="110" t="str">
        <f>IF(AND(BO$85&gt;=FB121,BO$85&lt;=FC121),IFERROR($G121/FD121,0),"")</f>
        <v/>
      </c>
      <c r="BP121" s="110" t="str">
        <f>IF(AND(BP$85&gt;=FB121,BP$85&lt;=FC121),IFERROR($G121/FD121,0),"")</f>
        <v/>
      </c>
      <c r="BQ121" s="110" t="str">
        <f>IF(AND(BQ$85&gt;=FB121,BQ$85&lt;=FC121),IFERROR($G121/FD121,0),"")</f>
        <v/>
      </c>
      <c r="BR121" s="110" t="str">
        <f>IF(AND(BR$85&gt;=FB121,BR$85&lt;=FC121),IFERROR($G121/FD121,0),"")</f>
        <v/>
      </c>
      <c r="BS121" s="110" t="str">
        <f>IF(AND(BS$85&gt;=FB121,BS$85&lt;=FC121),IFERROR($G121/FD121,0),"")</f>
        <v/>
      </c>
      <c r="BT121" s="110" t="str">
        <f>IF(AND(BT$85&gt;=FB121,BT$85&lt;=FC121),IFERROR($G121/FD121,0),"")</f>
        <v/>
      </c>
      <c r="BU121" s="110" t="str">
        <f>IF(AND(BU$85&gt;=FB121,BU$85&lt;=FC121),IFERROR($G121/FD121,0),"")</f>
        <v/>
      </c>
      <c r="BV121" s="110" t="str">
        <f>IF(AND(BV$85&gt;=FB121,BV$85&lt;=FC121),IFERROR($G121/FD121,0),"")</f>
        <v/>
      </c>
      <c r="BW121" s="110" t="str">
        <f>IF(AND(BW$85&gt;=FB121,BW$85&lt;=FC121),IFERROR($G121/FD121,0),"")</f>
        <v/>
      </c>
      <c r="BX121" s="110" t="str">
        <f>IF(AND(BX$85&gt;=FB121,BX$85&lt;=FC121),IFERROR($G121/FD121,0),"")</f>
        <v/>
      </c>
      <c r="BY121" s="110" t="str">
        <f>IF(AND(BY$85&gt;=FB121,BY$85&lt;=FC121),IFERROR($G121/FD121,0),"")</f>
        <v/>
      </c>
      <c r="BZ121" s="110" t="str">
        <f>IF(AND(BZ$85&gt;=FB121,BZ$85&lt;=FC121),IFERROR($G121/FD121,0),"")</f>
        <v/>
      </c>
      <c r="CA121" s="110" t="str">
        <f>IF(AND(CA$85&gt;=FB121,CA$85&lt;=FC121),IFERROR($G121/FD121,0),"")</f>
        <v/>
      </c>
      <c r="CB121" s="110" t="str">
        <f>IF(AND(CB$85&gt;=FB121,CB$85&lt;=FC121),IFERROR($G121/FD121,0),"")</f>
        <v/>
      </c>
      <c r="CC121" s="110" t="str">
        <f>IF(AND(CC$85&gt;=FB121,CC$85&lt;=FC121),IFERROR($G121/FD121,0),"")</f>
        <v/>
      </c>
      <c r="CD121" s="110" t="str">
        <f>IF(AND(CD$85&gt;=FB121,CD$85&lt;=FC121),IFERROR($G121/FD121,0),"")</f>
        <v/>
      </c>
      <c r="CE121" s="110" t="str">
        <f>IF(AND(CE$85&gt;=FB121,CE$85&lt;=FC121),IFERROR($G121/FD121,0),"")</f>
        <v/>
      </c>
      <c r="CF121" s="110" t="str">
        <f>IF(AND(CF$85&gt;=FB121,CF$85&lt;=FC121),IFERROR($G121/FD121,0),"")</f>
        <v/>
      </c>
      <c r="CG121" s="110" t="str">
        <f>IF(AND(CG$85&gt;=FB121,CG$85&lt;=FC121),IFERROR($G121/FD121,0),"")</f>
        <v/>
      </c>
      <c r="CH121" s="110" t="str">
        <f>IF(AND(CH$85&gt;=FB121,CH$85&lt;=FC121),IFERROR($G121/FD121,0),"")</f>
        <v/>
      </c>
      <c r="CI121" s="110" t="str">
        <f>IF(AND(CI$85&gt;=FB121,CI$85&lt;=FC121),IFERROR($G121/FD121,0),"")</f>
        <v/>
      </c>
      <c r="CJ121" s="110" t="str">
        <f>IF(AND(CJ$85&gt;=FB121,CJ$85&lt;=FC121),IFERROR($G121/FD121,0),"")</f>
        <v/>
      </c>
      <c r="CK121" s="110" t="str">
        <f>IF(AND(CK$85&gt;=FB121,CK$85&lt;=FC121),IFERROR($G121/FD121,0),"")</f>
        <v/>
      </c>
      <c r="CL121" s="110" t="str">
        <f>IF(AND(CL$85&gt;=FB121,CL$85&lt;=FC121),IFERROR($G121/FD121,0),"")</f>
        <v/>
      </c>
      <c r="CM121" s="110" t="str">
        <f>IF(AND(CM$85&gt;=FB121,CM$85&lt;=FC121),IFERROR($G121/FD121,0),"")</f>
        <v/>
      </c>
      <c r="CN121" s="110" t="str">
        <f>IF(AND(CN$85&gt;=FB121,CN$85&lt;=FC121),IFERROR($G121/FD121,0),"")</f>
        <v/>
      </c>
      <c r="CO121" s="110" t="str">
        <f>IF(AND(CO$85&gt;=FB121,CO$85&lt;=FC121),IFERROR($G121/FD121,0),"")</f>
        <v/>
      </c>
      <c r="CP121" s="110" t="str">
        <f>IF(AND(CP$85&gt;=FB121,CP$85&lt;=FC121),IFERROR($G121/FD121,0),"")</f>
        <v/>
      </c>
      <c r="CQ121" s="110" t="str">
        <f>IF(AND(CQ$85&gt;=FB121,CQ$85&lt;=FC121),IFERROR($G121/FD121,0),"")</f>
        <v/>
      </c>
      <c r="CR121" s="110" t="str">
        <f>IF(AND(CR$85&gt;=FB121,CR$85&lt;=FC121),IFERROR($G121/FD121,0),"")</f>
        <v/>
      </c>
      <c r="CS121" s="110" t="str">
        <f>IF(AND(CS$85&gt;=FB121,CS$85&lt;=FC121),IFERROR($G121/FD121,0),"")</f>
        <v/>
      </c>
      <c r="CT121" s="110" t="str">
        <f>IF(AND(CT$85&gt;=FB121,CT$85&lt;=FC121),IFERROR($G121/FD121,0),"")</f>
        <v/>
      </c>
      <c r="CU121" s="110" t="str">
        <f>IF(AND(CU$85&gt;=FB121,CU$85&lt;=FC121),IFERROR($G121/FD121,0),"")</f>
        <v/>
      </c>
      <c r="CV121" s="110" t="str">
        <f>IF(AND(CV$85&gt;=FB121,CV$85&lt;=FC121),IFERROR($G121/FD121,0),"")</f>
        <v/>
      </c>
      <c r="CW121" s="110" t="str">
        <f>IF(AND(CW$85&gt;=FB121,CW$85&lt;=FC121),IFERROR($G121/FD121,0),"")</f>
        <v/>
      </c>
      <c r="CX121" s="110" t="str">
        <f>IF(AND(CX$85&gt;=FB121,CX$85&lt;=FC121),IFERROR($G121/FD121,0),"")</f>
        <v/>
      </c>
      <c r="CY121" s="110" t="str">
        <f>IF(AND(CY$85&gt;=FB121,CY$85&lt;=FC121),IFERROR($G121/FD121,0),"")</f>
        <v/>
      </c>
      <c r="CZ121" s="110" t="str">
        <f>IF(AND(CZ$85&gt;=FB121,CZ$85&lt;=FC121),IFERROR($G121/FD121,0),"")</f>
        <v/>
      </c>
      <c r="DA121" s="110" t="str">
        <f>IF(AND(DA$85&gt;=FB121,DA$85&lt;=FC121),IFERROR($G121/FD121,0),"")</f>
        <v/>
      </c>
      <c r="DB121" s="110" t="str">
        <f>IF(AND(DB$85&gt;=FB121,DB$85&lt;=FC121),IFERROR($G121/FD121,0),"")</f>
        <v/>
      </c>
      <c r="DC121" s="110" t="str">
        <f>IF(AND(DC$85&gt;=FB121,DC$85&lt;=FC121),IFERROR($G121/FD121,0),"")</f>
        <v/>
      </c>
      <c r="DD121" s="110" t="str">
        <f>IF(AND(DD$85&gt;=FB121,DD$85&lt;=FC121),IFERROR($G121/FD121,0),"")</f>
        <v/>
      </c>
      <c r="DE121" s="110" t="str">
        <f>IF(AND(DE$85&gt;=FB121,DE$85&lt;=FC121),IFERROR($G121/FD121,0),"")</f>
        <v/>
      </c>
      <c r="DF121" s="110" t="str">
        <f>IF(AND(DF$85&gt;=FB121,DF$85&lt;=FC121),IFERROR($G121/FD121,0),"")</f>
        <v/>
      </c>
      <c r="DG121" s="110" t="str">
        <f>IF(AND(DG$85&gt;=FB121,DG$85&lt;=FC121),IFERROR($G121/FD121,0),"")</f>
        <v/>
      </c>
      <c r="DH121" s="110" t="str">
        <f>IF(AND(DH$85&gt;=FB121,DH$85&lt;=FC121),IFERROR($G121/FD121,0),"")</f>
        <v/>
      </c>
      <c r="DI121" s="110" t="str">
        <f>IF(AND(DI$85&gt;=FB121,DI$85&lt;=FC121),IFERROR($G121/FD121,0),"")</f>
        <v/>
      </c>
      <c r="DJ121" s="110" t="str">
        <f>IF(AND(DJ$85&gt;=FB121,DJ$85&lt;=FC121),IFERROR($G121/FD121,0),"")</f>
        <v/>
      </c>
      <c r="DK121" s="110" t="str">
        <f>IF(AND(DK$85&gt;=FB121,DK$85&lt;=FC121),IFERROR($G121/FD121,0),"")</f>
        <v/>
      </c>
      <c r="DL121" s="110" t="str">
        <f>IF(AND(DL$85&gt;=FB121,DL$85&lt;=FC121),IFERROR($G121/FD121,0),"")</f>
        <v/>
      </c>
      <c r="DM121" s="110" t="str">
        <f>IF(AND(DM$85&gt;=FB121,DM$85&lt;=FC121),IFERROR($G121/FD121,0),"")</f>
        <v/>
      </c>
      <c r="DN121" s="110" t="str">
        <f>IF(AND(DN$85&gt;=FB121,DN$85&lt;=FC121),IFERROR($G121/FD121,0),"")</f>
        <v/>
      </c>
      <c r="DO121" s="110">
        <f>IF(AND(DO$85&gt;=FB121,DO$85&lt;=FC121),IFERROR($G121/FD121,0),"")</f>
        <v>69062.499999999985</v>
      </c>
      <c r="DP121" s="110">
        <f>IF(AND(DP$85&gt;=FB121,DP$85&lt;=FC121),IFERROR($G121/FD121,0),"")</f>
        <v>69062.499999999985</v>
      </c>
      <c r="DQ121" s="110">
        <f>IF(AND(DQ$85&gt;=FB121,DQ$85&lt;=FC121),IFERROR($G121/FD121,0),"")</f>
        <v>69062.499999999985</v>
      </c>
      <c r="DR121" s="110">
        <f>IF(AND(DR$85&gt;=FB121,DR$85&lt;=FC121),IFERROR($G121/FD121,0),"")</f>
        <v>69062.499999999985</v>
      </c>
      <c r="DS121" s="110">
        <f>IF(AND(DS$85&gt;=FB121,DS$85&lt;=FC121),IFERROR($G121/FD121,0),"")</f>
        <v>69062.499999999985</v>
      </c>
      <c r="DT121" s="110">
        <f>IF(AND(DT$85&gt;=FB121,DT$85&lt;=FC121),IFERROR($G121/FD121,0),"")</f>
        <v>69062.499999999985</v>
      </c>
      <c r="DU121" s="110">
        <f>IF(AND(DU$85&gt;=FB121,DU$85&lt;=FC121),IFERROR($G121/FD121,0),"")</f>
        <v>69062.499999999985</v>
      </c>
      <c r="DV121" s="110">
        <f>IF(AND(DV$85&gt;=FB121,DV$85&lt;=FC121),IFERROR($G121/FD121,0),"")</f>
        <v>69062.499999999985</v>
      </c>
      <c r="DW121" s="110">
        <f>IF(AND(DW$85&gt;=FB121,DW$85&lt;=FC121),IFERROR($G121/FD121,0),"")</f>
        <v>69062.499999999985</v>
      </c>
      <c r="DX121" s="110">
        <f>IF(AND(DX$85&gt;=FB121,DX$85&lt;=FC121),IFERROR($G121/FD121,0),"")</f>
        <v>69062.499999999985</v>
      </c>
      <c r="DY121" s="110">
        <f>IF(AND(DY$85&gt;=FB121,DY$85&lt;=FC121),IFERROR($G121/FD121,0),"")</f>
        <v>69062.499999999985</v>
      </c>
      <c r="DZ121" s="110">
        <f>IF(AND(DZ$85&gt;=FB121,DZ$85&lt;=FC121),IFERROR($G121/FD121,0),"")</f>
        <v>69062.499999999985</v>
      </c>
      <c r="EA121" s="110" t="str">
        <f>IF(AND(EA$85&gt;=FB121,EA$85&lt;=FC121),IFERROR($G121/FD121,0),"")</f>
        <v/>
      </c>
      <c r="EB121" s="110" t="str">
        <f>IF(AND(EB$85&gt;=FB121,EB$85&lt;=FC121),IFERROR($G121/FD121,0),"")</f>
        <v/>
      </c>
      <c r="EC121" s="110" t="str">
        <f>IF(AND(EC$85&gt;=FB121,EC$85&lt;=FC121),IFERROR($G121/FD121,0),"")</f>
        <v/>
      </c>
      <c r="ED121" s="110" t="str">
        <f>IF(AND(ED$85&gt;=FB121,ED$85&lt;=FC121),IFERROR($G121/FD121,0),"")</f>
        <v/>
      </c>
      <c r="EE121" s="110" t="str">
        <f>IF(AND(EE$85&gt;=FB121,EE$85&lt;=FC121),IFERROR($G121/FD121,0),"")</f>
        <v/>
      </c>
      <c r="EF121" s="110" t="str">
        <f>IF(AND(EF$85&gt;=FB121,EF$85&lt;=FC121),IFERROR($G121/FD121,0),"")</f>
        <v/>
      </c>
      <c r="EG121" s="110" t="str">
        <f>IF(AND(EG$85&gt;=FB121,EG$85&lt;=FC121),IFERROR($G121/FD121,0),"")</f>
        <v/>
      </c>
      <c r="EH121" s="110" t="str">
        <f>IF(AND(EH$85&gt;=FB121,EH$85&lt;=FC121),IFERROR($G121/FD121,0),"")</f>
        <v/>
      </c>
      <c r="EI121" s="110" t="str">
        <f>IF(AND(EI$85&gt;=FB121,EI$85&lt;=FC121),IFERROR($G121/FD121,0),"")</f>
        <v/>
      </c>
      <c r="EJ121" s="110" t="str">
        <f>IF(AND(EJ$85&gt;=FB121,EJ$85&lt;=FC121),IFERROR($G121/FD121,0),"")</f>
        <v/>
      </c>
      <c r="EK121" s="110" t="str">
        <f>IF(AND(EK$85&gt;=FB121,EK$85&lt;=FC121),IFERROR($G121/FD121,0),"")</f>
        <v/>
      </c>
      <c r="EL121" s="110" t="str">
        <f>IF(AND(EL$85&gt;=FB121,EL$85&lt;=FC121),IFERROR($G121/FD121,0),"")</f>
        <v/>
      </c>
      <c r="EM121" s="110" t="str">
        <f>IF(AND(EM$85&gt;=FB121,EM$85&lt;=FC121),IFERROR($G121/FD121,0),"")</f>
        <v/>
      </c>
      <c r="EN121" s="110" t="str">
        <f>IF(AND(EN$85&gt;=FB121,EN$85&lt;=FC121),IFERROR($G121/FD121,0),"")</f>
        <v/>
      </c>
      <c r="EO121" s="110" t="str">
        <f>IF(AND(EO$85&gt;=FB121,EO$85&lt;=FC121),IFERROR($G121/FD121,0),"")</f>
        <v/>
      </c>
      <c r="EP121" s="110" t="str">
        <f>IF(AND(EP$85&gt;=FB121,EP$85&lt;=FC121),IFERROR($G121/FD121,0),"")</f>
        <v/>
      </c>
      <c r="EQ121" s="110" t="str">
        <f>IF(AND(EQ$85&gt;=FB121,EQ$85&lt;=FC121),IFERROR($G121/FD121,0),"")</f>
        <v/>
      </c>
      <c r="ER121" s="110" t="str">
        <f>IF(AND(ER$85&gt;=FB121,ER$85&lt;=FC121),IFERROR($G121/FD121,0),"")</f>
        <v/>
      </c>
      <c r="ES121" s="110" t="str">
        <f>IF(AND(ES$85&gt;=FB121,ES$85&lt;=FC121),IFERROR($G121/FD121,0),"")</f>
        <v/>
      </c>
      <c r="ET121" s="110" t="str">
        <f>IF(AND(ET$85&gt;=FB121,ET$85&lt;=FC121),IFERROR($G121/FD121,0),"")</f>
        <v/>
      </c>
      <c r="EU121" s="110" t="str">
        <f>IF(AND(EU$85&gt;=FB121,EU$85&lt;=FC121),IFERROR($G121/FD121,0),"")</f>
        <v/>
      </c>
      <c r="EV121" s="110" t="str">
        <f>IF(AND(EV$85&gt;=FB121,EV$85&lt;=FC121),IFERROR($G121/FD121,0),"")</f>
        <v/>
      </c>
      <c r="EW121" s="110" t="str">
        <f>IF(AND(EW$85&gt;=FB121,EW$85&lt;=FC121),IFERROR($G121/FD121,0),"")</f>
        <v/>
      </c>
      <c r="EX121" s="110" t="str">
        <f>IF(AND(EX$85&gt;=FB121,EX$85&lt;=FC121),IFERROR($G121/FD121,0),"")</f>
        <v/>
      </c>
      <c r="EY121" s="110" t="str">
        <f>IF(AND(EY$85&gt;=FB121,EY$85&lt;=FC121),IFERROR($G121/FD121,0),"")</f>
        <v/>
      </c>
      <c r="EZ121" s="110" t="str">
        <f>IF(AND(EZ$85&gt;=FB121,EZ$85&lt;=FC121),IFERROR($G121/FD121,0),"")</f>
        <v/>
      </c>
      <c r="FA121" s="110" t="str">
        <f>IF(AND(FA$85&gt;=FB121,FA$85&lt;=FC121),IFERROR($G121/FD121,0),"")</f>
        <v/>
      </c>
      <c r="FB121">
        <f>'06_Presupuesto'!J208-'02_Rendimientos'!$B$79+1</f>
        <v>112</v>
      </c>
      <c r="FC121">
        <f>'06_Presupuesto'!K208-'02_Rendimientos'!$B$79+1</f>
        <v>123</v>
      </c>
      <c r="FD121">
        <f>FC121-FB121+1</f>
        <v>12</v>
      </c>
    </row>
    <row r="122" spans="2:160">
      <c r="B122" t="str">
        <f>'06_Presupuesto'!K43</f>
        <v>B.2.3/a)</v>
      </c>
      <c r="C122" t="str">
        <f>'06_Presupuesto'!L43</f>
        <v>Yeso Cartón</v>
      </c>
      <c r="D122" t="str">
        <f>'06_Presupuesto'!M43</f>
        <v>M2</v>
      </c>
      <c r="E122" s="90">
        <f>'06_Presupuesto'!N43</f>
        <v>50</v>
      </c>
      <c r="F122" s="90">
        <f>'06_Presupuesto'!O43</f>
        <v>20999.999999999996</v>
      </c>
      <c r="G122" s="90">
        <f>'06_Presupuesto'!P43</f>
        <v>1049999.9999999998</v>
      </c>
      <c r="H122" s="90" t="str">
        <f>IF(AND(H$85&gt;=FB122,H$85&lt;=FC122),IFERROR($G122/FD122,0),"")</f>
        <v/>
      </c>
      <c r="I122" s="90" t="str">
        <f>IF(AND(I$85&gt;=FB122,I$85&lt;=FC122),IFERROR($G122/FD122,0),"")</f>
        <v/>
      </c>
      <c r="J122" s="90" t="str">
        <f>IF(AND(J$85&gt;=FB122,J$85&lt;=FC122),IFERROR($G122/FD122,0),"")</f>
        <v/>
      </c>
      <c r="K122" s="90" t="str">
        <f>IF(AND(K$85&gt;=FB122,K$85&lt;=FC122),IFERROR($G122/FD122,0),"")</f>
        <v/>
      </c>
      <c r="L122" s="90" t="str">
        <f>IF(AND(L$85&gt;=FB122,L$85&lt;=FC122),IFERROR($G122/FD122,0),"")</f>
        <v/>
      </c>
      <c r="M122" s="90" t="str">
        <f>IF(AND(M$85&gt;=FB122,M$85&lt;=FC122),IFERROR($G122/FD122,0),"")</f>
        <v/>
      </c>
      <c r="N122" s="90" t="str">
        <f>IF(AND(N$85&gt;=FB122,N$85&lt;=FC122),IFERROR($G122/FD122,0),"")</f>
        <v/>
      </c>
      <c r="O122" s="90" t="str">
        <f>IF(AND(O$85&gt;=FB122,O$85&lt;=FC122),IFERROR($G122/FD122,0),"")</f>
        <v/>
      </c>
      <c r="P122" s="90" t="str">
        <f>IF(AND(P$85&gt;=FB122,P$85&lt;=FC122),IFERROR($G122/FD122,0),"")</f>
        <v/>
      </c>
      <c r="Q122" s="90" t="str">
        <f>IF(AND(Q$85&gt;=FB122,Q$85&lt;=FC122),IFERROR($G122/FD122,0),"")</f>
        <v/>
      </c>
      <c r="R122" s="90" t="str">
        <f>IF(AND(R$85&gt;=FB122,R$85&lt;=FC122),IFERROR($G122/FD122,0),"")</f>
        <v/>
      </c>
      <c r="S122" s="90" t="str">
        <f>IF(AND(S$85&gt;=FB122,S$85&lt;=FC122),IFERROR($G122/FD122,0),"")</f>
        <v/>
      </c>
      <c r="T122" s="90" t="str">
        <f>IF(AND(T$85&gt;=FB122,T$85&lt;=FC122),IFERROR($G122/FD122,0),"")</f>
        <v/>
      </c>
      <c r="U122" s="90" t="str">
        <f>IF(AND(U$85&gt;=FB122,U$85&lt;=FC122),IFERROR($G122/FD122,0),"")</f>
        <v/>
      </c>
      <c r="V122" s="90" t="str">
        <f>IF(AND(V$85&gt;=FB122,V$85&lt;=FC122),IFERROR($G122/FD122,0),"")</f>
        <v/>
      </c>
      <c r="W122" s="90" t="str">
        <f>IF(AND(W$85&gt;=FB122,W$85&lt;=FC122),IFERROR($G122/FD122,0),"")</f>
        <v/>
      </c>
      <c r="X122" s="90" t="str">
        <f>IF(AND(X$85&gt;=FB122,X$85&lt;=FC122),IFERROR($G122/FD122,0),"")</f>
        <v/>
      </c>
      <c r="Y122" s="90" t="str">
        <f>IF(AND(Y$85&gt;=FB122,Y$85&lt;=FC122),IFERROR($G122/FD122,0),"")</f>
        <v/>
      </c>
      <c r="Z122" s="90" t="str">
        <f>IF(AND(Z$85&gt;=FB122,Z$85&lt;=FC122),IFERROR($G122/FD122,0),"")</f>
        <v/>
      </c>
      <c r="AA122" s="90" t="str">
        <f>IF(AND(AA$85&gt;=FB122,AA$85&lt;=FC122),IFERROR($G122/FD122,0),"")</f>
        <v/>
      </c>
      <c r="AB122" s="90" t="str">
        <f>IF(AND(AB$85&gt;=FB122,AB$85&lt;=FC122),IFERROR($G122/FD122,0),"")</f>
        <v/>
      </c>
      <c r="AC122" s="90" t="str">
        <f>IF(AND(AC$85&gt;=FB122,AC$85&lt;=FC122),IFERROR($G122/FD122,0),"")</f>
        <v/>
      </c>
      <c r="AD122" s="90" t="str">
        <f>IF(AND(AD$85&gt;=FB122,AD$85&lt;=FC122),IFERROR($G122/FD122,0),"")</f>
        <v/>
      </c>
      <c r="AE122" s="90" t="str">
        <f>IF(AND(AE$85&gt;=FB122,AE$85&lt;=FC122),IFERROR($G122/FD122,0),"")</f>
        <v/>
      </c>
      <c r="AF122" s="90" t="str">
        <f>IF(AND(AF$85&gt;=FB122,AF$85&lt;=FC122),IFERROR($G122/FD122,0),"")</f>
        <v/>
      </c>
      <c r="AG122" s="90" t="str">
        <f>IF(AND(AG$85&gt;=FB122,AG$85&lt;=FC122),IFERROR($G122/FD122,0),"")</f>
        <v/>
      </c>
      <c r="AH122" s="90" t="str">
        <f>IF(AND(AH$85&gt;=FB122,AH$85&lt;=FC122),IFERROR($G122/FD122,0),"")</f>
        <v/>
      </c>
      <c r="AI122" s="90" t="str">
        <f>IF(AND(AI$85&gt;=FB122,AI$85&lt;=FC122),IFERROR($G122/FD122,0),"")</f>
        <v/>
      </c>
      <c r="AJ122" s="90" t="str">
        <f>IF(AND(AJ$85&gt;=FB122,AJ$85&lt;=FC122),IFERROR($G122/FD122,0),"")</f>
        <v/>
      </c>
      <c r="AK122" s="90" t="str">
        <f>IF(AND(AK$85&gt;=FB122,AK$85&lt;=FC122),IFERROR($G122/FD122,0),"")</f>
        <v/>
      </c>
      <c r="AL122" s="90" t="str">
        <f>IF(AND(AL$85&gt;=FB122,AL$85&lt;=FC122),IFERROR($G122/FD122,0),"")</f>
        <v/>
      </c>
      <c r="AM122" s="90" t="str">
        <f>IF(AND(AM$85&gt;=FB122,AM$85&lt;=FC122),IFERROR($G122/FD122,0),"")</f>
        <v/>
      </c>
      <c r="AN122" s="90" t="str">
        <f>IF(AND(AN$85&gt;=FB122,AN$85&lt;=FC122),IFERROR($G122/FD122,0),"")</f>
        <v/>
      </c>
      <c r="AO122" s="90" t="str">
        <f>IF(AND(AO$85&gt;=FB122,AO$85&lt;=FC122),IFERROR($G122/FD122,0),"")</f>
        <v/>
      </c>
      <c r="AP122" s="90" t="str">
        <f>IF(AND(AP$85&gt;=FB122,AP$85&lt;=FC122),IFERROR($G122/FD122,0),"")</f>
        <v/>
      </c>
      <c r="AQ122" s="90" t="str">
        <f>IF(AND(AQ$85&gt;=FB122,AQ$85&lt;=FC122),IFERROR($G122/FD122,0),"")</f>
        <v/>
      </c>
      <c r="AR122" s="90" t="str">
        <f>IF(AND(AR$85&gt;=FB122,AR$85&lt;=FC122),IFERROR($G122/FD122,0),"")</f>
        <v/>
      </c>
      <c r="AS122" s="90" t="str">
        <f>IF(AND(AS$85&gt;=FB122,AS$85&lt;=FC122),IFERROR($G122/FD122,0),"")</f>
        <v/>
      </c>
      <c r="AT122" s="90" t="str">
        <f>IF(AND(AT$85&gt;=FB122,AT$85&lt;=FC122),IFERROR($G122/FD122,0),"")</f>
        <v/>
      </c>
      <c r="AU122" s="90" t="str">
        <f>IF(AND(AU$85&gt;=FB122,AU$85&lt;=FC122),IFERROR($G122/FD122,0),"")</f>
        <v/>
      </c>
      <c r="AV122" s="90" t="str">
        <f>IF(AND(AV$85&gt;=FB122,AV$85&lt;=FC122),IFERROR($G122/FD122,0),"")</f>
        <v/>
      </c>
      <c r="AW122" s="90" t="str">
        <f>IF(AND(AW$85&gt;=FB122,AW$85&lt;=FC122),IFERROR($G122/FD122,0),"")</f>
        <v/>
      </c>
      <c r="AX122" s="90" t="str">
        <f>IF(AND(AX$85&gt;=FB122,AX$85&lt;=FC122),IFERROR($G122/FD122,0),"")</f>
        <v/>
      </c>
      <c r="AY122" s="90" t="str">
        <f>IF(AND(AY$85&gt;=FB122,AY$85&lt;=FC122),IFERROR($G122/FD122,0),"")</f>
        <v/>
      </c>
      <c r="AZ122" s="90" t="str">
        <f>IF(AND(AZ$85&gt;=FB122,AZ$85&lt;=FC122),IFERROR($G122/FD122,0),"")</f>
        <v/>
      </c>
      <c r="BA122" s="90" t="str">
        <f>IF(AND(BA$85&gt;=FB122,BA$85&lt;=FC122),IFERROR($G122/FD122,0),"")</f>
        <v/>
      </c>
      <c r="BB122" s="90" t="str">
        <f>IF(AND(BB$85&gt;=FB122,BB$85&lt;=FC122),IFERROR($G122/FD122,0),"")</f>
        <v/>
      </c>
      <c r="BC122" s="90" t="str">
        <f>IF(AND(BC$85&gt;=FB122,BC$85&lt;=FC122),IFERROR($G122/FD122,0),"")</f>
        <v/>
      </c>
      <c r="BD122" s="90" t="str">
        <f>IF(AND(BD$85&gt;=FB122,BD$85&lt;=FC122),IFERROR($G122/FD122,0),"")</f>
        <v/>
      </c>
      <c r="BE122" s="90" t="str">
        <f>IF(AND(BE$85&gt;=FB122,BE$85&lt;=FC122),IFERROR($G122/FD122,0),"")</f>
        <v/>
      </c>
      <c r="BF122" s="90" t="str">
        <f>IF(AND(BF$85&gt;=FB122,BF$85&lt;=FC122),IFERROR($G122/FD122,0),"")</f>
        <v/>
      </c>
      <c r="BG122" s="90" t="str">
        <f>IF(AND(BG$85&gt;=FB122,BG$85&lt;=FC122),IFERROR($G122/FD122,0),"")</f>
        <v/>
      </c>
      <c r="BH122" s="90" t="str">
        <f>IF(AND(BH$85&gt;=FB122,BH$85&lt;=FC122),IFERROR($G122/FD122,0),"")</f>
        <v/>
      </c>
      <c r="BI122" s="90" t="str">
        <f>IF(AND(BI$85&gt;=FB122,BI$85&lt;=FC122),IFERROR($G122/FD122,0),"")</f>
        <v/>
      </c>
      <c r="BJ122" s="90" t="str">
        <f>IF(AND(BJ$85&gt;=FB122,BJ$85&lt;=FC122),IFERROR($G122/FD122,0),"")</f>
        <v/>
      </c>
      <c r="BK122" s="90" t="str">
        <f>IF(AND(BK$85&gt;=FB122,BK$85&lt;=FC122),IFERROR($G122/FD122,0),"")</f>
        <v/>
      </c>
      <c r="BL122" s="90" t="str">
        <f>IF(AND(BL$85&gt;=FB122,BL$85&lt;=FC122),IFERROR($G122/FD122,0),"")</f>
        <v/>
      </c>
      <c r="BM122" s="90" t="str">
        <f>IF(AND(BM$85&gt;=FB122,BM$85&lt;=FC122),IFERROR($G122/FD122,0),"")</f>
        <v/>
      </c>
      <c r="BN122" s="90" t="str">
        <f>IF(AND(BN$85&gt;=FB122,BN$85&lt;=FC122),IFERROR($G122/FD122,0),"")</f>
        <v/>
      </c>
      <c r="BO122" s="90" t="str">
        <f>IF(AND(BO$85&gt;=FB122,BO$85&lt;=FC122),IFERROR($G122/FD122,0),"")</f>
        <v/>
      </c>
      <c r="BP122" s="90" t="str">
        <f>IF(AND(BP$85&gt;=FB122,BP$85&lt;=FC122),IFERROR($G122/FD122,0),"")</f>
        <v/>
      </c>
      <c r="BQ122" s="90" t="str">
        <f>IF(AND(BQ$85&gt;=FB122,BQ$85&lt;=FC122),IFERROR($G122/FD122,0),"")</f>
        <v/>
      </c>
      <c r="BR122" s="90" t="str">
        <f>IF(AND(BR$85&gt;=FB122,BR$85&lt;=FC122),IFERROR($G122/FD122,0),"")</f>
        <v/>
      </c>
      <c r="BS122" s="90" t="str">
        <f>IF(AND(BS$85&gt;=FB122,BS$85&lt;=FC122),IFERROR($G122/FD122,0),"")</f>
        <v/>
      </c>
      <c r="BT122" s="90" t="str">
        <f>IF(AND(BT$85&gt;=FB122,BT$85&lt;=FC122),IFERROR($G122/FD122,0),"")</f>
        <v/>
      </c>
      <c r="BU122" s="90" t="str">
        <f>IF(AND(BU$85&gt;=FB122,BU$85&lt;=FC122),IFERROR($G122/FD122,0),"")</f>
        <v/>
      </c>
      <c r="BV122" s="90" t="str">
        <f>IF(AND(BV$85&gt;=FB122,BV$85&lt;=FC122),IFERROR($G122/FD122,0),"")</f>
        <v/>
      </c>
      <c r="BW122" s="90" t="str">
        <f>IF(AND(BW$85&gt;=FB122,BW$85&lt;=FC122),IFERROR($G122/FD122,0),"")</f>
        <v/>
      </c>
      <c r="BX122" s="90" t="str">
        <f>IF(AND(BX$85&gt;=FB122,BX$85&lt;=FC122),IFERROR($G122/FD122,0),"")</f>
        <v/>
      </c>
      <c r="BY122" s="90" t="str">
        <f>IF(AND(BY$85&gt;=FB122,BY$85&lt;=FC122),IFERROR($G122/FD122,0),"")</f>
        <v/>
      </c>
      <c r="BZ122" s="90" t="str">
        <f>IF(AND(BZ$85&gt;=FB122,BZ$85&lt;=FC122),IFERROR($G122/FD122,0),"")</f>
        <v/>
      </c>
      <c r="CA122" s="90" t="str">
        <f>IF(AND(CA$85&gt;=FB122,CA$85&lt;=FC122),IFERROR($G122/FD122,0),"")</f>
        <v/>
      </c>
      <c r="CB122" s="90" t="str">
        <f>IF(AND(CB$85&gt;=FB122,CB$85&lt;=FC122),IFERROR($G122/FD122,0),"")</f>
        <v/>
      </c>
      <c r="CC122" s="90" t="str">
        <f>IF(AND(CC$85&gt;=FB122,CC$85&lt;=FC122),IFERROR($G122/FD122,0),"")</f>
        <v/>
      </c>
      <c r="CD122" s="90" t="str">
        <f>IF(AND(CD$85&gt;=FB122,CD$85&lt;=FC122),IFERROR($G122/FD122,0),"")</f>
        <v/>
      </c>
      <c r="CE122" s="90" t="str">
        <f>IF(AND(CE$85&gt;=FB122,CE$85&lt;=FC122),IFERROR($G122/FD122,0),"")</f>
        <v/>
      </c>
      <c r="CF122" s="90" t="str">
        <f>IF(AND(CF$85&gt;=FB122,CF$85&lt;=FC122),IFERROR($G122/FD122,0),"")</f>
        <v/>
      </c>
      <c r="CG122" s="90" t="str">
        <f>IF(AND(CG$85&gt;=FB122,CG$85&lt;=FC122),IFERROR($G122/FD122,0),"")</f>
        <v/>
      </c>
      <c r="CH122" s="90" t="str">
        <f>IF(AND(CH$85&gt;=FB122,CH$85&lt;=FC122),IFERROR($G122/FD122,0),"")</f>
        <v/>
      </c>
      <c r="CI122" s="90" t="str">
        <f>IF(AND(CI$85&gt;=FB122,CI$85&lt;=FC122),IFERROR($G122/FD122,0),"")</f>
        <v/>
      </c>
      <c r="CJ122" s="90" t="str">
        <f>IF(AND(CJ$85&gt;=FB122,CJ$85&lt;=FC122),IFERROR($G122/FD122,0),"")</f>
        <v/>
      </c>
      <c r="CK122" s="90" t="str">
        <f>IF(AND(CK$85&gt;=FB122,CK$85&lt;=FC122),IFERROR($G122/FD122,0),"")</f>
        <v/>
      </c>
      <c r="CL122" s="90" t="str">
        <f>IF(AND(CL$85&gt;=FB122,CL$85&lt;=FC122),IFERROR($G122/FD122,0),"")</f>
        <v/>
      </c>
      <c r="CM122" s="90" t="str">
        <f>IF(AND(CM$85&gt;=FB122,CM$85&lt;=FC122),IFERROR($G122/FD122,0),"")</f>
        <v/>
      </c>
      <c r="CN122" s="90" t="str">
        <f>IF(AND(CN$85&gt;=FB122,CN$85&lt;=FC122),IFERROR($G122/FD122,0),"")</f>
        <v/>
      </c>
      <c r="CO122" s="90" t="str">
        <f>IF(AND(CO$85&gt;=FB122,CO$85&lt;=FC122),IFERROR($G122/FD122,0),"")</f>
        <v/>
      </c>
      <c r="CP122" s="90" t="str">
        <f>IF(AND(CP$85&gt;=FB122,CP$85&lt;=FC122),IFERROR($G122/FD122,0),"")</f>
        <v/>
      </c>
      <c r="CQ122" s="90" t="str">
        <f>IF(AND(CQ$85&gt;=FB122,CQ$85&lt;=FC122),IFERROR($G122/FD122,0),"")</f>
        <v/>
      </c>
      <c r="CR122" s="90" t="str">
        <f>IF(AND(CR$85&gt;=FB122,CR$85&lt;=FC122),IFERROR($G122/FD122,0),"")</f>
        <v/>
      </c>
      <c r="CS122" s="90" t="str">
        <f>IF(AND(CS$85&gt;=FB122,CS$85&lt;=FC122),IFERROR($G122/FD122,0),"")</f>
        <v/>
      </c>
      <c r="CT122" s="90" t="str">
        <f>IF(AND(CT$85&gt;=FB122,CT$85&lt;=FC122),IFERROR($G122/FD122,0),"")</f>
        <v/>
      </c>
      <c r="CU122" s="90" t="str">
        <f>IF(AND(CU$85&gt;=FB122,CU$85&lt;=FC122),IFERROR($G122/FD122,0),"")</f>
        <v/>
      </c>
      <c r="CV122" s="90" t="str">
        <f>IF(AND(CV$85&gt;=FB122,CV$85&lt;=FC122),IFERROR($G122/FD122,0),"")</f>
        <v/>
      </c>
      <c r="CW122" s="90" t="str">
        <f>IF(AND(CW$85&gt;=FB122,CW$85&lt;=FC122),IFERROR($G122/FD122,0),"")</f>
        <v/>
      </c>
      <c r="CX122" s="90" t="str">
        <f>IF(AND(CX$85&gt;=FB122,CX$85&lt;=FC122),IFERROR($G122/FD122,0),"")</f>
        <v/>
      </c>
      <c r="CY122" s="90" t="str">
        <f>IF(AND(CY$85&gt;=FB122,CY$85&lt;=FC122),IFERROR($G122/FD122,0),"")</f>
        <v/>
      </c>
      <c r="CZ122" s="90" t="str">
        <f>IF(AND(CZ$85&gt;=FB122,CZ$85&lt;=FC122),IFERROR($G122/FD122,0),"")</f>
        <v/>
      </c>
      <c r="DA122" s="90" t="str">
        <f>IF(AND(DA$85&gt;=FB122,DA$85&lt;=FC122),IFERROR($G122/FD122,0),"")</f>
        <v/>
      </c>
      <c r="DB122" s="90" t="str">
        <f>IF(AND(DB$85&gt;=FB122,DB$85&lt;=FC122),IFERROR($G122/FD122,0),"")</f>
        <v/>
      </c>
      <c r="DC122" s="90" t="str">
        <f>IF(AND(DC$85&gt;=FB122,DC$85&lt;=FC122),IFERROR($G122/FD122,0),"")</f>
        <v/>
      </c>
      <c r="DD122" s="90" t="str">
        <f>IF(AND(DD$85&gt;=FB122,DD$85&lt;=FC122),IFERROR($G122/FD122,0),"")</f>
        <v/>
      </c>
      <c r="DE122" s="90" t="str">
        <f>IF(AND(DE$85&gt;=FB122,DE$85&lt;=FC122),IFERROR($G122/FD122,0),"")</f>
        <v/>
      </c>
      <c r="DF122" s="90" t="str">
        <f>IF(AND(DF$85&gt;=FB122,DF$85&lt;=FC122),IFERROR($G122/FD122,0),"")</f>
        <v/>
      </c>
      <c r="DG122" s="90" t="str">
        <f>IF(AND(DG$85&gt;=FB122,DG$85&lt;=FC122),IFERROR($G122/FD122,0),"")</f>
        <v/>
      </c>
      <c r="DH122" s="90" t="str">
        <f>IF(AND(DH$85&gt;=FB122,DH$85&lt;=FC122),IFERROR($G122/FD122,0),"")</f>
        <v/>
      </c>
      <c r="DI122" s="90" t="str">
        <f>IF(AND(DI$85&gt;=FB122,DI$85&lt;=FC122),IFERROR($G122/FD122,0),"")</f>
        <v/>
      </c>
      <c r="DJ122" s="90" t="str">
        <f>IF(AND(DJ$85&gt;=FB122,DJ$85&lt;=FC122),IFERROR($G122/FD122,0),"")</f>
        <v/>
      </c>
      <c r="DK122" s="90" t="str">
        <f>IF(AND(DK$85&gt;=FB122,DK$85&lt;=FC122),IFERROR($G122/FD122,0),"")</f>
        <v/>
      </c>
      <c r="DL122" s="90" t="str">
        <f>IF(AND(DL$85&gt;=FB122,DL$85&lt;=FC122),IFERROR($G122/FD122,0),"")</f>
        <v/>
      </c>
      <c r="DM122" s="90" t="str">
        <f>IF(AND(DM$85&gt;=FB122,DM$85&lt;=FC122),IFERROR($G122/FD122,0),"")</f>
        <v/>
      </c>
      <c r="DN122" s="90" t="str">
        <f>IF(AND(DN$85&gt;=FB122,DN$85&lt;=FC122),IFERROR($G122/FD122,0),"")</f>
        <v/>
      </c>
      <c r="DO122" s="90">
        <f>IF(AND(DO$85&gt;=FB122,DO$85&lt;=FC122),IFERROR($G122/FD122,0),"")</f>
        <v>87499.999999999985</v>
      </c>
      <c r="DP122" s="90">
        <f>IF(AND(DP$85&gt;=FB122,DP$85&lt;=FC122),IFERROR($G122/FD122,0),"")</f>
        <v>87499.999999999985</v>
      </c>
      <c r="DQ122" s="90">
        <f>IF(AND(DQ$85&gt;=FB122,DQ$85&lt;=FC122),IFERROR($G122/FD122,0),"")</f>
        <v>87499.999999999985</v>
      </c>
      <c r="DR122" s="90">
        <f>IF(AND(DR$85&gt;=FB122,DR$85&lt;=FC122),IFERROR($G122/FD122,0),"")</f>
        <v>87499.999999999985</v>
      </c>
      <c r="DS122" s="90">
        <f>IF(AND(DS$85&gt;=FB122,DS$85&lt;=FC122),IFERROR($G122/FD122,0),"")</f>
        <v>87499.999999999985</v>
      </c>
      <c r="DT122" s="90">
        <f>IF(AND(DT$85&gt;=FB122,DT$85&lt;=FC122),IFERROR($G122/FD122,0),"")</f>
        <v>87499.999999999985</v>
      </c>
      <c r="DU122" s="90">
        <f>IF(AND(DU$85&gt;=FB122,DU$85&lt;=FC122),IFERROR($G122/FD122,0),"")</f>
        <v>87499.999999999985</v>
      </c>
      <c r="DV122" s="90">
        <f>IF(AND(DV$85&gt;=FB122,DV$85&lt;=FC122),IFERROR($G122/FD122,0),"")</f>
        <v>87499.999999999985</v>
      </c>
      <c r="DW122" s="90">
        <f>IF(AND(DW$85&gt;=FB122,DW$85&lt;=FC122),IFERROR($G122/FD122,0),"")</f>
        <v>87499.999999999985</v>
      </c>
      <c r="DX122" s="90">
        <f>IF(AND(DX$85&gt;=FB122,DX$85&lt;=FC122),IFERROR($G122/FD122,0),"")</f>
        <v>87499.999999999985</v>
      </c>
      <c r="DY122" s="90">
        <f>IF(AND(DY$85&gt;=FB122,DY$85&lt;=FC122),IFERROR($G122/FD122,0),"")</f>
        <v>87499.999999999985</v>
      </c>
      <c r="DZ122" s="90">
        <f>IF(AND(DZ$85&gt;=FB122,DZ$85&lt;=FC122),IFERROR($G122/FD122,0),"")</f>
        <v>87499.999999999985</v>
      </c>
      <c r="EA122" s="90" t="str">
        <f>IF(AND(EA$85&gt;=FB122,EA$85&lt;=FC122),IFERROR($G122/FD122,0),"")</f>
        <v/>
      </c>
      <c r="EB122" s="90" t="str">
        <f>IF(AND(EB$85&gt;=FB122,EB$85&lt;=FC122),IFERROR($G122/FD122,0),"")</f>
        <v/>
      </c>
      <c r="EC122" s="90" t="str">
        <f>IF(AND(EC$85&gt;=FB122,EC$85&lt;=FC122),IFERROR($G122/FD122,0),"")</f>
        <v/>
      </c>
      <c r="ED122" s="90" t="str">
        <f>IF(AND(ED$85&gt;=FB122,ED$85&lt;=FC122),IFERROR($G122/FD122,0),"")</f>
        <v/>
      </c>
      <c r="EE122" s="90" t="str">
        <f>IF(AND(EE$85&gt;=FB122,EE$85&lt;=FC122),IFERROR($G122/FD122,0),"")</f>
        <v/>
      </c>
      <c r="EF122" s="90" t="str">
        <f>IF(AND(EF$85&gt;=FB122,EF$85&lt;=FC122),IFERROR($G122/FD122,0),"")</f>
        <v/>
      </c>
      <c r="EG122" s="90" t="str">
        <f>IF(AND(EG$85&gt;=FB122,EG$85&lt;=FC122),IFERROR($G122/FD122,0),"")</f>
        <v/>
      </c>
      <c r="EH122" s="90" t="str">
        <f>IF(AND(EH$85&gt;=FB122,EH$85&lt;=FC122),IFERROR($G122/FD122,0),"")</f>
        <v/>
      </c>
      <c r="EI122" s="90" t="str">
        <f>IF(AND(EI$85&gt;=FB122,EI$85&lt;=FC122),IFERROR($G122/FD122,0),"")</f>
        <v/>
      </c>
      <c r="EJ122" s="90" t="str">
        <f>IF(AND(EJ$85&gt;=FB122,EJ$85&lt;=FC122),IFERROR($G122/FD122,0),"")</f>
        <v/>
      </c>
      <c r="EK122" s="90" t="str">
        <f>IF(AND(EK$85&gt;=FB122,EK$85&lt;=FC122),IFERROR($G122/FD122,0),"")</f>
        <v/>
      </c>
      <c r="EL122" s="90" t="str">
        <f>IF(AND(EL$85&gt;=FB122,EL$85&lt;=FC122),IFERROR($G122/FD122,0),"")</f>
        <v/>
      </c>
      <c r="EM122" s="90" t="str">
        <f>IF(AND(EM$85&gt;=FB122,EM$85&lt;=FC122),IFERROR($G122/FD122,0),"")</f>
        <v/>
      </c>
      <c r="EN122" s="90" t="str">
        <f>IF(AND(EN$85&gt;=FB122,EN$85&lt;=FC122),IFERROR($G122/FD122,0),"")</f>
        <v/>
      </c>
      <c r="EO122" s="90" t="str">
        <f>IF(AND(EO$85&gt;=FB122,EO$85&lt;=FC122),IFERROR($G122/FD122,0),"")</f>
        <v/>
      </c>
      <c r="EP122" s="90" t="str">
        <f>IF(AND(EP$85&gt;=FB122,EP$85&lt;=FC122),IFERROR($G122/FD122,0),"")</f>
        <v/>
      </c>
      <c r="EQ122" s="90" t="str">
        <f>IF(AND(EQ$85&gt;=FB122,EQ$85&lt;=FC122),IFERROR($G122/FD122,0),"")</f>
        <v/>
      </c>
      <c r="ER122" s="90" t="str">
        <f>IF(AND(ER$85&gt;=FB122,ER$85&lt;=FC122),IFERROR($G122/FD122,0),"")</f>
        <v/>
      </c>
      <c r="ES122" s="90" t="str">
        <f>IF(AND(ES$85&gt;=FB122,ES$85&lt;=FC122),IFERROR($G122/FD122,0),"")</f>
        <v/>
      </c>
      <c r="ET122" s="90" t="str">
        <f>IF(AND(ET$85&gt;=FB122,ET$85&lt;=FC122),IFERROR($G122/FD122,0),"")</f>
        <v/>
      </c>
      <c r="EU122" s="90" t="str">
        <f>IF(AND(EU$85&gt;=FB122,EU$85&lt;=FC122),IFERROR($G122/FD122,0),"")</f>
        <v/>
      </c>
      <c r="EV122" s="90" t="str">
        <f>IF(AND(EV$85&gt;=FB122,EV$85&lt;=FC122),IFERROR($G122/FD122,0),"")</f>
        <v/>
      </c>
      <c r="EW122" s="90" t="str">
        <f>IF(AND(EW$85&gt;=FB122,EW$85&lt;=FC122),IFERROR($G122/FD122,0),"")</f>
        <v/>
      </c>
      <c r="EX122" s="90" t="str">
        <f>IF(AND(EX$85&gt;=FB122,EX$85&lt;=FC122),IFERROR($G122/FD122,0),"")</f>
        <v/>
      </c>
      <c r="EY122" s="90" t="str">
        <f>IF(AND(EY$85&gt;=FB122,EY$85&lt;=FC122),IFERROR($G122/FD122,0),"")</f>
        <v/>
      </c>
      <c r="EZ122" s="90" t="str">
        <f>IF(AND(EZ$85&gt;=FB122,EZ$85&lt;=FC122),IFERROR($G122/FD122,0),"")</f>
        <v/>
      </c>
      <c r="FA122" s="90" t="str">
        <f>IF(AND(FA$85&gt;=FB122,FA$85&lt;=FC122),IFERROR($G122/FD122,0),"")</f>
        <v/>
      </c>
      <c r="FB122">
        <f>'06_Presupuesto'!J209-'02_Rendimientos'!$B$79+1</f>
        <v>112</v>
      </c>
      <c r="FC122">
        <f>'06_Presupuesto'!K209-'02_Rendimientos'!$B$79+1</f>
        <v>123</v>
      </c>
      <c r="FD122">
        <f>FC122-FB122+1</f>
        <v>12</v>
      </c>
    </row>
    <row r="123" spans="2:160">
      <c r="B123" s="109" t="str">
        <f>'06_Presupuesto'!K44</f>
        <v>B.2.4/a)</v>
      </c>
      <c r="C123" s="109" t="str">
        <f>'06_Presupuesto'!L44</f>
        <v>Forros</v>
      </c>
      <c r="D123" s="109" t="str">
        <f>'06_Presupuesto'!M44</f>
        <v>ML</v>
      </c>
      <c r="E123" s="110">
        <f>'06_Presupuesto'!N44</f>
        <v>25</v>
      </c>
      <c r="F123" s="110">
        <f>'06_Presupuesto'!O44</f>
        <v>15624.999999999998</v>
      </c>
      <c r="G123" s="110">
        <f>'06_Presupuesto'!P44</f>
        <v>390624.99999999994</v>
      </c>
      <c r="H123" s="110" t="str">
        <f>IF(AND(H$85&gt;=FB123,H$85&lt;=FC123),IFERROR($G123/FD123,0),"")</f>
        <v/>
      </c>
      <c r="I123" s="110" t="str">
        <f>IF(AND(I$85&gt;=FB123,I$85&lt;=FC123),IFERROR($G123/FD123,0),"")</f>
        <v/>
      </c>
      <c r="J123" s="110" t="str">
        <f>IF(AND(J$85&gt;=FB123,J$85&lt;=FC123),IFERROR($G123/FD123,0),"")</f>
        <v/>
      </c>
      <c r="K123" s="110" t="str">
        <f>IF(AND(K$85&gt;=FB123,K$85&lt;=FC123),IFERROR($G123/FD123,0),"")</f>
        <v/>
      </c>
      <c r="L123" s="110" t="str">
        <f>IF(AND(L$85&gt;=FB123,L$85&lt;=FC123),IFERROR($G123/FD123,0),"")</f>
        <v/>
      </c>
      <c r="M123" s="110" t="str">
        <f>IF(AND(M$85&gt;=FB123,M$85&lt;=FC123),IFERROR($G123/FD123,0),"")</f>
        <v/>
      </c>
      <c r="N123" s="110" t="str">
        <f>IF(AND(N$85&gt;=FB123,N$85&lt;=FC123),IFERROR($G123/FD123,0),"")</f>
        <v/>
      </c>
      <c r="O123" s="110" t="str">
        <f>IF(AND(O$85&gt;=FB123,O$85&lt;=FC123),IFERROR($G123/FD123,0),"")</f>
        <v/>
      </c>
      <c r="P123" s="110" t="str">
        <f>IF(AND(P$85&gt;=FB123,P$85&lt;=FC123),IFERROR($G123/FD123,0),"")</f>
        <v/>
      </c>
      <c r="Q123" s="110" t="str">
        <f>IF(AND(Q$85&gt;=FB123,Q$85&lt;=FC123),IFERROR($G123/FD123,0),"")</f>
        <v/>
      </c>
      <c r="R123" s="110" t="str">
        <f>IF(AND(R$85&gt;=FB123,R$85&lt;=FC123),IFERROR($G123/FD123,0),"")</f>
        <v/>
      </c>
      <c r="S123" s="110" t="str">
        <f>IF(AND(S$85&gt;=FB123,S$85&lt;=FC123),IFERROR($G123/FD123,0),"")</f>
        <v/>
      </c>
      <c r="T123" s="110" t="str">
        <f>IF(AND(T$85&gt;=FB123,T$85&lt;=FC123),IFERROR($G123/FD123,0),"")</f>
        <v/>
      </c>
      <c r="U123" s="110" t="str">
        <f>IF(AND(U$85&gt;=FB123,U$85&lt;=FC123),IFERROR($G123/FD123,0),"")</f>
        <v/>
      </c>
      <c r="V123" s="110" t="str">
        <f>IF(AND(V$85&gt;=FB123,V$85&lt;=FC123),IFERROR($G123/FD123,0),"")</f>
        <v/>
      </c>
      <c r="W123" s="110" t="str">
        <f>IF(AND(W$85&gt;=FB123,W$85&lt;=FC123),IFERROR($G123/FD123,0),"")</f>
        <v/>
      </c>
      <c r="X123" s="110" t="str">
        <f>IF(AND(X$85&gt;=FB123,X$85&lt;=FC123),IFERROR($G123/FD123,0),"")</f>
        <v/>
      </c>
      <c r="Y123" s="110" t="str">
        <f>IF(AND(Y$85&gt;=FB123,Y$85&lt;=FC123),IFERROR($G123/FD123,0),"")</f>
        <v/>
      </c>
      <c r="Z123" s="110" t="str">
        <f>IF(AND(Z$85&gt;=FB123,Z$85&lt;=FC123),IFERROR($G123/FD123,0),"")</f>
        <v/>
      </c>
      <c r="AA123" s="110" t="str">
        <f>IF(AND(AA$85&gt;=FB123,AA$85&lt;=FC123),IFERROR($G123/FD123,0),"")</f>
        <v/>
      </c>
      <c r="AB123" s="110" t="str">
        <f>IF(AND(AB$85&gt;=FB123,AB$85&lt;=FC123),IFERROR($G123/FD123,0),"")</f>
        <v/>
      </c>
      <c r="AC123" s="110" t="str">
        <f>IF(AND(AC$85&gt;=FB123,AC$85&lt;=FC123),IFERROR($G123/FD123,0),"")</f>
        <v/>
      </c>
      <c r="AD123" s="110" t="str">
        <f>IF(AND(AD$85&gt;=FB123,AD$85&lt;=FC123),IFERROR($G123/FD123,0),"")</f>
        <v/>
      </c>
      <c r="AE123" s="110" t="str">
        <f>IF(AND(AE$85&gt;=FB123,AE$85&lt;=FC123),IFERROR($G123/FD123,0),"")</f>
        <v/>
      </c>
      <c r="AF123" s="110" t="str">
        <f>IF(AND(AF$85&gt;=FB123,AF$85&lt;=FC123),IFERROR($G123/FD123,0),"")</f>
        <v/>
      </c>
      <c r="AG123" s="110" t="str">
        <f>IF(AND(AG$85&gt;=FB123,AG$85&lt;=FC123),IFERROR($G123/FD123,0),"")</f>
        <v/>
      </c>
      <c r="AH123" s="110" t="str">
        <f>IF(AND(AH$85&gt;=FB123,AH$85&lt;=FC123),IFERROR($G123/FD123,0),"")</f>
        <v/>
      </c>
      <c r="AI123" s="110" t="str">
        <f>IF(AND(AI$85&gt;=FB123,AI$85&lt;=FC123),IFERROR($G123/FD123,0),"")</f>
        <v/>
      </c>
      <c r="AJ123" s="110" t="str">
        <f>IF(AND(AJ$85&gt;=FB123,AJ$85&lt;=FC123),IFERROR($G123/FD123,0),"")</f>
        <v/>
      </c>
      <c r="AK123" s="110" t="str">
        <f>IF(AND(AK$85&gt;=FB123,AK$85&lt;=FC123),IFERROR($G123/FD123,0),"")</f>
        <v/>
      </c>
      <c r="AL123" s="110" t="str">
        <f>IF(AND(AL$85&gt;=FB123,AL$85&lt;=FC123),IFERROR($G123/FD123,0),"")</f>
        <v/>
      </c>
      <c r="AM123" s="110" t="str">
        <f>IF(AND(AM$85&gt;=FB123,AM$85&lt;=FC123),IFERROR($G123/FD123,0),"")</f>
        <v/>
      </c>
      <c r="AN123" s="110" t="str">
        <f>IF(AND(AN$85&gt;=FB123,AN$85&lt;=FC123),IFERROR($G123/FD123,0),"")</f>
        <v/>
      </c>
      <c r="AO123" s="110" t="str">
        <f>IF(AND(AO$85&gt;=FB123,AO$85&lt;=FC123),IFERROR($G123/FD123,0),"")</f>
        <v/>
      </c>
      <c r="AP123" s="110" t="str">
        <f>IF(AND(AP$85&gt;=FB123,AP$85&lt;=FC123),IFERROR($G123/FD123,0),"")</f>
        <v/>
      </c>
      <c r="AQ123" s="110" t="str">
        <f>IF(AND(AQ$85&gt;=FB123,AQ$85&lt;=FC123),IFERROR($G123/FD123,0),"")</f>
        <v/>
      </c>
      <c r="AR123" s="110" t="str">
        <f>IF(AND(AR$85&gt;=FB123,AR$85&lt;=FC123),IFERROR($G123/FD123,0),"")</f>
        <v/>
      </c>
      <c r="AS123" s="110" t="str">
        <f>IF(AND(AS$85&gt;=FB123,AS$85&lt;=FC123),IFERROR($G123/FD123,0),"")</f>
        <v/>
      </c>
      <c r="AT123" s="110" t="str">
        <f>IF(AND(AT$85&gt;=FB123,AT$85&lt;=FC123),IFERROR($G123/FD123,0),"")</f>
        <v/>
      </c>
      <c r="AU123" s="110" t="str">
        <f>IF(AND(AU$85&gt;=FB123,AU$85&lt;=FC123),IFERROR($G123/FD123,0),"")</f>
        <v/>
      </c>
      <c r="AV123" s="110" t="str">
        <f>IF(AND(AV$85&gt;=FB123,AV$85&lt;=FC123),IFERROR($G123/FD123,0),"")</f>
        <v/>
      </c>
      <c r="AW123" s="110" t="str">
        <f>IF(AND(AW$85&gt;=FB123,AW$85&lt;=FC123),IFERROR($G123/FD123,0),"")</f>
        <v/>
      </c>
      <c r="AX123" s="110" t="str">
        <f>IF(AND(AX$85&gt;=FB123,AX$85&lt;=FC123),IFERROR($G123/FD123,0),"")</f>
        <v/>
      </c>
      <c r="AY123" s="110" t="str">
        <f>IF(AND(AY$85&gt;=FB123,AY$85&lt;=FC123),IFERROR($G123/FD123,0),"")</f>
        <v/>
      </c>
      <c r="AZ123" s="110" t="str">
        <f>IF(AND(AZ$85&gt;=FB123,AZ$85&lt;=FC123),IFERROR($G123/FD123,0),"")</f>
        <v/>
      </c>
      <c r="BA123" s="110" t="str">
        <f>IF(AND(BA$85&gt;=FB123,BA$85&lt;=FC123),IFERROR($G123/FD123,0),"")</f>
        <v/>
      </c>
      <c r="BB123" s="110" t="str">
        <f>IF(AND(BB$85&gt;=FB123,BB$85&lt;=FC123),IFERROR($G123/FD123,0),"")</f>
        <v/>
      </c>
      <c r="BC123" s="110" t="str">
        <f>IF(AND(BC$85&gt;=FB123,BC$85&lt;=FC123),IFERROR($G123/FD123,0),"")</f>
        <v/>
      </c>
      <c r="BD123" s="110" t="str">
        <f>IF(AND(BD$85&gt;=FB123,BD$85&lt;=FC123),IFERROR($G123/FD123,0),"")</f>
        <v/>
      </c>
      <c r="BE123" s="110" t="str">
        <f>IF(AND(BE$85&gt;=FB123,BE$85&lt;=FC123),IFERROR($G123/FD123,0),"")</f>
        <v/>
      </c>
      <c r="BF123" s="110" t="str">
        <f>IF(AND(BF$85&gt;=FB123,BF$85&lt;=FC123),IFERROR($G123/FD123,0),"")</f>
        <v/>
      </c>
      <c r="BG123" s="110" t="str">
        <f>IF(AND(BG$85&gt;=FB123,BG$85&lt;=FC123),IFERROR($G123/FD123,0),"")</f>
        <v/>
      </c>
      <c r="BH123" s="110" t="str">
        <f>IF(AND(BH$85&gt;=FB123,BH$85&lt;=FC123),IFERROR($G123/FD123,0),"")</f>
        <v/>
      </c>
      <c r="BI123" s="110" t="str">
        <f>IF(AND(BI$85&gt;=FB123,BI$85&lt;=FC123),IFERROR($G123/FD123,0),"")</f>
        <v/>
      </c>
      <c r="BJ123" s="110" t="str">
        <f>IF(AND(BJ$85&gt;=FB123,BJ$85&lt;=FC123),IFERROR($G123/FD123,0),"")</f>
        <v/>
      </c>
      <c r="BK123" s="110" t="str">
        <f>IF(AND(BK$85&gt;=FB123,BK$85&lt;=FC123),IFERROR($G123/FD123,0),"")</f>
        <v/>
      </c>
      <c r="BL123" s="110" t="str">
        <f>IF(AND(BL$85&gt;=FB123,BL$85&lt;=FC123),IFERROR($G123/FD123,0),"")</f>
        <v/>
      </c>
      <c r="BM123" s="110" t="str">
        <f>IF(AND(BM$85&gt;=FB123,BM$85&lt;=FC123),IFERROR($G123/FD123,0),"")</f>
        <v/>
      </c>
      <c r="BN123" s="110" t="str">
        <f>IF(AND(BN$85&gt;=FB123,BN$85&lt;=FC123),IFERROR($G123/FD123,0),"")</f>
        <v/>
      </c>
      <c r="BO123" s="110" t="str">
        <f>IF(AND(BO$85&gt;=FB123,BO$85&lt;=FC123),IFERROR($G123/FD123,0),"")</f>
        <v/>
      </c>
      <c r="BP123" s="110" t="str">
        <f>IF(AND(BP$85&gt;=FB123,BP$85&lt;=FC123),IFERROR($G123/FD123,0),"")</f>
        <v/>
      </c>
      <c r="BQ123" s="110" t="str">
        <f>IF(AND(BQ$85&gt;=FB123,BQ$85&lt;=FC123),IFERROR($G123/FD123,0),"")</f>
        <v/>
      </c>
      <c r="BR123" s="110" t="str">
        <f>IF(AND(BR$85&gt;=FB123,BR$85&lt;=FC123),IFERROR($G123/FD123,0),"")</f>
        <v/>
      </c>
      <c r="BS123" s="110" t="str">
        <f>IF(AND(BS$85&gt;=FB123,BS$85&lt;=FC123),IFERROR($G123/FD123,0),"")</f>
        <v/>
      </c>
      <c r="BT123" s="110" t="str">
        <f>IF(AND(BT$85&gt;=FB123,BT$85&lt;=FC123),IFERROR($G123/FD123,0),"")</f>
        <v/>
      </c>
      <c r="BU123" s="110" t="str">
        <f>IF(AND(BU$85&gt;=FB123,BU$85&lt;=FC123),IFERROR($G123/FD123,0),"")</f>
        <v/>
      </c>
      <c r="BV123" s="110" t="str">
        <f>IF(AND(BV$85&gt;=FB123,BV$85&lt;=FC123),IFERROR($G123/FD123,0),"")</f>
        <v/>
      </c>
      <c r="BW123" s="110" t="str">
        <f>IF(AND(BW$85&gt;=FB123,BW$85&lt;=FC123),IFERROR($G123/FD123,0),"")</f>
        <v/>
      </c>
      <c r="BX123" s="110" t="str">
        <f>IF(AND(BX$85&gt;=FB123,BX$85&lt;=FC123),IFERROR($G123/FD123,0),"")</f>
        <v/>
      </c>
      <c r="BY123" s="110">
        <f>IF(AND(BY$85&gt;=FB123,BY$85&lt;=FC123),IFERROR($G123/FD123,0),"")</f>
        <v>32552.083333333328</v>
      </c>
      <c r="BZ123" s="110">
        <f>IF(AND(BZ$85&gt;=FB123,BZ$85&lt;=FC123),IFERROR($G123/FD123,0),"")</f>
        <v>32552.083333333328</v>
      </c>
      <c r="CA123" s="110">
        <f>IF(AND(CA$85&gt;=FB123,CA$85&lt;=FC123),IFERROR($G123/FD123,0),"")</f>
        <v>32552.083333333328</v>
      </c>
      <c r="CB123" s="110">
        <f>IF(AND(CB$85&gt;=FB123,CB$85&lt;=FC123),IFERROR($G123/FD123,0),"")</f>
        <v>32552.083333333328</v>
      </c>
      <c r="CC123" s="110">
        <f>IF(AND(CC$85&gt;=FB123,CC$85&lt;=FC123),IFERROR($G123/FD123,0),"")</f>
        <v>32552.083333333328</v>
      </c>
      <c r="CD123" s="110">
        <f>IF(AND(CD$85&gt;=FB123,CD$85&lt;=FC123),IFERROR($G123/FD123,0),"")</f>
        <v>32552.083333333328</v>
      </c>
      <c r="CE123" s="110">
        <f>IF(AND(CE$85&gt;=FB123,CE$85&lt;=FC123),IFERROR($G123/FD123,0),"")</f>
        <v>32552.083333333328</v>
      </c>
      <c r="CF123" s="110">
        <f>IF(AND(CF$85&gt;=FB123,CF$85&lt;=FC123),IFERROR($G123/FD123,0),"")</f>
        <v>32552.083333333328</v>
      </c>
      <c r="CG123" s="110">
        <f>IF(AND(CG$85&gt;=FB123,CG$85&lt;=FC123),IFERROR($G123/FD123,0),"")</f>
        <v>32552.083333333328</v>
      </c>
      <c r="CH123" s="110">
        <f>IF(AND(CH$85&gt;=FB123,CH$85&lt;=FC123),IFERROR($G123/FD123,0),"")</f>
        <v>32552.083333333328</v>
      </c>
      <c r="CI123" s="110">
        <f>IF(AND(CI$85&gt;=FB123,CI$85&lt;=FC123),IFERROR($G123/FD123,0),"")</f>
        <v>32552.083333333328</v>
      </c>
      <c r="CJ123" s="110">
        <f>IF(AND(CJ$85&gt;=FB123,CJ$85&lt;=FC123),IFERROR($G123/FD123,0),"")</f>
        <v>32552.083333333328</v>
      </c>
      <c r="CK123" s="110" t="str">
        <f>IF(AND(CK$85&gt;=FB123,CK$85&lt;=FC123),IFERROR($G123/FD123,0),"")</f>
        <v/>
      </c>
      <c r="CL123" s="110" t="str">
        <f>IF(AND(CL$85&gt;=FB123,CL$85&lt;=FC123),IFERROR($G123/FD123,0),"")</f>
        <v/>
      </c>
      <c r="CM123" s="110" t="str">
        <f>IF(AND(CM$85&gt;=FB123,CM$85&lt;=FC123),IFERROR($G123/FD123,0),"")</f>
        <v/>
      </c>
      <c r="CN123" s="110" t="str">
        <f>IF(AND(CN$85&gt;=FB123,CN$85&lt;=FC123),IFERROR($G123/FD123,0),"")</f>
        <v/>
      </c>
      <c r="CO123" s="110" t="str">
        <f>IF(AND(CO$85&gt;=FB123,CO$85&lt;=FC123),IFERROR($G123/FD123,0),"")</f>
        <v/>
      </c>
      <c r="CP123" s="110" t="str">
        <f>IF(AND(CP$85&gt;=FB123,CP$85&lt;=FC123),IFERROR($G123/FD123,0),"")</f>
        <v/>
      </c>
      <c r="CQ123" s="110" t="str">
        <f>IF(AND(CQ$85&gt;=FB123,CQ$85&lt;=FC123),IFERROR($G123/FD123,0),"")</f>
        <v/>
      </c>
      <c r="CR123" s="110" t="str">
        <f>IF(AND(CR$85&gt;=FB123,CR$85&lt;=FC123),IFERROR($G123/FD123,0),"")</f>
        <v/>
      </c>
      <c r="CS123" s="110" t="str">
        <f>IF(AND(CS$85&gt;=FB123,CS$85&lt;=FC123),IFERROR($G123/FD123,0),"")</f>
        <v/>
      </c>
      <c r="CT123" s="110" t="str">
        <f>IF(AND(CT$85&gt;=FB123,CT$85&lt;=FC123),IFERROR($G123/FD123,0),"")</f>
        <v/>
      </c>
      <c r="CU123" s="110" t="str">
        <f>IF(AND(CU$85&gt;=FB123,CU$85&lt;=FC123),IFERROR($G123/FD123,0),"")</f>
        <v/>
      </c>
      <c r="CV123" s="110" t="str">
        <f>IF(AND(CV$85&gt;=FB123,CV$85&lt;=FC123),IFERROR($G123/FD123,0),"")</f>
        <v/>
      </c>
      <c r="CW123" s="110" t="str">
        <f>IF(AND(CW$85&gt;=FB123,CW$85&lt;=FC123),IFERROR($G123/FD123,0),"")</f>
        <v/>
      </c>
      <c r="CX123" s="110" t="str">
        <f>IF(AND(CX$85&gt;=FB123,CX$85&lt;=FC123),IFERROR($G123/FD123,0),"")</f>
        <v/>
      </c>
      <c r="CY123" s="110" t="str">
        <f>IF(AND(CY$85&gt;=FB123,CY$85&lt;=FC123),IFERROR($G123/FD123,0),"")</f>
        <v/>
      </c>
      <c r="CZ123" s="110" t="str">
        <f>IF(AND(CZ$85&gt;=FB123,CZ$85&lt;=FC123),IFERROR($G123/FD123,0),"")</f>
        <v/>
      </c>
      <c r="DA123" s="110" t="str">
        <f>IF(AND(DA$85&gt;=FB123,DA$85&lt;=FC123),IFERROR($G123/FD123,0),"")</f>
        <v/>
      </c>
      <c r="DB123" s="110" t="str">
        <f>IF(AND(DB$85&gt;=FB123,DB$85&lt;=FC123),IFERROR($G123/FD123,0),"")</f>
        <v/>
      </c>
      <c r="DC123" s="110" t="str">
        <f>IF(AND(DC$85&gt;=FB123,DC$85&lt;=FC123),IFERROR($G123/FD123,0),"")</f>
        <v/>
      </c>
      <c r="DD123" s="110" t="str">
        <f>IF(AND(DD$85&gt;=FB123,DD$85&lt;=FC123),IFERROR($G123/FD123,0),"")</f>
        <v/>
      </c>
      <c r="DE123" s="110" t="str">
        <f>IF(AND(DE$85&gt;=FB123,DE$85&lt;=FC123),IFERROR($G123/FD123,0),"")</f>
        <v/>
      </c>
      <c r="DF123" s="110" t="str">
        <f>IF(AND(DF$85&gt;=FB123,DF$85&lt;=FC123),IFERROR($G123/FD123,0),"")</f>
        <v/>
      </c>
      <c r="DG123" s="110" t="str">
        <f>IF(AND(DG$85&gt;=FB123,DG$85&lt;=FC123),IFERROR($G123/FD123,0),"")</f>
        <v/>
      </c>
      <c r="DH123" s="110" t="str">
        <f>IF(AND(DH$85&gt;=FB123,DH$85&lt;=FC123),IFERROR($G123/FD123,0),"")</f>
        <v/>
      </c>
      <c r="DI123" s="110" t="str">
        <f>IF(AND(DI$85&gt;=FB123,DI$85&lt;=FC123),IFERROR($G123/FD123,0),"")</f>
        <v/>
      </c>
      <c r="DJ123" s="110" t="str">
        <f>IF(AND(DJ$85&gt;=FB123,DJ$85&lt;=FC123),IFERROR($G123/FD123,0),"")</f>
        <v/>
      </c>
      <c r="DK123" s="110" t="str">
        <f>IF(AND(DK$85&gt;=FB123,DK$85&lt;=FC123),IFERROR($G123/FD123,0),"")</f>
        <v/>
      </c>
      <c r="DL123" s="110" t="str">
        <f>IF(AND(DL$85&gt;=FB123,DL$85&lt;=FC123),IFERROR($G123/FD123,0),"")</f>
        <v/>
      </c>
      <c r="DM123" s="110" t="str">
        <f>IF(AND(DM$85&gt;=FB123,DM$85&lt;=FC123),IFERROR($G123/FD123,0),"")</f>
        <v/>
      </c>
      <c r="DN123" s="110" t="str">
        <f>IF(AND(DN$85&gt;=FB123,DN$85&lt;=FC123),IFERROR($G123/FD123,0),"")</f>
        <v/>
      </c>
      <c r="DO123" s="110" t="str">
        <f>IF(AND(DO$85&gt;=FB123,DO$85&lt;=FC123),IFERROR($G123/FD123,0),"")</f>
        <v/>
      </c>
      <c r="DP123" s="110" t="str">
        <f>IF(AND(DP$85&gt;=FB123,DP$85&lt;=FC123),IFERROR($G123/FD123,0),"")</f>
        <v/>
      </c>
      <c r="DQ123" s="110" t="str">
        <f>IF(AND(DQ$85&gt;=FB123,DQ$85&lt;=FC123),IFERROR($G123/FD123,0),"")</f>
        <v/>
      </c>
      <c r="DR123" s="110" t="str">
        <f>IF(AND(DR$85&gt;=FB123,DR$85&lt;=FC123),IFERROR($G123/FD123,0),"")</f>
        <v/>
      </c>
      <c r="DS123" s="110" t="str">
        <f>IF(AND(DS$85&gt;=FB123,DS$85&lt;=FC123),IFERROR($G123/FD123,0),"")</f>
        <v/>
      </c>
      <c r="DT123" s="110" t="str">
        <f>IF(AND(DT$85&gt;=FB123,DT$85&lt;=FC123),IFERROR($G123/FD123,0),"")</f>
        <v/>
      </c>
      <c r="DU123" s="110" t="str">
        <f>IF(AND(DU$85&gt;=FB123,DU$85&lt;=FC123),IFERROR($G123/FD123,0),"")</f>
        <v/>
      </c>
      <c r="DV123" s="110" t="str">
        <f>IF(AND(DV$85&gt;=FB123,DV$85&lt;=FC123),IFERROR($G123/FD123,0),"")</f>
        <v/>
      </c>
      <c r="DW123" s="110" t="str">
        <f>IF(AND(DW$85&gt;=FB123,DW$85&lt;=FC123),IFERROR($G123/FD123,0),"")</f>
        <v/>
      </c>
      <c r="DX123" s="110" t="str">
        <f>IF(AND(DX$85&gt;=FB123,DX$85&lt;=FC123),IFERROR($G123/FD123,0),"")</f>
        <v/>
      </c>
      <c r="DY123" s="110" t="str">
        <f>IF(AND(DY$85&gt;=FB123,DY$85&lt;=FC123),IFERROR($G123/FD123,0),"")</f>
        <v/>
      </c>
      <c r="DZ123" s="110" t="str">
        <f>IF(AND(DZ$85&gt;=FB123,DZ$85&lt;=FC123),IFERROR($G123/FD123,0),"")</f>
        <v/>
      </c>
      <c r="EA123" s="110" t="str">
        <f>IF(AND(EA$85&gt;=FB123,EA$85&lt;=FC123),IFERROR($G123/FD123,0),"")</f>
        <v/>
      </c>
      <c r="EB123" s="110" t="str">
        <f>IF(AND(EB$85&gt;=FB123,EB$85&lt;=FC123),IFERROR($G123/FD123,0),"")</f>
        <v/>
      </c>
      <c r="EC123" s="110" t="str">
        <f>IF(AND(EC$85&gt;=FB123,EC$85&lt;=FC123),IFERROR($G123/FD123,0),"")</f>
        <v/>
      </c>
      <c r="ED123" s="110" t="str">
        <f>IF(AND(ED$85&gt;=FB123,ED$85&lt;=FC123),IFERROR($G123/FD123,0),"")</f>
        <v/>
      </c>
      <c r="EE123" s="110" t="str">
        <f>IF(AND(EE$85&gt;=FB123,EE$85&lt;=FC123),IFERROR($G123/FD123,0),"")</f>
        <v/>
      </c>
      <c r="EF123" s="110" t="str">
        <f>IF(AND(EF$85&gt;=FB123,EF$85&lt;=FC123),IFERROR($G123/FD123,0),"")</f>
        <v/>
      </c>
      <c r="EG123" s="110" t="str">
        <f>IF(AND(EG$85&gt;=FB123,EG$85&lt;=FC123),IFERROR($G123/FD123,0),"")</f>
        <v/>
      </c>
      <c r="EH123" s="110" t="str">
        <f>IF(AND(EH$85&gt;=FB123,EH$85&lt;=FC123),IFERROR($G123/FD123,0),"")</f>
        <v/>
      </c>
      <c r="EI123" s="110" t="str">
        <f>IF(AND(EI$85&gt;=FB123,EI$85&lt;=FC123),IFERROR($G123/FD123,0),"")</f>
        <v/>
      </c>
      <c r="EJ123" s="110" t="str">
        <f>IF(AND(EJ$85&gt;=FB123,EJ$85&lt;=FC123),IFERROR($G123/FD123,0),"")</f>
        <v/>
      </c>
      <c r="EK123" s="110" t="str">
        <f>IF(AND(EK$85&gt;=FB123,EK$85&lt;=FC123),IFERROR($G123/FD123,0),"")</f>
        <v/>
      </c>
      <c r="EL123" s="110" t="str">
        <f>IF(AND(EL$85&gt;=FB123,EL$85&lt;=FC123),IFERROR($G123/FD123,0),"")</f>
        <v/>
      </c>
      <c r="EM123" s="110" t="str">
        <f>IF(AND(EM$85&gt;=FB123,EM$85&lt;=FC123),IFERROR($G123/FD123,0),"")</f>
        <v/>
      </c>
      <c r="EN123" s="110" t="str">
        <f>IF(AND(EN$85&gt;=FB123,EN$85&lt;=FC123),IFERROR($G123/FD123,0),"")</f>
        <v/>
      </c>
      <c r="EO123" s="110" t="str">
        <f>IF(AND(EO$85&gt;=FB123,EO$85&lt;=FC123),IFERROR($G123/FD123,0),"")</f>
        <v/>
      </c>
      <c r="EP123" s="110" t="str">
        <f>IF(AND(EP$85&gt;=FB123,EP$85&lt;=FC123),IFERROR($G123/FD123,0),"")</f>
        <v/>
      </c>
      <c r="EQ123" s="110" t="str">
        <f>IF(AND(EQ$85&gt;=FB123,EQ$85&lt;=FC123),IFERROR($G123/FD123,0),"")</f>
        <v/>
      </c>
      <c r="ER123" s="110" t="str">
        <f>IF(AND(ER$85&gt;=FB123,ER$85&lt;=FC123),IFERROR($G123/FD123,0),"")</f>
        <v/>
      </c>
      <c r="ES123" s="110" t="str">
        <f>IF(AND(ES$85&gt;=FB123,ES$85&lt;=FC123),IFERROR($G123/FD123,0),"")</f>
        <v/>
      </c>
      <c r="ET123" s="110" t="str">
        <f>IF(AND(ET$85&gt;=FB123,ET$85&lt;=FC123),IFERROR($G123/FD123,0),"")</f>
        <v/>
      </c>
      <c r="EU123" s="110" t="str">
        <f>IF(AND(EU$85&gt;=FB123,EU$85&lt;=FC123),IFERROR($G123/FD123,0),"")</f>
        <v/>
      </c>
      <c r="EV123" s="110" t="str">
        <f>IF(AND(EV$85&gt;=FB123,EV$85&lt;=FC123),IFERROR($G123/FD123,0),"")</f>
        <v/>
      </c>
      <c r="EW123" s="110" t="str">
        <f>IF(AND(EW$85&gt;=FB123,EW$85&lt;=FC123),IFERROR($G123/FD123,0),"")</f>
        <v/>
      </c>
      <c r="EX123" s="110" t="str">
        <f>IF(AND(EX$85&gt;=FB123,EX$85&lt;=FC123),IFERROR($G123/FD123,0),"")</f>
        <v/>
      </c>
      <c r="EY123" s="110" t="str">
        <f>IF(AND(EY$85&gt;=FB123,EY$85&lt;=FC123),IFERROR($G123/FD123,0),"")</f>
        <v/>
      </c>
      <c r="EZ123" s="110" t="str">
        <f>IF(AND(EZ$85&gt;=FB123,EZ$85&lt;=FC123),IFERROR($G123/FD123,0),"")</f>
        <v/>
      </c>
      <c r="FA123" s="110" t="str">
        <f>IF(AND(FA$85&gt;=FB123,FA$85&lt;=FC123),IFERROR($G123/FD123,0),"")</f>
        <v/>
      </c>
      <c r="FB123">
        <f>'06_Presupuesto'!J210-'02_Rendimientos'!$B$79+1</f>
        <v>70</v>
      </c>
      <c r="FC123">
        <f>'06_Presupuesto'!K210-'02_Rendimientos'!$B$79+1</f>
        <v>81</v>
      </c>
      <c r="FD123">
        <f>FC123-FB123+1</f>
        <v>12</v>
      </c>
    </row>
    <row r="124" spans="2:160">
      <c r="B124" t="str">
        <f>'06_Presupuesto'!K45</f>
        <v>B.2.4/b)</v>
      </c>
      <c r="C124" t="str">
        <f>'06_Presupuesto'!L45</f>
        <v>Canales</v>
      </c>
      <c r="D124" t="str">
        <f>'06_Presupuesto'!M45</f>
        <v>ML</v>
      </c>
      <c r="E124" s="90">
        <f>'06_Presupuesto'!N45</f>
        <v>45</v>
      </c>
      <c r="F124" s="90">
        <f>'06_Presupuesto'!O45</f>
        <v>22250</v>
      </c>
      <c r="G124" s="90">
        <f>'06_Presupuesto'!P45</f>
        <v>1001250</v>
      </c>
      <c r="H124" s="90" t="str">
        <f>IF(AND(H$85&gt;=FB124,H$85&lt;=FC124),IFERROR($G124/FD124,0),"")</f>
        <v/>
      </c>
      <c r="I124" s="90" t="str">
        <f>IF(AND(I$85&gt;=FB124,I$85&lt;=FC124),IFERROR($G124/FD124,0),"")</f>
        <v/>
      </c>
      <c r="J124" s="90" t="str">
        <f>IF(AND(J$85&gt;=FB124,J$85&lt;=FC124),IFERROR($G124/FD124,0),"")</f>
        <v/>
      </c>
      <c r="K124" s="90" t="str">
        <f>IF(AND(K$85&gt;=FB124,K$85&lt;=FC124),IFERROR($G124/FD124,0),"")</f>
        <v/>
      </c>
      <c r="L124" s="90" t="str">
        <f>IF(AND(L$85&gt;=FB124,L$85&lt;=FC124),IFERROR($G124/FD124,0),"")</f>
        <v/>
      </c>
      <c r="M124" s="90" t="str">
        <f>IF(AND(M$85&gt;=FB124,M$85&lt;=FC124),IFERROR($G124/FD124,0),"")</f>
        <v/>
      </c>
      <c r="N124" s="90" t="str">
        <f>IF(AND(N$85&gt;=FB124,N$85&lt;=FC124),IFERROR($G124/FD124,0),"")</f>
        <v/>
      </c>
      <c r="O124" s="90" t="str">
        <f>IF(AND(O$85&gt;=FB124,O$85&lt;=FC124),IFERROR($G124/FD124,0),"")</f>
        <v/>
      </c>
      <c r="P124" s="90" t="str">
        <f>IF(AND(P$85&gt;=FB124,P$85&lt;=FC124),IFERROR($G124/FD124,0),"")</f>
        <v/>
      </c>
      <c r="Q124" s="90" t="str">
        <f>IF(AND(Q$85&gt;=FB124,Q$85&lt;=FC124),IFERROR($G124/FD124,0),"")</f>
        <v/>
      </c>
      <c r="R124" s="90" t="str">
        <f>IF(AND(R$85&gt;=FB124,R$85&lt;=FC124),IFERROR($G124/FD124,0),"")</f>
        <v/>
      </c>
      <c r="S124" s="90" t="str">
        <f>IF(AND(S$85&gt;=FB124,S$85&lt;=FC124),IFERROR($G124/FD124,0),"")</f>
        <v/>
      </c>
      <c r="T124" s="90" t="str">
        <f>IF(AND(T$85&gt;=FB124,T$85&lt;=FC124),IFERROR($G124/FD124,0),"")</f>
        <v/>
      </c>
      <c r="U124" s="90" t="str">
        <f>IF(AND(U$85&gt;=FB124,U$85&lt;=FC124),IFERROR($G124/FD124,0),"")</f>
        <v/>
      </c>
      <c r="V124" s="90" t="str">
        <f>IF(AND(V$85&gt;=FB124,V$85&lt;=FC124),IFERROR($G124/FD124,0),"")</f>
        <v/>
      </c>
      <c r="W124" s="90" t="str">
        <f>IF(AND(W$85&gt;=FB124,W$85&lt;=FC124),IFERROR($G124/FD124,0),"")</f>
        <v/>
      </c>
      <c r="X124" s="90" t="str">
        <f>IF(AND(X$85&gt;=FB124,X$85&lt;=FC124),IFERROR($G124/FD124,0),"")</f>
        <v/>
      </c>
      <c r="Y124" s="90" t="str">
        <f>IF(AND(Y$85&gt;=FB124,Y$85&lt;=FC124),IFERROR($G124/FD124,0),"")</f>
        <v/>
      </c>
      <c r="Z124" s="90" t="str">
        <f>IF(AND(Z$85&gt;=FB124,Z$85&lt;=FC124),IFERROR($G124/FD124,0),"")</f>
        <v/>
      </c>
      <c r="AA124" s="90" t="str">
        <f>IF(AND(AA$85&gt;=FB124,AA$85&lt;=FC124),IFERROR($G124/FD124,0),"")</f>
        <v/>
      </c>
      <c r="AB124" s="90" t="str">
        <f>IF(AND(AB$85&gt;=FB124,AB$85&lt;=FC124),IFERROR($G124/FD124,0),"")</f>
        <v/>
      </c>
      <c r="AC124" s="90" t="str">
        <f>IF(AND(AC$85&gt;=FB124,AC$85&lt;=FC124),IFERROR($G124/FD124,0),"")</f>
        <v/>
      </c>
      <c r="AD124" s="90" t="str">
        <f>IF(AND(AD$85&gt;=FB124,AD$85&lt;=FC124),IFERROR($G124/FD124,0),"")</f>
        <v/>
      </c>
      <c r="AE124" s="90" t="str">
        <f>IF(AND(AE$85&gt;=FB124,AE$85&lt;=FC124),IFERROR($G124/FD124,0),"")</f>
        <v/>
      </c>
      <c r="AF124" s="90" t="str">
        <f>IF(AND(AF$85&gt;=FB124,AF$85&lt;=FC124),IFERROR($G124/FD124,0),"")</f>
        <v/>
      </c>
      <c r="AG124" s="90" t="str">
        <f>IF(AND(AG$85&gt;=FB124,AG$85&lt;=FC124),IFERROR($G124/FD124,0),"")</f>
        <v/>
      </c>
      <c r="AH124" s="90" t="str">
        <f>IF(AND(AH$85&gt;=FB124,AH$85&lt;=FC124),IFERROR($G124/FD124,0),"")</f>
        <v/>
      </c>
      <c r="AI124" s="90" t="str">
        <f>IF(AND(AI$85&gt;=FB124,AI$85&lt;=FC124),IFERROR($G124/FD124,0),"")</f>
        <v/>
      </c>
      <c r="AJ124" s="90" t="str">
        <f>IF(AND(AJ$85&gt;=FB124,AJ$85&lt;=FC124),IFERROR($G124/FD124,0),"")</f>
        <v/>
      </c>
      <c r="AK124" s="90" t="str">
        <f>IF(AND(AK$85&gt;=FB124,AK$85&lt;=FC124),IFERROR($G124/FD124,0),"")</f>
        <v/>
      </c>
      <c r="AL124" s="90" t="str">
        <f>IF(AND(AL$85&gt;=FB124,AL$85&lt;=FC124),IFERROR($G124/FD124,0),"")</f>
        <v/>
      </c>
      <c r="AM124" s="90" t="str">
        <f>IF(AND(AM$85&gt;=FB124,AM$85&lt;=FC124),IFERROR($G124/FD124,0),"")</f>
        <v/>
      </c>
      <c r="AN124" s="90" t="str">
        <f>IF(AND(AN$85&gt;=FB124,AN$85&lt;=FC124),IFERROR($G124/FD124,0),"")</f>
        <v/>
      </c>
      <c r="AO124" s="90" t="str">
        <f>IF(AND(AO$85&gt;=FB124,AO$85&lt;=FC124),IFERROR($G124/FD124,0),"")</f>
        <v/>
      </c>
      <c r="AP124" s="90" t="str">
        <f>IF(AND(AP$85&gt;=FB124,AP$85&lt;=FC124),IFERROR($G124/FD124,0),"")</f>
        <v/>
      </c>
      <c r="AQ124" s="90" t="str">
        <f>IF(AND(AQ$85&gt;=FB124,AQ$85&lt;=FC124),IFERROR($G124/FD124,0),"")</f>
        <v/>
      </c>
      <c r="AR124" s="90" t="str">
        <f>IF(AND(AR$85&gt;=FB124,AR$85&lt;=FC124),IFERROR($G124/FD124,0),"")</f>
        <v/>
      </c>
      <c r="AS124" s="90" t="str">
        <f>IF(AND(AS$85&gt;=FB124,AS$85&lt;=FC124),IFERROR($G124/FD124,0),"")</f>
        <v/>
      </c>
      <c r="AT124" s="90" t="str">
        <f>IF(AND(AT$85&gt;=FB124,AT$85&lt;=FC124),IFERROR($G124/FD124,0),"")</f>
        <v/>
      </c>
      <c r="AU124" s="90" t="str">
        <f>IF(AND(AU$85&gt;=FB124,AU$85&lt;=FC124),IFERROR($G124/FD124,0),"")</f>
        <v/>
      </c>
      <c r="AV124" s="90" t="str">
        <f>IF(AND(AV$85&gt;=FB124,AV$85&lt;=FC124),IFERROR($G124/FD124,0),"")</f>
        <v/>
      </c>
      <c r="AW124" s="90" t="str">
        <f>IF(AND(AW$85&gt;=FB124,AW$85&lt;=FC124),IFERROR($G124/FD124,0),"")</f>
        <v/>
      </c>
      <c r="AX124" s="90" t="str">
        <f>IF(AND(AX$85&gt;=FB124,AX$85&lt;=FC124),IFERROR($G124/FD124,0),"")</f>
        <v/>
      </c>
      <c r="AY124" s="90" t="str">
        <f>IF(AND(AY$85&gt;=FB124,AY$85&lt;=FC124),IFERROR($G124/FD124,0),"")</f>
        <v/>
      </c>
      <c r="AZ124" s="90" t="str">
        <f>IF(AND(AZ$85&gt;=FB124,AZ$85&lt;=FC124),IFERROR($G124/FD124,0),"")</f>
        <v/>
      </c>
      <c r="BA124" s="90" t="str">
        <f>IF(AND(BA$85&gt;=FB124,BA$85&lt;=FC124),IFERROR($G124/FD124,0),"")</f>
        <v/>
      </c>
      <c r="BB124" s="90" t="str">
        <f>IF(AND(BB$85&gt;=FB124,BB$85&lt;=FC124),IFERROR($G124/FD124,0),"")</f>
        <v/>
      </c>
      <c r="BC124" s="90" t="str">
        <f>IF(AND(BC$85&gt;=FB124,BC$85&lt;=FC124),IFERROR($G124/FD124,0),"")</f>
        <v/>
      </c>
      <c r="BD124" s="90" t="str">
        <f>IF(AND(BD$85&gt;=FB124,BD$85&lt;=FC124),IFERROR($G124/FD124,0),"")</f>
        <v/>
      </c>
      <c r="BE124" s="90" t="str">
        <f>IF(AND(BE$85&gt;=FB124,BE$85&lt;=FC124),IFERROR($G124/FD124,0),"")</f>
        <v/>
      </c>
      <c r="BF124" s="90" t="str">
        <f>IF(AND(BF$85&gt;=FB124,BF$85&lt;=FC124),IFERROR($G124/FD124,0),"")</f>
        <v/>
      </c>
      <c r="BG124" s="90" t="str">
        <f>IF(AND(BG$85&gt;=FB124,BG$85&lt;=FC124),IFERROR($G124/FD124,0),"")</f>
        <v/>
      </c>
      <c r="BH124" s="90" t="str">
        <f>IF(AND(BH$85&gt;=FB124,BH$85&lt;=FC124),IFERROR($G124/FD124,0),"")</f>
        <v/>
      </c>
      <c r="BI124" s="90" t="str">
        <f>IF(AND(BI$85&gt;=FB124,BI$85&lt;=FC124),IFERROR($G124/FD124,0),"")</f>
        <v/>
      </c>
      <c r="BJ124" s="90" t="str">
        <f>IF(AND(BJ$85&gt;=FB124,BJ$85&lt;=FC124),IFERROR($G124/FD124,0),"")</f>
        <v/>
      </c>
      <c r="BK124" s="90" t="str">
        <f>IF(AND(BK$85&gt;=FB124,BK$85&lt;=FC124),IFERROR($G124/FD124,0),"")</f>
        <v/>
      </c>
      <c r="BL124" s="90" t="str">
        <f>IF(AND(BL$85&gt;=FB124,BL$85&lt;=FC124),IFERROR($G124/FD124,0),"")</f>
        <v/>
      </c>
      <c r="BM124" s="90" t="str">
        <f>IF(AND(BM$85&gt;=FB124,BM$85&lt;=FC124),IFERROR($G124/FD124,0),"")</f>
        <v/>
      </c>
      <c r="BN124" s="90" t="str">
        <f>IF(AND(BN$85&gt;=FB124,BN$85&lt;=FC124),IFERROR($G124/FD124,0),"")</f>
        <v/>
      </c>
      <c r="BO124" s="90" t="str">
        <f>IF(AND(BO$85&gt;=FB124,BO$85&lt;=FC124),IFERROR($G124/FD124,0),"")</f>
        <v/>
      </c>
      <c r="BP124" s="90" t="str">
        <f>IF(AND(BP$85&gt;=FB124,BP$85&lt;=FC124),IFERROR($G124/FD124,0),"")</f>
        <v/>
      </c>
      <c r="BQ124" s="90" t="str">
        <f>IF(AND(BQ$85&gt;=FB124,BQ$85&lt;=FC124),IFERROR($G124/FD124,0),"")</f>
        <v/>
      </c>
      <c r="BR124" s="90" t="str">
        <f>IF(AND(BR$85&gt;=FB124,BR$85&lt;=FC124),IFERROR($G124/FD124,0),"")</f>
        <v/>
      </c>
      <c r="BS124" s="90" t="str">
        <f>IF(AND(BS$85&gt;=FB124,BS$85&lt;=FC124),IFERROR($G124/FD124,0),"")</f>
        <v/>
      </c>
      <c r="BT124" s="90" t="str">
        <f>IF(AND(BT$85&gt;=FB124,BT$85&lt;=FC124),IFERROR($G124/FD124,0),"")</f>
        <v/>
      </c>
      <c r="BU124" s="90" t="str">
        <f>IF(AND(BU$85&gt;=FB124,BU$85&lt;=FC124),IFERROR($G124/FD124,0),"")</f>
        <v/>
      </c>
      <c r="BV124" s="90" t="str">
        <f>IF(AND(BV$85&gt;=FB124,BV$85&lt;=FC124),IFERROR($G124/FD124,0),"")</f>
        <v/>
      </c>
      <c r="BW124" s="90" t="str">
        <f>IF(AND(BW$85&gt;=FB124,BW$85&lt;=FC124),IFERROR($G124/FD124,0),"")</f>
        <v/>
      </c>
      <c r="BX124" s="90" t="str">
        <f>IF(AND(BX$85&gt;=FB124,BX$85&lt;=FC124),IFERROR($G124/FD124,0),"")</f>
        <v/>
      </c>
      <c r="BY124" s="90">
        <f>IF(AND(BY$85&gt;=FB124,BY$85&lt;=FC124),IFERROR($G124/FD124,0),"")</f>
        <v>83437.5</v>
      </c>
      <c r="BZ124" s="90">
        <f>IF(AND(BZ$85&gt;=FB124,BZ$85&lt;=FC124),IFERROR($G124/FD124,0),"")</f>
        <v>83437.5</v>
      </c>
      <c r="CA124" s="90">
        <f>IF(AND(CA$85&gt;=FB124,CA$85&lt;=FC124),IFERROR($G124/FD124,0),"")</f>
        <v>83437.5</v>
      </c>
      <c r="CB124" s="90">
        <f>IF(AND(CB$85&gt;=FB124,CB$85&lt;=FC124),IFERROR($G124/FD124,0),"")</f>
        <v>83437.5</v>
      </c>
      <c r="CC124" s="90">
        <f>IF(AND(CC$85&gt;=FB124,CC$85&lt;=FC124),IFERROR($G124/FD124,0),"")</f>
        <v>83437.5</v>
      </c>
      <c r="CD124" s="90">
        <f>IF(AND(CD$85&gt;=FB124,CD$85&lt;=FC124),IFERROR($G124/FD124,0),"")</f>
        <v>83437.5</v>
      </c>
      <c r="CE124" s="90">
        <f>IF(AND(CE$85&gt;=FB124,CE$85&lt;=FC124),IFERROR($G124/FD124,0),"")</f>
        <v>83437.5</v>
      </c>
      <c r="CF124" s="90">
        <f>IF(AND(CF$85&gt;=FB124,CF$85&lt;=FC124),IFERROR($G124/FD124,0),"")</f>
        <v>83437.5</v>
      </c>
      <c r="CG124" s="90">
        <f>IF(AND(CG$85&gt;=FB124,CG$85&lt;=FC124),IFERROR($G124/FD124,0),"")</f>
        <v>83437.5</v>
      </c>
      <c r="CH124" s="90">
        <f>IF(AND(CH$85&gt;=FB124,CH$85&lt;=FC124),IFERROR($G124/FD124,0),"")</f>
        <v>83437.5</v>
      </c>
      <c r="CI124" s="90">
        <f>IF(AND(CI$85&gt;=FB124,CI$85&lt;=FC124),IFERROR($G124/FD124,0),"")</f>
        <v>83437.5</v>
      </c>
      <c r="CJ124" s="90">
        <f>IF(AND(CJ$85&gt;=FB124,CJ$85&lt;=FC124),IFERROR($G124/FD124,0),"")</f>
        <v>83437.5</v>
      </c>
      <c r="CK124" s="90" t="str">
        <f>IF(AND(CK$85&gt;=FB124,CK$85&lt;=FC124),IFERROR($G124/FD124,0),"")</f>
        <v/>
      </c>
      <c r="CL124" s="90" t="str">
        <f>IF(AND(CL$85&gt;=FB124,CL$85&lt;=FC124),IFERROR($G124/FD124,0),"")</f>
        <v/>
      </c>
      <c r="CM124" s="90" t="str">
        <f>IF(AND(CM$85&gt;=FB124,CM$85&lt;=FC124),IFERROR($G124/FD124,0),"")</f>
        <v/>
      </c>
      <c r="CN124" s="90" t="str">
        <f>IF(AND(CN$85&gt;=FB124,CN$85&lt;=FC124),IFERROR($G124/FD124,0),"")</f>
        <v/>
      </c>
      <c r="CO124" s="90" t="str">
        <f>IF(AND(CO$85&gt;=FB124,CO$85&lt;=FC124),IFERROR($G124/FD124,0),"")</f>
        <v/>
      </c>
      <c r="CP124" s="90" t="str">
        <f>IF(AND(CP$85&gt;=FB124,CP$85&lt;=FC124),IFERROR($G124/FD124,0),"")</f>
        <v/>
      </c>
      <c r="CQ124" s="90" t="str">
        <f>IF(AND(CQ$85&gt;=FB124,CQ$85&lt;=FC124),IFERROR($G124/FD124,0),"")</f>
        <v/>
      </c>
      <c r="CR124" s="90" t="str">
        <f>IF(AND(CR$85&gt;=FB124,CR$85&lt;=FC124),IFERROR($G124/FD124,0),"")</f>
        <v/>
      </c>
      <c r="CS124" s="90" t="str">
        <f>IF(AND(CS$85&gt;=FB124,CS$85&lt;=FC124),IFERROR($G124/FD124,0),"")</f>
        <v/>
      </c>
      <c r="CT124" s="90" t="str">
        <f>IF(AND(CT$85&gt;=FB124,CT$85&lt;=FC124),IFERROR($G124/FD124,0),"")</f>
        <v/>
      </c>
      <c r="CU124" s="90" t="str">
        <f>IF(AND(CU$85&gt;=FB124,CU$85&lt;=FC124),IFERROR($G124/FD124,0),"")</f>
        <v/>
      </c>
      <c r="CV124" s="90" t="str">
        <f>IF(AND(CV$85&gt;=FB124,CV$85&lt;=FC124),IFERROR($G124/FD124,0),"")</f>
        <v/>
      </c>
      <c r="CW124" s="90" t="str">
        <f>IF(AND(CW$85&gt;=FB124,CW$85&lt;=FC124),IFERROR($G124/FD124,0),"")</f>
        <v/>
      </c>
      <c r="CX124" s="90" t="str">
        <f>IF(AND(CX$85&gt;=FB124,CX$85&lt;=FC124),IFERROR($G124/FD124,0),"")</f>
        <v/>
      </c>
      <c r="CY124" s="90" t="str">
        <f>IF(AND(CY$85&gt;=FB124,CY$85&lt;=FC124),IFERROR($G124/FD124,0),"")</f>
        <v/>
      </c>
      <c r="CZ124" s="90" t="str">
        <f>IF(AND(CZ$85&gt;=FB124,CZ$85&lt;=FC124),IFERROR($G124/FD124,0),"")</f>
        <v/>
      </c>
      <c r="DA124" s="90" t="str">
        <f>IF(AND(DA$85&gt;=FB124,DA$85&lt;=FC124),IFERROR($G124/FD124,0),"")</f>
        <v/>
      </c>
      <c r="DB124" s="90" t="str">
        <f>IF(AND(DB$85&gt;=FB124,DB$85&lt;=FC124),IFERROR($G124/FD124,0),"")</f>
        <v/>
      </c>
      <c r="DC124" s="90" t="str">
        <f>IF(AND(DC$85&gt;=FB124,DC$85&lt;=FC124),IFERROR($G124/FD124,0),"")</f>
        <v/>
      </c>
      <c r="DD124" s="90" t="str">
        <f>IF(AND(DD$85&gt;=FB124,DD$85&lt;=FC124),IFERROR($G124/FD124,0),"")</f>
        <v/>
      </c>
      <c r="DE124" s="90" t="str">
        <f>IF(AND(DE$85&gt;=FB124,DE$85&lt;=FC124),IFERROR($G124/FD124,0),"")</f>
        <v/>
      </c>
      <c r="DF124" s="90" t="str">
        <f>IF(AND(DF$85&gt;=FB124,DF$85&lt;=FC124),IFERROR($G124/FD124,0),"")</f>
        <v/>
      </c>
      <c r="DG124" s="90" t="str">
        <f>IF(AND(DG$85&gt;=FB124,DG$85&lt;=FC124),IFERROR($G124/FD124,0),"")</f>
        <v/>
      </c>
      <c r="DH124" s="90" t="str">
        <f>IF(AND(DH$85&gt;=FB124,DH$85&lt;=FC124),IFERROR($G124/FD124,0),"")</f>
        <v/>
      </c>
      <c r="DI124" s="90" t="str">
        <f>IF(AND(DI$85&gt;=FB124,DI$85&lt;=FC124),IFERROR($G124/FD124,0),"")</f>
        <v/>
      </c>
      <c r="DJ124" s="90" t="str">
        <f>IF(AND(DJ$85&gt;=FB124,DJ$85&lt;=FC124),IFERROR($G124/FD124,0),"")</f>
        <v/>
      </c>
      <c r="DK124" s="90" t="str">
        <f>IF(AND(DK$85&gt;=FB124,DK$85&lt;=FC124),IFERROR($G124/FD124,0),"")</f>
        <v/>
      </c>
      <c r="DL124" s="90" t="str">
        <f>IF(AND(DL$85&gt;=FB124,DL$85&lt;=FC124),IFERROR($G124/FD124,0),"")</f>
        <v/>
      </c>
      <c r="DM124" s="90" t="str">
        <f>IF(AND(DM$85&gt;=FB124,DM$85&lt;=FC124),IFERROR($G124/FD124,0),"")</f>
        <v/>
      </c>
      <c r="DN124" s="90" t="str">
        <f>IF(AND(DN$85&gt;=FB124,DN$85&lt;=FC124),IFERROR($G124/FD124,0),"")</f>
        <v/>
      </c>
      <c r="DO124" s="90" t="str">
        <f>IF(AND(DO$85&gt;=FB124,DO$85&lt;=FC124),IFERROR($G124/FD124,0),"")</f>
        <v/>
      </c>
      <c r="DP124" s="90" t="str">
        <f>IF(AND(DP$85&gt;=FB124,DP$85&lt;=FC124),IFERROR($G124/FD124,0),"")</f>
        <v/>
      </c>
      <c r="DQ124" s="90" t="str">
        <f>IF(AND(DQ$85&gt;=FB124,DQ$85&lt;=FC124),IFERROR($G124/FD124,0),"")</f>
        <v/>
      </c>
      <c r="DR124" s="90" t="str">
        <f>IF(AND(DR$85&gt;=FB124,DR$85&lt;=FC124),IFERROR($G124/FD124,0),"")</f>
        <v/>
      </c>
      <c r="DS124" s="90" t="str">
        <f>IF(AND(DS$85&gt;=FB124,DS$85&lt;=FC124),IFERROR($G124/FD124,0),"")</f>
        <v/>
      </c>
      <c r="DT124" s="90" t="str">
        <f>IF(AND(DT$85&gt;=FB124,DT$85&lt;=FC124),IFERROR($G124/FD124,0),"")</f>
        <v/>
      </c>
      <c r="DU124" s="90" t="str">
        <f>IF(AND(DU$85&gt;=FB124,DU$85&lt;=FC124),IFERROR($G124/FD124,0),"")</f>
        <v/>
      </c>
      <c r="DV124" s="90" t="str">
        <f>IF(AND(DV$85&gt;=FB124,DV$85&lt;=FC124),IFERROR($G124/FD124,0),"")</f>
        <v/>
      </c>
      <c r="DW124" s="90" t="str">
        <f>IF(AND(DW$85&gt;=FB124,DW$85&lt;=FC124),IFERROR($G124/FD124,0),"")</f>
        <v/>
      </c>
      <c r="DX124" s="90" t="str">
        <f>IF(AND(DX$85&gt;=FB124,DX$85&lt;=FC124),IFERROR($G124/FD124,0),"")</f>
        <v/>
      </c>
      <c r="DY124" s="90" t="str">
        <f>IF(AND(DY$85&gt;=FB124,DY$85&lt;=FC124),IFERROR($G124/FD124,0),"")</f>
        <v/>
      </c>
      <c r="DZ124" s="90" t="str">
        <f>IF(AND(DZ$85&gt;=FB124,DZ$85&lt;=FC124),IFERROR($G124/FD124,0),"")</f>
        <v/>
      </c>
      <c r="EA124" s="90" t="str">
        <f>IF(AND(EA$85&gt;=FB124,EA$85&lt;=FC124),IFERROR($G124/FD124,0),"")</f>
        <v/>
      </c>
      <c r="EB124" s="90" t="str">
        <f>IF(AND(EB$85&gt;=FB124,EB$85&lt;=FC124),IFERROR($G124/FD124,0),"")</f>
        <v/>
      </c>
      <c r="EC124" s="90" t="str">
        <f>IF(AND(EC$85&gt;=FB124,EC$85&lt;=FC124),IFERROR($G124/FD124,0),"")</f>
        <v/>
      </c>
      <c r="ED124" s="90" t="str">
        <f>IF(AND(ED$85&gt;=FB124,ED$85&lt;=FC124),IFERROR($G124/FD124,0),"")</f>
        <v/>
      </c>
      <c r="EE124" s="90" t="str">
        <f>IF(AND(EE$85&gt;=FB124,EE$85&lt;=FC124),IFERROR($G124/FD124,0),"")</f>
        <v/>
      </c>
      <c r="EF124" s="90" t="str">
        <f>IF(AND(EF$85&gt;=FB124,EF$85&lt;=FC124),IFERROR($G124/FD124,0),"")</f>
        <v/>
      </c>
      <c r="EG124" s="90" t="str">
        <f>IF(AND(EG$85&gt;=FB124,EG$85&lt;=FC124),IFERROR($G124/FD124,0),"")</f>
        <v/>
      </c>
      <c r="EH124" s="90" t="str">
        <f>IF(AND(EH$85&gt;=FB124,EH$85&lt;=FC124),IFERROR($G124/FD124,0),"")</f>
        <v/>
      </c>
      <c r="EI124" s="90" t="str">
        <f>IF(AND(EI$85&gt;=FB124,EI$85&lt;=FC124),IFERROR($G124/FD124,0),"")</f>
        <v/>
      </c>
      <c r="EJ124" s="90" t="str">
        <f>IF(AND(EJ$85&gt;=FB124,EJ$85&lt;=FC124),IFERROR($G124/FD124,0),"")</f>
        <v/>
      </c>
      <c r="EK124" s="90" t="str">
        <f>IF(AND(EK$85&gt;=FB124,EK$85&lt;=FC124),IFERROR($G124/FD124,0),"")</f>
        <v/>
      </c>
      <c r="EL124" s="90" t="str">
        <f>IF(AND(EL$85&gt;=FB124,EL$85&lt;=FC124),IFERROR($G124/FD124,0),"")</f>
        <v/>
      </c>
      <c r="EM124" s="90" t="str">
        <f>IF(AND(EM$85&gt;=FB124,EM$85&lt;=FC124),IFERROR($G124/FD124,0),"")</f>
        <v/>
      </c>
      <c r="EN124" s="90" t="str">
        <f>IF(AND(EN$85&gt;=FB124,EN$85&lt;=FC124),IFERROR($G124/FD124,0),"")</f>
        <v/>
      </c>
      <c r="EO124" s="90" t="str">
        <f>IF(AND(EO$85&gt;=FB124,EO$85&lt;=FC124),IFERROR($G124/FD124,0),"")</f>
        <v/>
      </c>
      <c r="EP124" s="90" t="str">
        <f>IF(AND(EP$85&gt;=FB124,EP$85&lt;=FC124),IFERROR($G124/FD124,0),"")</f>
        <v/>
      </c>
      <c r="EQ124" s="90" t="str">
        <f>IF(AND(EQ$85&gt;=FB124,EQ$85&lt;=FC124),IFERROR($G124/FD124,0),"")</f>
        <v/>
      </c>
      <c r="ER124" s="90" t="str">
        <f>IF(AND(ER$85&gt;=FB124,ER$85&lt;=FC124),IFERROR($G124/FD124,0),"")</f>
        <v/>
      </c>
      <c r="ES124" s="90" t="str">
        <f>IF(AND(ES$85&gt;=FB124,ES$85&lt;=FC124),IFERROR($G124/FD124,0),"")</f>
        <v/>
      </c>
      <c r="ET124" s="90" t="str">
        <f>IF(AND(ET$85&gt;=FB124,ET$85&lt;=FC124),IFERROR($G124/FD124,0),"")</f>
        <v/>
      </c>
      <c r="EU124" s="90" t="str">
        <f>IF(AND(EU$85&gt;=FB124,EU$85&lt;=FC124),IFERROR($G124/FD124,0),"")</f>
        <v/>
      </c>
      <c r="EV124" s="90" t="str">
        <f>IF(AND(EV$85&gt;=FB124,EV$85&lt;=FC124),IFERROR($G124/FD124,0),"")</f>
        <v/>
      </c>
      <c r="EW124" s="90" t="str">
        <f>IF(AND(EW$85&gt;=FB124,EW$85&lt;=FC124),IFERROR($G124/FD124,0),"")</f>
        <v/>
      </c>
      <c r="EX124" s="90" t="str">
        <f>IF(AND(EX$85&gt;=FB124,EX$85&lt;=FC124),IFERROR($G124/FD124,0),"")</f>
        <v/>
      </c>
      <c r="EY124" s="90" t="str">
        <f>IF(AND(EY$85&gt;=FB124,EY$85&lt;=FC124),IFERROR($G124/FD124,0),"")</f>
        <v/>
      </c>
      <c r="EZ124" s="90" t="str">
        <f>IF(AND(EZ$85&gt;=FB124,EZ$85&lt;=FC124),IFERROR($G124/FD124,0),"")</f>
        <v/>
      </c>
      <c r="FA124" s="90" t="str">
        <f>IF(AND(FA$85&gt;=FB124,FA$85&lt;=FC124),IFERROR($G124/FD124,0),"")</f>
        <v/>
      </c>
      <c r="FB124">
        <f>'06_Presupuesto'!J211-'02_Rendimientos'!$B$79+1</f>
        <v>70</v>
      </c>
      <c r="FC124">
        <f>'06_Presupuesto'!K211-'02_Rendimientos'!$B$79+1</f>
        <v>81</v>
      </c>
      <c r="FD124">
        <f>FC124-FB124+1</f>
        <v>12</v>
      </c>
    </row>
    <row r="125" spans="2:160">
      <c r="B125" s="109" t="str">
        <f>'06_Presupuesto'!K46</f>
        <v>B.2.4/c)</v>
      </c>
      <c r="C125" s="109" t="str">
        <f>'06_Presupuesto'!L46</f>
        <v>Bajadas</v>
      </c>
      <c r="D125" s="109" t="str">
        <f>'06_Presupuesto'!M46</f>
        <v>ML</v>
      </c>
      <c r="E125" s="110">
        <f>'06_Presupuesto'!N46</f>
        <v>24</v>
      </c>
      <c r="F125" s="110">
        <f>'06_Presupuesto'!O46</f>
        <v>17374.999999999996</v>
      </c>
      <c r="G125" s="110">
        <f>'06_Presupuesto'!P46</f>
        <v>416999.99999999988</v>
      </c>
      <c r="H125" s="110" t="str">
        <f>IF(AND(H$85&gt;=FB125,H$85&lt;=FC125),IFERROR($G125/FD125,0),"")</f>
        <v/>
      </c>
      <c r="I125" s="110" t="str">
        <f>IF(AND(I$85&gt;=FB125,I$85&lt;=FC125),IFERROR($G125/FD125,0),"")</f>
        <v/>
      </c>
      <c r="J125" s="110" t="str">
        <f>IF(AND(J$85&gt;=FB125,J$85&lt;=FC125),IFERROR($G125/FD125,0),"")</f>
        <v/>
      </c>
      <c r="K125" s="110" t="str">
        <f>IF(AND(K$85&gt;=FB125,K$85&lt;=FC125),IFERROR($G125/FD125,0),"")</f>
        <v/>
      </c>
      <c r="L125" s="110" t="str">
        <f>IF(AND(L$85&gt;=FB125,L$85&lt;=FC125),IFERROR($G125/FD125,0),"")</f>
        <v/>
      </c>
      <c r="M125" s="110" t="str">
        <f>IF(AND(M$85&gt;=FB125,M$85&lt;=FC125),IFERROR($G125/FD125,0),"")</f>
        <v/>
      </c>
      <c r="N125" s="110" t="str">
        <f>IF(AND(N$85&gt;=FB125,N$85&lt;=FC125),IFERROR($G125/FD125,0),"")</f>
        <v/>
      </c>
      <c r="O125" s="110" t="str">
        <f>IF(AND(O$85&gt;=FB125,O$85&lt;=FC125),IFERROR($G125/FD125,0),"")</f>
        <v/>
      </c>
      <c r="P125" s="110" t="str">
        <f>IF(AND(P$85&gt;=FB125,P$85&lt;=FC125),IFERROR($G125/FD125,0),"")</f>
        <v/>
      </c>
      <c r="Q125" s="110" t="str">
        <f>IF(AND(Q$85&gt;=FB125,Q$85&lt;=FC125),IFERROR($G125/FD125,0),"")</f>
        <v/>
      </c>
      <c r="R125" s="110" t="str">
        <f>IF(AND(R$85&gt;=FB125,R$85&lt;=FC125),IFERROR($G125/FD125,0),"")</f>
        <v/>
      </c>
      <c r="S125" s="110" t="str">
        <f>IF(AND(S$85&gt;=FB125,S$85&lt;=FC125),IFERROR($G125/FD125,0),"")</f>
        <v/>
      </c>
      <c r="T125" s="110" t="str">
        <f>IF(AND(T$85&gt;=FB125,T$85&lt;=FC125),IFERROR($G125/FD125,0),"")</f>
        <v/>
      </c>
      <c r="U125" s="110" t="str">
        <f>IF(AND(U$85&gt;=FB125,U$85&lt;=FC125),IFERROR($G125/FD125,0),"")</f>
        <v/>
      </c>
      <c r="V125" s="110" t="str">
        <f>IF(AND(V$85&gt;=FB125,V$85&lt;=FC125),IFERROR($G125/FD125,0),"")</f>
        <v/>
      </c>
      <c r="W125" s="110" t="str">
        <f>IF(AND(W$85&gt;=FB125,W$85&lt;=FC125),IFERROR($G125/FD125,0),"")</f>
        <v/>
      </c>
      <c r="X125" s="110" t="str">
        <f>IF(AND(X$85&gt;=FB125,X$85&lt;=FC125),IFERROR($G125/FD125,0),"")</f>
        <v/>
      </c>
      <c r="Y125" s="110" t="str">
        <f>IF(AND(Y$85&gt;=FB125,Y$85&lt;=FC125),IFERROR($G125/FD125,0),"")</f>
        <v/>
      </c>
      <c r="Z125" s="110" t="str">
        <f>IF(AND(Z$85&gt;=FB125,Z$85&lt;=FC125),IFERROR($G125/FD125,0),"")</f>
        <v/>
      </c>
      <c r="AA125" s="110" t="str">
        <f>IF(AND(AA$85&gt;=FB125,AA$85&lt;=FC125),IFERROR($G125/FD125,0),"")</f>
        <v/>
      </c>
      <c r="AB125" s="110" t="str">
        <f>IF(AND(AB$85&gt;=FB125,AB$85&lt;=FC125),IFERROR($G125/FD125,0),"")</f>
        <v/>
      </c>
      <c r="AC125" s="110" t="str">
        <f>IF(AND(AC$85&gt;=FB125,AC$85&lt;=FC125),IFERROR($G125/FD125,0),"")</f>
        <v/>
      </c>
      <c r="AD125" s="110" t="str">
        <f>IF(AND(AD$85&gt;=FB125,AD$85&lt;=FC125),IFERROR($G125/FD125,0),"")</f>
        <v/>
      </c>
      <c r="AE125" s="110" t="str">
        <f>IF(AND(AE$85&gt;=FB125,AE$85&lt;=FC125),IFERROR($G125/FD125,0),"")</f>
        <v/>
      </c>
      <c r="AF125" s="110" t="str">
        <f>IF(AND(AF$85&gt;=FB125,AF$85&lt;=FC125),IFERROR($G125/FD125,0),"")</f>
        <v/>
      </c>
      <c r="AG125" s="110" t="str">
        <f>IF(AND(AG$85&gt;=FB125,AG$85&lt;=FC125),IFERROR($G125/FD125,0),"")</f>
        <v/>
      </c>
      <c r="AH125" s="110" t="str">
        <f>IF(AND(AH$85&gt;=FB125,AH$85&lt;=FC125),IFERROR($G125/FD125,0),"")</f>
        <v/>
      </c>
      <c r="AI125" s="110" t="str">
        <f>IF(AND(AI$85&gt;=FB125,AI$85&lt;=FC125),IFERROR($G125/FD125,0),"")</f>
        <v/>
      </c>
      <c r="AJ125" s="110" t="str">
        <f>IF(AND(AJ$85&gt;=FB125,AJ$85&lt;=FC125),IFERROR($G125/FD125,0),"")</f>
        <v/>
      </c>
      <c r="AK125" s="110" t="str">
        <f>IF(AND(AK$85&gt;=FB125,AK$85&lt;=FC125),IFERROR($G125/FD125,0),"")</f>
        <v/>
      </c>
      <c r="AL125" s="110" t="str">
        <f>IF(AND(AL$85&gt;=FB125,AL$85&lt;=FC125),IFERROR($G125/FD125,0),"")</f>
        <v/>
      </c>
      <c r="AM125" s="110" t="str">
        <f>IF(AND(AM$85&gt;=FB125,AM$85&lt;=FC125),IFERROR($G125/FD125,0),"")</f>
        <v/>
      </c>
      <c r="AN125" s="110" t="str">
        <f>IF(AND(AN$85&gt;=FB125,AN$85&lt;=FC125),IFERROR($G125/FD125,0),"")</f>
        <v/>
      </c>
      <c r="AO125" s="110" t="str">
        <f>IF(AND(AO$85&gt;=FB125,AO$85&lt;=FC125),IFERROR($G125/FD125,0),"")</f>
        <v/>
      </c>
      <c r="AP125" s="110" t="str">
        <f>IF(AND(AP$85&gt;=FB125,AP$85&lt;=FC125),IFERROR($G125/FD125,0),"")</f>
        <v/>
      </c>
      <c r="AQ125" s="110" t="str">
        <f>IF(AND(AQ$85&gt;=FB125,AQ$85&lt;=FC125),IFERROR($G125/FD125,0),"")</f>
        <v/>
      </c>
      <c r="AR125" s="110" t="str">
        <f>IF(AND(AR$85&gt;=FB125,AR$85&lt;=FC125),IFERROR($G125/FD125,0),"")</f>
        <v/>
      </c>
      <c r="AS125" s="110" t="str">
        <f>IF(AND(AS$85&gt;=FB125,AS$85&lt;=FC125),IFERROR($G125/FD125,0),"")</f>
        <v/>
      </c>
      <c r="AT125" s="110" t="str">
        <f>IF(AND(AT$85&gt;=FB125,AT$85&lt;=FC125),IFERROR($G125/FD125,0),"")</f>
        <v/>
      </c>
      <c r="AU125" s="110" t="str">
        <f>IF(AND(AU$85&gt;=FB125,AU$85&lt;=FC125),IFERROR($G125/FD125,0),"")</f>
        <v/>
      </c>
      <c r="AV125" s="110" t="str">
        <f>IF(AND(AV$85&gt;=FB125,AV$85&lt;=FC125),IFERROR($G125/FD125,0),"")</f>
        <v/>
      </c>
      <c r="AW125" s="110" t="str">
        <f>IF(AND(AW$85&gt;=FB125,AW$85&lt;=FC125),IFERROR($G125/FD125,0),"")</f>
        <v/>
      </c>
      <c r="AX125" s="110" t="str">
        <f>IF(AND(AX$85&gt;=FB125,AX$85&lt;=FC125),IFERROR($G125/FD125,0),"")</f>
        <v/>
      </c>
      <c r="AY125" s="110" t="str">
        <f>IF(AND(AY$85&gt;=FB125,AY$85&lt;=FC125),IFERROR($G125/FD125,0),"")</f>
        <v/>
      </c>
      <c r="AZ125" s="110" t="str">
        <f>IF(AND(AZ$85&gt;=FB125,AZ$85&lt;=FC125),IFERROR($G125/FD125,0),"")</f>
        <v/>
      </c>
      <c r="BA125" s="110" t="str">
        <f>IF(AND(BA$85&gt;=FB125,BA$85&lt;=FC125),IFERROR($G125/FD125,0),"")</f>
        <v/>
      </c>
      <c r="BB125" s="110" t="str">
        <f>IF(AND(BB$85&gt;=FB125,BB$85&lt;=FC125),IFERROR($G125/FD125,0),"")</f>
        <v/>
      </c>
      <c r="BC125" s="110" t="str">
        <f>IF(AND(BC$85&gt;=FB125,BC$85&lt;=FC125),IFERROR($G125/FD125,0),"")</f>
        <v/>
      </c>
      <c r="BD125" s="110" t="str">
        <f>IF(AND(BD$85&gt;=FB125,BD$85&lt;=FC125),IFERROR($G125/FD125,0),"")</f>
        <v/>
      </c>
      <c r="BE125" s="110" t="str">
        <f>IF(AND(BE$85&gt;=FB125,BE$85&lt;=FC125),IFERROR($G125/FD125,0),"")</f>
        <v/>
      </c>
      <c r="BF125" s="110" t="str">
        <f>IF(AND(BF$85&gt;=FB125,BF$85&lt;=FC125),IFERROR($G125/FD125,0),"")</f>
        <v/>
      </c>
      <c r="BG125" s="110" t="str">
        <f>IF(AND(BG$85&gt;=FB125,BG$85&lt;=FC125),IFERROR($G125/FD125,0),"")</f>
        <v/>
      </c>
      <c r="BH125" s="110" t="str">
        <f>IF(AND(BH$85&gt;=FB125,BH$85&lt;=FC125),IFERROR($G125/FD125,0),"")</f>
        <v/>
      </c>
      <c r="BI125" s="110" t="str">
        <f>IF(AND(BI$85&gt;=FB125,BI$85&lt;=FC125),IFERROR($G125/FD125,0),"")</f>
        <v/>
      </c>
      <c r="BJ125" s="110" t="str">
        <f>IF(AND(BJ$85&gt;=FB125,BJ$85&lt;=FC125),IFERROR($G125/FD125,0),"")</f>
        <v/>
      </c>
      <c r="BK125" s="110" t="str">
        <f>IF(AND(BK$85&gt;=FB125,BK$85&lt;=FC125),IFERROR($G125/FD125,0),"")</f>
        <v/>
      </c>
      <c r="BL125" s="110" t="str">
        <f>IF(AND(BL$85&gt;=FB125,BL$85&lt;=FC125),IFERROR($G125/FD125,0),"")</f>
        <v/>
      </c>
      <c r="BM125" s="110" t="str">
        <f>IF(AND(BM$85&gt;=FB125,BM$85&lt;=FC125),IFERROR($G125/FD125,0),"")</f>
        <v/>
      </c>
      <c r="BN125" s="110" t="str">
        <f>IF(AND(BN$85&gt;=FB125,BN$85&lt;=FC125),IFERROR($G125/FD125,0),"")</f>
        <v/>
      </c>
      <c r="BO125" s="110" t="str">
        <f>IF(AND(BO$85&gt;=FB125,BO$85&lt;=FC125),IFERROR($G125/FD125,0),"")</f>
        <v/>
      </c>
      <c r="BP125" s="110" t="str">
        <f>IF(AND(BP$85&gt;=FB125,BP$85&lt;=FC125),IFERROR($G125/FD125,0),"")</f>
        <v/>
      </c>
      <c r="BQ125" s="110" t="str">
        <f>IF(AND(BQ$85&gt;=FB125,BQ$85&lt;=FC125),IFERROR($G125/FD125,0),"")</f>
        <v/>
      </c>
      <c r="BR125" s="110" t="str">
        <f>IF(AND(BR$85&gt;=FB125,BR$85&lt;=FC125),IFERROR($G125/FD125,0),"")</f>
        <v/>
      </c>
      <c r="BS125" s="110" t="str">
        <f>IF(AND(BS$85&gt;=FB125,BS$85&lt;=FC125),IFERROR($G125/FD125,0),"")</f>
        <v/>
      </c>
      <c r="BT125" s="110" t="str">
        <f>IF(AND(BT$85&gt;=FB125,BT$85&lt;=FC125),IFERROR($G125/FD125,0),"")</f>
        <v/>
      </c>
      <c r="BU125" s="110" t="str">
        <f>IF(AND(BU$85&gt;=FB125,BU$85&lt;=FC125),IFERROR($G125/FD125,0),"")</f>
        <v/>
      </c>
      <c r="BV125" s="110" t="str">
        <f>IF(AND(BV$85&gt;=FB125,BV$85&lt;=FC125),IFERROR($G125/FD125,0),"")</f>
        <v/>
      </c>
      <c r="BW125" s="110" t="str">
        <f>IF(AND(BW$85&gt;=FB125,BW$85&lt;=FC125),IFERROR($G125/FD125,0),"")</f>
        <v/>
      </c>
      <c r="BX125" s="110" t="str">
        <f>IF(AND(BX$85&gt;=FB125,BX$85&lt;=FC125),IFERROR($G125/FD125,0),"")</f>
        <v/>
      </c>
      <c r="BY125" s="110">
        <f>IF(AND(BY$85&gt;=FB125,BY$85&lt;=FC125),IFERROR($G125/FD125,0),"")</f>
        <v>34749.999999999993</v>
      </c>
      <c r="BZ125" s="110">
        <f>IF(AND(BZ$85&gt;=FB125,BZ$85&lt;=FC125),IFERROR($G125/FD125,0),"")</f>
        <v>34749.999999999993</v>
      </c>
      <c r="CA125" s="110">
        <f>IF(AND(CA$85&gt;=FB125,CA$85&lt;=FC125),IFERROR($G125/FD125,0),"")</f>
        <v>34749.999999999993</v>
      </c>
      <c r="CB125" s="110">
        <f>IF(AND(CB$85&gt;=FB125,CB$85&lt;=FC125),IFERROR($G125/FD125,0),"")</f>
        <v>34749.999999999993</v>
      </c>
      <c r="CC125" s="110">
        <f>IF(AND(CC$85&gt;=FB125,CC$85&lt;=FC125),IFERROR($G125/FD125,0),"")</f>
        <v>34749.999999999993</v>
      </c>
      <c r="CD125" s="110">
        <f>IF(AND(CD$85&gt;=FB125,CD$85&lt;=FC125),IFERROR($G125/FD125,0),"")</f>
        <v>34749.999999999993</v>
      </c>
      <c r="CE125" s="110">
        <f>IF(AND(CE$85&gt;=FB125,CE$85&lt;=FC125),IFERROR($G125/FD125,0),"")</f>
        <v>34749.999999999993</v>
      </c>
      <c r="CF125" s="110">
        <f>IF(AND(CF$85&gt;=FB125,CF$85&lt;=FC125),IFERROR($G125/FD125,0),"")</f>
        <v>34749.999999999993</v>
      </c>
      <c r="CG125" s="110">
        <f>IF(AND(CG$85&gt;=FB125,CG$85&lt;=FC125),IFERROR($G125/FD125,0),"")</f>
        <v>34749.999999999993</v>
      </c>
      <c r="CH125" s="110">
        <f>IF(AND(CH$85&gt;=FB125,CH$85&lt;=FC125),IFERROR($G125/FD125,0),"")</f>
        <v>34749.999999999993</v>
      </c>
      <c r="CI125" s="110">
        <f>IF(AND(CI$85&gt;=FB125,CI$85&lt;=FC125),IFERROR($G125/FD125,0),"")</f>
        <v>34749.999999999993</v>
      </c>
      <c r="CJ125" s="110">
        <f>IF(AND(CJ$85&gt;=FB125,CJ$85&lt;=FC125),IFERROR($G125/FD125,0),"")</f>
        <v>34749.999999999993</v>
      </c>
      <c r="CK125" s="110" t="str">
        <f>IF(AND(CK$85&gt;=FB125,CK$85&lt;=FC125),IFERROR($G125/FD125,0),"")</f>
        <v/>
      </c>
      <c r="CL125" s="110" t="str">
        <f>IF(AND(CL$85&gt;=FB125,CL$85&lt;=FC125),IFERROR($G125/FD125,0),"")</f>
        <v/>
      </c>
      <c r="CM125" s="110" t="str">
        <f>IF(AND(CM$85&gt;=FB125,CM$85&lt;=FC125),IFERROR($G125/FD125,0),"")</f>
        <v/>
      </c>
      <c r="CN125" s="110" t="str">
        <f>IF(AND(CN$85&gt;=FB125,CN$85&lt;=FC125),IFERROR($G125/FD125,0),"")</f>
        <v/>
      </c>
      <c r="CO125" s="110" t="str">
        <f>IF(AND(CO$85&gt;=FB125,CO$85&lt;=FC125),IFERROR($G125/FD125,0),"")</f>
        <v/>
      </c>
      <c r="CP125" s="110" t="str">
        <f>IF(AND(CP$85&gt;=FB125,CP$85&lt;=FC125),IFERROR($G125/FD125,0),"")</f>
        <v/>
      </c>
      <c r="CQ125" s="110" t="str">
        <f>IF(AND(CQ$85&gt;=FB125,CQ$85&lt;=FC125),IFERROR($G125/FD125,0),"")</f>
        <v/>
      </c>
      <c r="CR125" s="110" t="str">
        <f>IF(AND(CR$85&gt;=FB125,CR$85&lt;=FC125),IFERROR($G125/FD125,0),"")</f>
        <v/>
      </c>
      <c r="CS125" s="110" t="str">
        <f>IF(AND(CS$85&gt;=FB125,CS$85&lt;=FC125),IFERROR($G125/FD125,0),"")</f>
        <v/>
      </c>
      <c r="CT125" s="110" t="str">
        <f>IF(AND(CT$85&gt;=FB125,CT$85&lt;=FC125),IFERROR($G125/FD125,0),"")</f>
        <v/>
      </c>
      <c r="CU125" s="110" t="str">
        <f>IF(AND(CU$85&gt;=FB125,CU$85&lt;=FC125),IFERROR($G125/FD125,0),"")</f>
        <v/>
      </c>
      <c r="CV125" s="110" t="str">
        <f>IF(AND(CV$85&gt;=FB125,CV$85&lt;=FC125),IFERROR($G125/FD125,0),"")</f>
        <v/>
      </c>
      <c r="CW125" s="110" t="str">
        <f>IF(AND(CW$85&gt;=FB125,CW$85&lt;=FC125),IFERROR($G125/FD125,0),"")</f>
        <v/>
      </c>
      <c r="CX125" s="110" t="str">
        <f>IF(AND(CX$85&gt;=FB125,CX$85&lt;=FC125),IFERROR($G125/FD125,0),"")</f>
        <v/>
      </c>
      <c r="CY125" s="110" t="str">
        <f>IF(AND(CY$85&gt;=FB125,CY$85&lt;=FC125),IFERROR($G125/FD125,0),"")</f>
        <v/>
      </c>
      <c r="CZ125" s="110" t="str">
        <f>IF(AND(CZ$85&gt;=FB125,CZ$85&lt;=FC125),IFERROR($G125/FD125,0),"")</f>
        <v/>
      </c>
      <c r="DA125" s="110" t="str">
        <f>IF(AND(DA$85&gt;=FB125,DA$85&lt;=FC125),IFERROR($G125/FD125,0),"")</f>
        <v/>
      </c>
      <c r="DB125" s="110" t="str">
        <f>IF(AND(DB$85&gt;=FB125,DB$85&lt;=FC125),IFERROR($G125/FD125,0),"")</f>
        <v/>
      </c>
      <c r="DC125" s="110" t="str">
        <f>IF(AND(DC$85&gt;=FB125,DC$85&lt;=FC125),IFERROR($G125/FD125,0),"")</f>
        <v/>
      </c>
      <c r="DD125" s="110" t="str">
        <f>IF(AND(DD$85&gt;=FB125,DD$85&lt;=FC125),IFERROR($G125/FD125,0),"")</f>
        <v/>
      </c>
      <c r="DE125" s="110" t="str">
        <f>IF(AND(DE$85&gt;=FB125,DE$85&lt;=FC125),IFERROR($G125/FD125,0),"")</f>
        <v/>
      </c>
      <c r="DF125" s="110" t="str">
        <f>IF(AND(DF$85&gt;=FB125,DF$85&lt;=FC125),IFERROR($G125/FD125,0),"")</f>
        <v/>
      </c>
      <c r="DG125" s="110" t="str">
        <f>IF(AND(DG$85&gt;=FB125,DG$85&lt;=FC125),IFERROR($G125/FD125,0),"")</f>
        <v/>
      </c>
      <c r="DH125" s="110" t="str">
        <f>IF(AND(DH$85&gt;=FB125,DH$85&lt;=FC125),IFERROR($G125/FD125,0),"")</f>
        <v/>
      </c>
      <c r="DI125" s="110" t="str">
        <f>IF(AND(DI$85&gt;=FB125,DI$85&lt;=FC125),IFERROR($G125/FD125,0),"")</f>
        <v/>
      </c>
      <c r="DJ125" s="110" t="str">
        <f>IF(AND(DJ$85&gt;=FB125,DJ$85&lt;=FC125),IFERROR($G125/FD125,0),"")</f>
        <v/>
      </c>
      <c r="DK125" s="110" t="str">
        <f>IF(AND(DK$85&gt;=FB125,DK$85&lt;=FC125),IFERROR($G125/FD125,0),"")</f>
        <v/>
      </c>
      <c r="DL125" s="110" t="str">
        <f>IF(AND(DL$85&gt;=FB125,DL$85&lt;=FC125),IFERROR($G125/FD125,0),"")</f>
        <v/>
      </c>
      <c r="DM125" s="110" t="str">
        <f>IF(AND(DM$85&gt;=FB125,DM$85&lt;=FC125),IFERROR($G125/FD125,0),"")</f>
        <v/>
      </c>
      <c r="DN125" s="110" t="str">
        <f>IF(AND(DN$85&gt;=FB125,DN$85&lt;=FC125),IFERROR($G125/FD125,0),"")</f>
        <v/>
      </c>
      <c r="DO125" s="110" t="str">
        <f>IF(AND(DO$85&gt;=FB125,DO$85&lt;=FC125),IFERROR($G125/FD125,0),"")</f>
        <v/>
      </c>
      <c r="DP125" s="110" t="str">
        <f>IF(AND(DP$85&gt;=FB125,DP$85&lt;=FC125),IFERROR($G125/FD125,0),"")</f>
        <v/>
      </c>
      <c r="DQ125" s="110" t="str">
        <f>IF(AND(DQ$85&gt;=FB125,DQ$85&lt;=FC125),IFERROR($G125/FD125,0),"")</f>
        <v/>
      </c>
      <c r="DR125" s="110" t="str">
        <f>IF(AND(DR$85&gt;=FB125,DR$85&lt;=FC125),IFERROR($G125/FD125,0),"")</f>
        <v/>
      </c>
      <c r="DS125" s="110" t="str">
        <f>IF(AND(DS$85&gt;=FB125,DS$85&lt;=FC125),IFERROR($G125/FD125,0),"")</f>
        <v/>
      </c>
      <c r="DT125" s="110" t="str">
        <f>IF(AND(DT$85&gt;=FB125,DT$85&lt;=FC125),IFERROR($G125/FD125,0),"")</f>
        <v/>
      </c>
      <c r="DU125" s="110" t="str">
        <f>IF(AND(DU$85&gt;=FB125,DU$85&lt;=FC125),IFERROR($G125/FD125,0),"")</f>
        <v/>
      </c>
      <c r="DV125" s="110" t="str">
        <f>IF(AND(DV$85&gt;=FB125,DV$85&lt;=FC125),IFERROR($G125/FD125,0),"")</f>
        <v/>
      </c>
      <c r="DW125" s="110" t="str">
        <f>IF(AND(DW$85&gt;=FB125,DW$85&lt;=FC125),IFERROR($G125/FD125,0),"")</f>
        <v/>
      </c>
      <c r="DX125" s="110" t="str">
        <f>IF(AND(DX$85&gt;=FB125,DX$85&lt;=FC125),IFERROR($G125/FD125,0),"")</f>
        <v/>
      </c>
      <c r="DY125" s="110" t="str">
        <f>IF(AND(DY$85&gt;=FB125,DY$85&lt;=FC125),IFERROR($G125/FD125,0),"")</f>
        <v/>
      </c>
      <c r="DZ125" s="110" t="str">
        <f>IF(AND(DZ$85&gt;=FB125,DZ$85&lt;=FC125),IFERROR($G125/FD125,0),"")</f>
        <v/>
      </c>
      <c r="EA125" s="110" t="str">
        <f>IF(AND(EA$85&gt;=FB125,EA$85&lt;=FC125),IFERROR($G125/FD125,0),"")</f>
        <v/>
      </c>
      <c r="EB125" s="110" t="str">
        <f>IF(AND(EB$85&gt;=FB125,EB$85&lt;=FC125),IFERROR($G125/FD125,0),"")</f>
        <v/>
      </c>
      <c r="EC125" s="110" t="str">
        <f>IF(AND(EC$85&gt;=FB125,EC$85&lt;=FC125),IFERROR($G125/FD125,0),"")</f>
        <v/>
      </c>
      <c r="ED125" s="110" t="str">
        <f>IF(AND(ED$85&gt;=FB125,ED$85&lt;=FC125),IFERROR($G125/FD125,0),"")</f>
        <v/>
      </c>
      <c r="EE125" s="110" t="str">
        <f>IF(AND(EE$85&gt;=FB125,EE$85&lt;=FC125),IFERROR($G125/FD125,0),"")</f>
        <v/>
      </c>
      <c r="EF125" s="110" t="str">
        <f>IF(AND(EF$85&gt;=FB125,EF$85&lt;=FC125),IFERROR($G125/FD125,0),"")</f>
        <v/>
      </c>
      <c r="EG125" s="110" t="str">
        <f>IF(AND(EG$85&gt;=FB125,EG$85&lt;=FC125),IFERROR($G125/FD125,0),"")</f>
        <v/>
      </c>
      <c r="EH125" s="110" t="str">
        <f>IF(AND(EH$85&gt;=FB125,EH$85&lt;=FC125),IFERROR($G125/FD125,0),"")</f>
        <v/>
      </c>
      <c r="EI125" s="110" t="str">
        <f>IF(AND(EI$85&gt;=FB125,EI$85&lt;=FC125),IFERROR($G125/FD125,0),"")</f>
        <v/>
      </c>
      <c r="EJ125" s="110" t="str">
        <f>IF(AND(EJ$85&gt;=FB125,EJ$85&lt;=FC125),IFERROR($G125/FD125,0),"")</f>
        <v/>
      </c>
      <c r="EK125" s="110" t="str">
        <f>IF(AND(EK$85&gt;=FB125,EK$85&lt;=FC125),IFERROR($G125/FD125,0),"")</f>
        <v/>
      </c>
      <c r="EL125" s="110" t="str">
        <f>IF(AND(EL$85&gt;=FB125,EL$85&lt;=FC125),IFERROR($G125/FD125,0),"")</f>
        <v/>
      </c>
      <c r="EM125" s="110" t="str">
        <f>IF(AND(EM$85&gt;=FB125,EM$85&lt;=FC125),IFERROR($G125/FD125,0),"")</f>
        <v/>
      </c>
      <c r="EN125" s="110" t="str">
        <f>IF(AND(EN$85&gt;=FB125,EN$85&lt;=FC125),IFERROR($G125/FD125,0),"")</f>
        <v/>
      </c>
      <c r="EO125" s="110" t="str">
        <f>IF(AND(EO$85&gt;=FB125,EO$85&lt;=FC125),IFERROR($G125/FD125,0),"")</f>
        <v/>
      </c>
      <c r="EP125" s="110" t="str">
        <f>IF(AND(EP$85&gt;=FB125,EP$85&lt;=FC125),IFERROR($G125/FD125,0),"")</f>
        <v/>
      </c>
      <c r="EQ125" s="110" t="str">
        <f>IF(AND(EQ$85&gt;=FB125,EQ$85&lt;=FC125),IFERROR($G125/FD125,0),"")</f>
        <v/>
      </c>
      <c r="ER125" s="110" t="str">
        <f>IF(AND(ER$85&gt;=FB125,ER$85&lt;=FC125),IFERROR($G125/FD125,0),"")</f>
        <v/>
      </c>
      <c r="ES125" s="110" t="str">
        <f>IF(AND(ES$85&gt;=FB125,ES$85&lt;=FC125),IFERROR($G125/FD125,0),"")</f>
        <v/>
      </c>
      <c r="ET125" s="110" t="str">
        <f>IF(AND(ET$85&gt;=FB125,ET$85&lt;=FC125),IFERROR($G125/FD125,0),"")</f>
        <v/>
      </c>
      <c r="EU125" s="110" t="str">
        <f>IF(AND(EU$85&gt;=FB125,EU$85&lt;=FC125),IFERROR($G125/FD125,0),"")</f>
        <v/>
      </c>
      <c r="EV125" s="110" t="str">
        <f>IF(AND(EV$85&gt;=FB125,EV$85&lt;=FC125),IFERROR($G125/FD125,0),"")</f>
        <v/>
      </c>
      <c r="EW125" s="110" t="str">
        <f>IF(AND(EW$85&gt;=FB125,EW$85&lt;=FC125),IFERROR($G125/FD125,0),"")</f>
        <v/>
      </c>
      <c r="EX125" s="110" t="str">
        <f>IF(AND(EX$85&gt;=FB125,EX$85&lt;=FC125),IFERROR($G125/FD125,0),"")</f>
        <v/>
      </c>
      <c r="EY125" s="110" t="str">
        <f>IF(AND(EY$85&gt;=FB125,EY$85&lt;=FC125),IFERROR($G125/FD125,0),"")</f>
        <v/>
      </c>
      <c r="EZ125" s="110" t="str">
        <f>IF(AND(EZ$85&gt;=FB125,EZ$85&lt;=FC125),IFERROR($G125/FD125,0),"")</f>
        <v/>
      </c>
      <c r="FA125" s="110" t="str">
        <f>IF(AND(FA$85&gt;=FB125,FA$85&lt;=FC125),IFERROR($G125/FD125,0),"")</f>
        <v/>
      </c>
      <c r="FB125">
        <f>'06_Presupuesto'!J212-'02_Rendimientos'!$B$79+1</f>
        <v>70</v>
      </c>
      <c r="FC125">
        <f>'06_Presupuesto'!K212-'02_Rendimientos'!$B$79+1</f>
        <v>81</v>
      </c>
      <c r="FD125">
        <f>FC125-FB125+1</f>
        <v>12</v>
      </c>
    </row>
    <row r="126" spans="2:160">
      <c r="B126" t="str">
        <f>'06_Presupuesto'!K47</f>
        <v>B.2.4/d)</v>
      </c>
      <c r="C126" t="str">
        <f>'06_Presupuesto'!L47</f>
        <v>Salida Ventilaciones</v>
      </c>
      <c r="D126" t="str">
        <f>'06_Presupuesto'!M47</f>
        <v>ML</v>
      </c>
      <c r="E126" s="90">
        <f>'06_Presupuesto'!N47</f>
        <v>6</v>
      </c>
      <c r="F126" s="90">
        <f>'06_Presupuesto'!O47</f>
        <v>20625</v>
      </c>
      <c r="G126" s="90">
        <f>'06_Presupuesto'!P47</f>
        <v>123750</v>
      </c>
      <c r="H126" s="90" t="str">
        <f>IF(AND(H$85&gt;=FB126,H$85&lt;=FC126),IFERROR($G126/FD126,0),"")</f>
        <v/>
      </c>
      <c r="I126" s="90" t="str">
        <f>IF(AND(I$85&gt;=FB126,I$85&lt;=FC126),IFERROR($G126/FD126,0),"")</f>
        <v/>
      </c>
      <c r="J126" s="90" t="str">
        <f>IF(AND(J$85&gt;=FB126,J$85&lt;=FC126),IFERROR($G126/FD126,0),"")</f>
        <v/>
      </c>
      <c r="K126" s="90" t="str">
        <f>IF(AND(K$85&gt;=FB126,K$85&lt;=FC126),IFERROR($G126/FD126,0),"")</f>
        <v/>
      </c>
      <c r="L126" s="90" t="str">
        <f>IF(AND(L$85&gt;=FB126,L$85&lt;=FC126),IFERROR($G126/FD126,0),"")</f>
        <v/>
      </c>
      <c r="M126" s="90" t="str">
        <f>IF(AND(M$85&gt;=FB126,M$85&lt;=FC126),IFERROR($G126/FD126,0),"")</f>
        <v/>
      </c>
      <c r="N126" s="90" t="str">
        <f>IF(AND(N$85&gt;=FB126,N$85&lt;=FC126),IFERROR($G126/FD126,0),"")</f>
        <v/>
      </c>
      <c r="O126" s="90" t="str">
        <f>IF(AND(O$85&gt;=FB126,O$85&lt;=FC126),IFERROR($G126/FD126,0),"")</f>
        <v/>
      </c>
      <c r="P126" s="90" t="str">
        <f>IF(AND(P$85&gt;=FB126,P$85&lt;=FC126),IFERROR($G126/FD126,0),"")</f>
        <v/>
      </c>
      <c r="Q126" s="90" t="str">
        <f>IF(AND(Q$85&gt;=FB126,Q$85&lt;=FC126),IFERROR($G126/FD126,0),"")</f>
        <v/>
      </c>
      <c r="R126" s="90" t="str">
        <f>IF(AND(R$85&gt;=FB126,R$85&lt;=FC126),IFERROR($G126/FD126,0),"")</f>
        <v/>
      </c>
      <c r="S126" s="90" t="str">
        <f>IF(AND(S$85&gt;=FB126,S$85&lt;=FC126),IFERROR($G126/FD126,0),"")</f>
        <v/>
      </c>
      <c r="T126" s="90" t="str">
        <f>IF(AND(T$85&gt;=FB126,T$85&lt;=FC126),IFERROR($G126/FD126,0),"")</f>
        <v/>
      </c>
      <c r="U126" s="90" t="str">
        <f>IF(AND(U$85&gt;=FB126,U$85&lt;=FC126),IFERROR($G126/FD126,0),"")</f>
        <v/>
      </c>
      <c r="V126" s="90" t="str">
        <f>IF(AND(V$85&gt;=FB126,V$85&lt;=FC126),IFERROR($G126/FD126,0),"")</f>
        <v/>
      </c>
      <c r="W126" s="90" t="str">
        <f>IF(AND(W$85&gt;=FB126,W$85&lt;=FC126),IFERROR($G126/FD126,0),"")</f>
        <v/>
      </c>
      <c r="X126" s="90" t="str">
        <f>IF(AND(X$85&gt;=FB126,X$85&lt;=FC126),IFERROR($G126/FD126,0),"")</f>
        <v/>
      </c>
      <c r="Y126" s="90" t="str">
        <f>IF(AND(Y$85&gt;=FB126,Y$85&lt;=FC126),IFERROR($G126/FD126,0),"")</f>
        <v/>
      </c>
      <c r="Z126" s="90" t="str">
        <f>IF(AND(Z$85&gt;=FB126,Z$85&lt;=FC126),IFERROR($G126/FD126,0),"")</f>
        <v/>
      </c>
      <c r="AA126" s="90" t="str">
        <f>IF(AND(AA$85&gt;=FB126,AA$85&lt;=FC126),IFERROR($G126/FD126,0),"")</f>
        <v/>
      </c>
      <c r="AB126" s="90" t="str">
        <f>IF(AND(AB$85&gt;=FB126,AB$85&lt;=FC126),IFERROR($G126/FD126,0),"")</f>
        <v/>
      </c>
      <c r="AC126" s="90" t="str">
        <f>IF(AND(AC$85&gt;=FB126,AC$85&lt;=FC126),IFERROR($G126/FD126,0),"")</f>
        <v/>
      </c>
      <c r="AD126" s="90" t="str">
        <f>IF(AND(AD$85&gt;=FB126,AD$85&lt;=FC126),IFERROR($G126/FD126,0),"")</f>
        <v/>
      </c>
      <c r="AE126" s="90" t="str">
        <f>IF(AND(AE$85&gt;=FB126,AE$85&lt;=FC126),IFERROR($G126/FD126,0),"")</f>
        <v/>
      </c>
      <c r="AF126" s="90" t="str">
        <f>IF(AND(AF$85&gt;=FB126,AF$85&lt;=FC126),IFERROR($G126/FD126,0),"")</f>
        <v/>
      </c>
      <c r="AG126" s="90" t="str">
        <f>IF(AND(AG$85&gt;=FB126,AG$85&lt;=FC126),IFERROR($G126/FD126,0),"")</f>
        <v/>
      </c>
      <c r="AH126" s="90" t="str">
        <f>IF(AND(AH$85&gt;=FB126,AH$85&lt;=FC126),IFERROR($G126/FD126,0),"")</f>
        <v/>
      </c>
      <c r="AI126" s="90" t="str">
        <f>IF(AND(AI$85&gt;=FB126,AI$85&lt;=FC126),IFERROR($G126/FD126,0),"")</f>
        <v/>
      </c>
      <c r="AJ126" s="90" t="str">
        <f>IF(AND(AJ$85&gt;=FB126,AJ$85&lt;=FC126),IFERROR($G126/FD126,0),"")</f>
        <v/>
      </c>
      <c r="AK126" s="90" t="str">
        <f>IF(AND(AK$85&gt;=FB126,AK$85&lt;=FC126),IFERROR($G126/FD126,0),"")</f>
        <v/>
      </c>
      <c r="AL126" s="90" t="str">
        <f>IF(AND(AL$85&gt;=FB126,AL$85&lt;=FC126),IFERROR($G126/FD126,0),"")</f>
        <v/>
      </c>
      <c r="AM126" s="90" t="str">
        <f>IF(AND(AM$85&gt;=FB126,AM$85&lt;=FC126),IFERROR($G126/FD126,0),"")</f>
        <v/>
      </c>
      <c r="AN126" s="90" t="str">
        <f>IF(AND(AN$85&gt;=FB126,AN$85&lt;=FC126),IFERROR($G126/FD126,0),"")</f>
        <v/>
      </c>
      <c r="AO126" s="90" t="str">
        <f>IF(AND(AO$85&gt;=FB126,AO$85&lt;=FC126),IFERROR($G126/FD126,0),"")</f>
        <v/>
      </c>
      <c r="AP126" s="90" t="str">
        <f>IF(AND(AP$85&gt;=FB126,AP$85&lt;=FC126),IFERROR($G126/FD126,0),"")</f>
        <v/>
      </c>
      <c r="AQ126" s="90" t="str">
        <f>IF(AND(AQ$85&gt;=FB126,AQ$85&lt;=FC126),IFERROR($G126/FD126,0),"")</f>
        <v/>
      </c>
      <c r="AR126" s="90" t="str">
        <f>IF(AND(AR$85&gt;=FB126,AR$85&lt;=FC126),IFERROR($G126/FD126,0),"")</f>
        <v/>
      </c>
      <c r="AS126" s="90" t="str">
        <f>IF(AND(AS$85&gt;=FB126,AS$85&lt;=FC126),IFERROR($G126/FD126,0),"")</f>
        <v/>
      </c>
      <c r="AT126" s="90" t="str">
        <f>IF(AND(AT$85&gt;=FB126,AT$85&lt;=FC126),IFERROR($G126/FD126,0),"")</f>
        <v/>
      </c>
      <c r="AU126" s="90" t="str">
        <f>IF(AND(AU$85&gt;=FB126,AU$85&lt;=FC126),IFERROR($G126/FD126,0),"")</f>
        <v/>
      </c>
      <c r="AV126" s="90" t="str">
        <f>IF(AND(AV$85&gt;=FB126,AV$85&lt;=FC126),IFERROR($G126/FD126,0),"")</f>
        <v/>
      </c>
      <c r="AW126" s="90" t="str">
        <f>IF(AND(AW$85&gt;=FB126,AW$85&lt;=FC126),IFERROR($G126/FD126,0),"")</f>
        <v/>
      </c>
      <c r="AX126" s="90" t="str">
        <f>IF(AND(AX$85&gt;=FB126,AX$85&lt;=FC126),IFERROR($G126/FD126,0),"")</f>
        <v/>
      </c>
      <c r="AY126" s="90" t="str">
        <f>IF(AND(AY$85&gt;=FB126,AY$85&lt;=FC126),IFERROR($G126/FD126,0),"")</f>
        <v/>
      </c>
      <c r="AZ126" s="90" t="str">
        <f>IF(AND(AZ$85&gt;=FB126,AZ$85&lt;=FC126),IFERROR($G126/FD126,0),"")</f>
        <v/>
      </c>
      <c r="BA126" s="90" t="str">
        <f>IF(AND(BA$85&gt;=FB126,BA$85&lt;=FC126),IFERROR($G126/FD126,0),"")</f>
        <v/>
      </c>
      <c r="BB126" s="90" t="str">
        <f>IF(AND(BB$85&gt;=FB126,BB$85&lt;=FC126),IFERROR($G126/FD126,0),"")</f>
        <v/>
      </c>
      <c r="BC126" s="90" t="str">
        <f>IF(AND(BC$85&gt;=FB126,BC$85&lt;=FC126),IFERROR($G126/FD126,0),"")</f>
        <v/>
      </c>
      <c r="BD126" s="90" t="str">
        <f>IF(AND(BD$85&gt;=FB126,BD$85&lt;=FC126),IFERROR($G126/FD126,0),"")</f>
        <v/>
      </c>
      <c r="BE126" s="90" t="str">
        <f>IF(AND(BE$85&gt;=FB126,BE$85&lt;=FC126),IFERROR($G126/FD126,0),"")</f>
        <v/>
      </c>
      <c r="BF126" s="90" t="str">
        <f>IF(AND(BF$85&gt;=FB126,BF$85&lt;=FC126),IFERROR($G126/FD126,0),"")</f>
        <v/>
      </c>
      <c r="BG126" s="90" t="str">
        <f>IF(AND(BG$85&gt;=FB126,BG$85&lt;=FC126),IFERROR($G126/FD126,0),"")</f>
        <v/>
      </c>
      <c r="BH126" s="90" t="str">
        <f>IF(AND(BH$85&gt;=FB126,BH$85&lt;=FC126),IFERROR($G126/FD126,0),"")</f>
        <v/>
      </c>
      <c r="BI126" s="90" t="str">
        <f>IF(AND(BI$85&gt;=FB126,BI$85&lt;=FC126),IFERROR($G126/FD126,0),"")</f>
        <v/>
      </c>
      <c r="BJ126" s="90" t="str">
        <f>IF(AND(BJ$85&gt;=FB126,BJ$85&lt;=FC126),IFERROR($G126/FD126,0),"")</f>
        <v/>
      </c>
      <c r="BK126" s="90" t="str">
        <f>IF(AND(BK$85&gt;=FB126,BK$85&lt;=FC126),IFERROR($G126/FD126,0),"")</f>
        <v/>
      </c>
      <c r="BL126" s="90" t="str">
        <f>IF(AND(BL$85&gt;=FB126,BL$85&lt;=FC126),IFERROR($G126/FD126,0),"")</f>
        <v/>
      </c>
      <c r="BM126" s="90" t="str">
        <f>IF(AND(BM$85&gt;=FB126,BM$85&lt;=FC126),IFERROR($G126/FD126,0),"")</f>
        <v/>
      </c>
      <c r="BN126" s="90" t="str">
        <f>IF(AND(BN$85&gt;=FB126,BN$85&lt;=FC126),IFERROR($G126/FD126,0),"")</f>
        <v/>
      </c>
      <c r="BO126" s="90" t="str">
        <f>IF(AND(BO$85&gt;=FB126,BO$85&lt;=FC126),IFERROR($G126/FD126,0),"")</f>
        <v/>
      </c>
      <c r="BP126" s="90" t="str">
        <f>IF(AND(BP$85&gt;=FB126,BP$85&lt;=FC126),IFERROR($G126/FD126,0),"")</f>
        <v/>
      </c>
      <c r="BQ126" s="90" t="str">
        <f>IF(AND(BQ$85&gt;=FB126,BQ$85&lt;=FC126),IFERROR($G126/FD126,0),"")</f>
        <v/>
      </c>
      <c r="BR126" s="90" t="str">
        <f>IF(AND(BR$85&gt;=FB126,BR$85&lt;=FC126),IFERROR($G126/FD126,0),"")</f>
        <v/>
      </c>
      <c r="BS126" s="90" t="str">
        <f>IF(AND(BS$85&gt;=FB126,BS$85&lt;=FC126),IFERROR($G126/FD126,0),"")</f>
        <v/>
      </c>
      <c r="BT126" s="90" t="str">
        <f>IF(AND(BT$85&gt;=FB126,BT$85&lt;=FC126),IFERROR($G126/FD126,0),"")</f>
        <v/>
      </c>
      <c r="BU126" s="90" t="str">
        <f>IF(AND(BU$85&gt;=FB126,BU$85&lt;=FC126),IFERROR($G126/FD126,0),"")</f>
        <v/>
      </c>
      <c r="BV126" s="90" t="str">
        <f>IF(AND(BV$85&gt;=FB126,BV$85&lt;=FC126),IFERROR($G126/FD126,0),"")</f>
        <v/>
      </c>
      <c r="BW126" s="90" t="str">
        <f>IF(AND(BW$85&gt;=FB126,BW$85&lt;=FC126),IFERROR($G126/FD126,0),"")</f>
        <v/>
      </c>
      <c r="BX126" s="90" t="str">
        <f>IF(AND(BX$85&gt;=FB126,BX$85&lt;=FC126),IFERROR($G126/FD126,0),"")</f>
        <v/>
      </c>
      <c r="BY126" s="90">
        <f>IF(AND(BY$85&gt;=FB126,BY$85&lt;=FC126),IFERROR($G126/FD126,0),"")</f>
        <v>10312.5</v>
      </c>
      <c r="BZ126" s="90">
        <f>IF(AND(BZ$85&gt;=FB126,BZ$85&lt;=FC126),IFERROR($G126/FD126,0),"")</f>
        <v>10312.5</v>
      </c>
      <c r="CA126" s="90">
        <f>IF(AND(CA$85&gt;=FB126,CA$85&lt;=FC126),IFERROR($G126/FD126,0),"")</f>
        <v>10312.5</v>
      </c>
      <c r="CB126" s="90">
        <f>IF(AND(CB$85&gt;=FB126,CB$85&lt;=FC126),IFERROR($G126/FD126,0),"")</f>
        <v>10312.5</v>
      </c>
      <c r="CC126" s="90">
        <f>IF(AND(CC$85&gt;=FB126,CC$85&lt;=FC126),IFERROR($G126/FD126,0),"")</f>
        <v>10312.5</v>
      </c>
      <c r="CD126" s="90">
        <f>IF(AND(CD$85&gt;=FB126,CD$85&lt;=FC126),IFERROR($G126/FD126,0),"")</f>
        <v>10312.5</v>
      </c>
      <c r="CE126" s="90">
        <f>IF(AND(CE$85&gt;=FB126,CE$85&lt;=FC126),IFERROR($G126/FD126,0),"")</f>
        <v>10312.5</v>
      </c>
      <c r="CF126" s="90">
        <f>IF(AND(CF$85&gt;=FB126,CF$85&lt;=FC126),IFERROR($G126/FD126,0),"")</f>
        <v>10312.5</v>
      </c>
      <c r="CG126" s="90">
        <f>IF(AND(CG$85&gt;=FB126,CG$85&lt;=FC126),IFERROR($G126/FD126,0),"")</f>
        <v>10312.5</v>
      </c>
      <c r="CH126" s="90">
        <f>IF(AND(CH$85&gt;=FB126,CH$85&lt;=FC126),IFERROR($G126/FD126,0),"")</f>
        <v>10312.5</v>
      </c>
      <c r="CI126" s="90">
        <f>IF(AND(CI$85&gt;=FB126,CI$85&lt;=FC126),IFERROR($G126/FD126,0),"")</f>
        <v>10312.5</v>
      </c>
      <c r="CJ126" s="90">
        <f>IF(AND(CJ$85&gt;=FB126,CJ$85&lt;=FC126),IFERROR($G126/FD126,0),"")</f>
        <v>10312.5</v>
      </c>
      <c r="CK126" s="90" t="str">
        <f>IF(AND(CK$85&gt;=FB126,CK$85&lt;=FC126),IFERROR($G126/FD126,0),"")</f>
        <v/>
      </c>
      <c r="CL126" s="90" t="str">
        <f>IF(AND(CL$85&gt;=FB126,CL$85&lt;=FC126),IFERROR($G126/FD126,0),"")</f>
        <v/>
      </c>
      <c r="CM126" s="90" t="str">
        <f>IF(AND(CM$85&gt;=FB126,CM$85&lt;=FC126),IFERROR($G126/FD126,0),"")</f>
        <v/>
      </c>
      <c r="CN126" s="90" t="str">
        <f>IF(AND(CN$85&gt;=FB126,CN$85&lt;=FC126),IFERROR($G126/FD126,0),"")</f>
        <v/>
      </c>
      <c r="CO126" s="90" t="str">
        <f>IF(AND(CO$85&gt;=FB126,CO$85&lt;=FC126),IFERROR($G126/FD126,0),"")</f>
        <v/>
      </c>
      <c r="CP126" s="90" t="str">
        <f>IF(AND(CP$85&gt;=FB126,CP$85&lt;=FC126),IFERROR($G126/FD126,0),"")</f>
        <v/>
      </c>
      <c r="CQ126" s="90" t="str">
        <f>IF(AND(CQ$85&gt;=FB126,CQ$85&lt;=FC126),IFERROR($G126/FD126,0),"")</f>
        <v/>
      </c>
      <c r="CR126" s="90" t="str">
        <f>IF(AND(CR$85&gt;=FB126,CR$85&lt;=FC126),IFERROR($G126/FD126,0),"")</f>
        <v/>
      </c>
      <c r="CS126" s="90" t="str">
        <f>IF(AND(CS$85&gt;=FB126,CS$85&lt;=FC126),IFERROR($G126/FD126,0),"")</f>
        <v/>
      </c>
      <c r="CT126" s="90" t="str">
        <f>IF(AND(CT$85&gt;=FB126,CT$85&lt;=FC126),IFERROR($G126/FD126,0),"")</f>
        <v/>
      </c>
      <c r="CU126" s="90" t="str">
        <f>IF(AND(CU$85&gt;=FB126,CU$85&lt;=FC126),IFERROR($G126/FD126,0),"")</f>
        <v/>
      </c>
      <c r="CV126" s="90" t="str">
        <f>IF(AND(CV$85&gt;=FB126,CV$85&lt;=FC126),IFERROR($G126/FD126,0),"")</f>
        <v/>
      </c>
      <c r="CW126" s="90" t="str">
        <f>IF(AND(CW$85&gt;=FB126,CW$85&lt;=FC126),IFERROR($G126/FD126,0),"")</f>
        <v/>
      </c>
      <c r="CX126" s="90" t="str">
        <f>IF(AND(CX$85&gt;=FB126,CX$85&lt;=FC126),IFERROR($G126/FD126,0),"")</f>
        <v/>
      </c>
      <c r="CY126" s="90" t="str">
        <f>IF(AND(CY$85&gt;=FB126,CY$85&lt;=FC126),IFERROR($G126/FD126,0),"")</f>
        <v/>
      </c>
      <c r="CZ126" s="90" t="str">
        <f>IF(AND(CZ$85&gt;=FB126,CZ$85&lt;=FC126),IFERROR($G126/FD126,0),"")</f>
        <v/>
      </c>
      <c r="DA126" s="90" t="str">
        <f>IF(AND(DA$85&gt;=FB126,DA$85&lt;=FC126),IFERROR($G126/FD126,0),"")</f>
        <v/>
      </c>
      <c r="DB126" s="90" t="str">
        <f>IF(AND(DB$85&gt;=FB126,DB$85&lt;=FC126),IFERROR($G126/FD126,0),"")</f>
        <v/>
      </c>
      <c r="DC126" s="90" t="str">
        <f>IF(AND(DC$85&gt;=FB126,DC$85&lt;=FC126),IFERROR($G126/FD126,0),"")</f>
        <v/>
      </c>
      <c r="DD126" s="90" t="str">
        <f>IF(AND(DD$85&gt;=FB126,DD$85&lt;=FC126),IFERROR($G126/FD126,0),"")</f>
        <v/>
      </c>
      <c r="DE126" s="90" t="str">
        <f>IF(AND(DE$85&gt;=FB126,DE$85&lt;=FC126),IFERROR($G126/FD126,0),"")</f>
        <v/>
      </c>
      <c r="DF126" s="90" t="str">
        <f>IF(AND(DF$85&gt;=FB126,DF$85&lt;=FC126),IFERROR($G126/FD126,0),"")</f>
        <v/>
      </c>
      <c r="DG126" s="90" t="str">
        <f>IF(AND(DG$85&gt;=FB126,DG$85&lt;=FC126),IFERROR($G126/FD126,0),"")</f>
        <v/>
      </c>
      <c r="DH126" s="90" t="str">
        <f>IF(AND(DH$85&gt;=FB126,DH$85&lt;=FC126),IFERROR($G126/FD126,0),"")</f>
        <v/>
      </c>
      <c r="DI126" s="90" t="str">
        <f>IF(AND(DI$85&gt;=FB126,DI$85&lt;=FC126),IFERROR($G126/FD126,0),"")</f>
        <v/>
      </c>
      <c r="DJ126" s="90" t="str">
        <f>IF(AND(DJ$85&gt;=FB126,DJ$85&lt;=FC126),IFERROR($G126/FD126,0),"")</f>
        <v/>
      </c>
      <c r="DK126" s="90" t="str">
        <f>IF(AND(DK$85&gt;=FB126,DK$85&lt;=FC126),IFERROR($G126/FD126,0),"")</f>
        <v/>
      </c>
      <c r="DL126" s="90" t="str">
        <f>IF(AND(DL$85&gt;=FB126,DL$85&lt;=FC126),IFERROR($G126/FD126,0),"")</f>
        <v/>
      </c>
      <c r="DM126" s="90" t="str">
        <f>IF(AND(DM$85&gt;=FB126,DM$85&lt;=FC126),IFERROR($G126/FD126,0),"")</f>
        <v/>
      </c>
      <c r="DN126" s="90" t="str">
        <f>IF(AND(DN$85&gt;=FB126,DN$85&lt;=FC126),IFERROR($G126/FD126,0),"")</f>
        <v/>
      </c>
      <c r="DO126" s="90" t="str">
        <f>IF(AND(DO$85&gt;=FB126,DO$85&lt;=FC126),IFERROR($G126/FD126,0),"")</f>
        <v/>
      </c>
      <c r="DP126" s="90" t="str">
        <f>IF(AND(DP$85&gt;=FB126,DP$85&lt;=FC126),IFERROR($G126/FD126,0),"")</f>
        <v/>
      </c>
      <c r="DQ126" s="90" t="str">
        <f>IF(AND(DQ$85&gt;=FB126,DQ$85&lt;=FC126),IFERROR($G126/FD126,0),"")</f>
        <v/>
      </c>
      <c r="DR126" s="90" t="str">
        <f>IF(AND(DR$85&gt;=FB126,DR$85&lt;=FC126),IFERROR($G126/FD126,0),"")</f>
        <v/>
      </c>
      <c r="DS126" s="90" t="str">
        <f>IF(AND(DS$85&gt;=FB126,DS$85&lt;=FC126),IFERROR($G126/FD126,0),"")</f>
        <v/>
      </c>
      <c r="DT126" s="90" t="str">
        <f>IF(AND(DT$85&gt;=FB126,DT$85&lt;=FC126),IFERROR($G126/FD126,0),"")</f>
        <v/>
      </c>
      <c r="DU126" s="90" t="str">
        <f>IF(AND(DU$85&gt;=FB126,DU$85&lt;=FC126),IFERROR($G126/FD126,0),"")</f>
        <v/>
      </c>
      <c r="DV126" s="90" t="str">
        <f>IF(AND(DV$85&gt;=FB126,DV$85&lt;=FC126),IFERROR($G126/FD126,0),"")</f>
        <v/>
      </c>
      <c r="DW126" s="90" t="str">
        <f>IF(AND(DW$85&gt;=FB126,DW$85&lt;=FC126),IFERROR($G126/FD126,0),"")</f>
        <v/>
      </c>
      <c r="DX126" s="90" t="str">
        <f>IF(AND(DX$85&gt;=FB126,DX$85&lt;=FC126),IFERROR($G126/FD126,0),"")</f>
        <v/>
      </c>
      <c r="DY126" s="90" t="str">
        <f>IF(AND(DY$85&gt;=FB126,DY$85&lt;=FC126),IFERROR($G126/FD126,0),"")</f>
        <v/>
      </c>
      <c r="DZ126" s="90" t="str">
        <f>IF(AND(DZ$85&gt;=FB126,DZ$85&lt;=FC126),IFERROR($G126/FD126,0),"")</f>
        <v/>
      </c>
      <c r="EA126" s="90" t="str">
        <f>IF(AND(EA$85&gt;=FB126,EA$85&lt;=FC126),IFERROR($G126/FD126,0),"")</f>
        <v/>
      </c>
      <c r="EB126" s="90" t="str">
        <f>IF(AND(EB$85&gt;=FB126,EB$85&lt;=FC126),IFERROR($G126/FD126,0),"")</f>
        <v/>
      </c>
      <c r="EC126" s="90" t="str">
        <f>IF(AND(EC$85&gt;=FB126,EC$85&lt;=FC126),IFERROR($G126/FD126,0),"")</f>
        <v/>
      </c>
      <c r="ED126" s="90" t="str">
        <f>IF(AND(ED$85&gt;=FB126,ED$85&lt;=FC126),IFERROR($G126/FD126,0),"")</f>
        <v/>
      </c>
      <c r="EE126" s="90" t="str">
        <f>IF(AND(EE$85&gt;=FB126,EE$85&lt;=FC126),IFERROR($G126/FD126,0),"")</f>
        <v/>
      </c>
      <c r="EF126" s="90" t="str">
        <f>IF(AND(EF$85&gt;=FB126,EF$85&lt;=FC126),IFERROR($G126/FD126,0),"")</f>
        <v/>
      </c>
      <c r="EG126" s="90" t="str">
        <f>IF(AND(EG$85&gt;=FB126,EG$85&lt;=FC126),IFERROR($G126/FD126,0),"")</f>
        <v/>
      </c>
      <c r="EH126" s="90" t="str">
        <f>IF(AND(EH$85&gt;=FB126,EH$85&lt;=FC126),IFERROR($G126/FD126,0),"")</f>
        <v/>
      </c>
      <c r="EI126" s="90" t="str">
        <f>IF(AND(EI$85&gt;=FB126,EI$85&lt;=FC126),IFERROR($G126/FD126,0),"")</f>
        <v/>
      </c>
      <c r="EJ126" s="90" t="str">
        <f>IF(AND(EJ$85&gt;=FB126,EJ$85&lt;=FC126),IFERROR($G126/FD126,0),"")</f>
        <v/>
      </c>
      <c r="EK126" s="90" t="str">
        <f>IF(AND(EK$85&gt;=FB126,EK$85&lt;=FC126),IFERROR($G126/FD126,0),"")</f>
        <v/>
      </c>
      <c r="EL126" s="90" t="str">
        <f>IF(AND(EL$85&gt;=FB126,EL$85&lt;=FC126),IFERROR($G126/FD126,0),"")</f>
        <v/>
      </c>
      <c r="EM126" s="90" t="str">
        <f>IF(AND(EM$85&gt;=FB126,EM$85&lt;=FC126),IFERROR($G126/FD126,0),"")</f>
        <v/>
      </c>
      <c r="EN126" s="90" t="str">
        <f>IF(AND(EN$85&gt;=FB126,EN$85&lt;=FC126),IFERROR($G126/FD126,0),"")</f>
        <v/>
      </c>
      <c r="EO126" s="90" t="str">
        <f>IF(AND(EO$85&gt;=FB126,EO$85&lt;=FC126),IFERROR($G126/FD126,0),"")</f>
        <v/>
      </c>
      <c r="EP126" s="90" t="str">
        <f>IF(AND(EP$85&gt;=FB126,EP$85&lt;=FC126),IFERROR($G126/FD126,0),"")</f>
        <v/>
      </c>
      <c r="EQ126" s="90" t="str">
        <f>IF(AND(EQ$85&gt;=FB126,EQ$85&lt;=FC126),IFERROR($G126/FD126,0),"")</f>
        <v/>
      </c>
      <c r="ER126" s="90" t="str">
        <f>IF(AND(ER$85&gt;=FB126,ER$85&lt;=FC126),IFERROR($G126/FD126,0),"")</f>
        <v/>
      </c>
      <c r="ES126" s="90" t="str">
        <f>IF(AND(ES$85&gt;=FB126,ES$85&lt;=FC126),IFERROR($G126/FD126,0),"")</f>
        <v/>
      </c>
      <c r="ET126" s="90" t="str">
        <f>IF(AND(ET$85&gt;=FB126,ET$85&lt;=FC126),IFERROR($G126/FD126,0),"")</f>
        <v/>
      </c>
      <c r="EU126" s="90" t="str">
        <f>IF(AND(EU$85&gt;=FB126,EU$85&lt;=FC126),IFERROR($G126/FD126,0),"")</f>
        <v/>
      </c>
      <c r="EV126" s="90" t="str">
        <f>IF(AND(EV$85&gt;=FB126,EV$85&lt;=FC126),IFERROR($G126/FD126,0),"")</f>
        <v/>
      </c>
      <c r="EW126" s="90" t="str">
        <f>IF(AND(EW$85&gt;=FB126,EW$85&lt;=FC126),IFERROR($G126/FD126,0),"")</f>
        <v/>
      </c>
      <c r="EX126" s="90" t="str">
        <f>IF(AND(EX$85&gt;=FB126,EX$85&lt;=FC126),IFERROR($G126/FD126,0),"")</f>
        <v/>
      </c>
      <c r="EY126" s="90" t="str">
        <f>IF(AND(EY$85&gt;=FB126,EY$85&lt;=FC126),IFERROR($G126/FD126,0),"")</f>
        <v/>
      </c>
      <c r="EZ126" s="90" t="str">
        <f>IF(AND(EZ$85&gt;=FB126,EZ$85&lt;=FC126),IFERROR($G126/FD126,0),"")</f>
        <v/>
      </c>
      <c r="FA126" s="90" t="str">
        <f>IF(AND(FA$85&gt;=FB126,FA$85&lt;=FC126),IFERROR($G126/FD126,0),"")</f>
        <v/>
      </c>
      <c r="FB126">
        <f>'06_Presupuesto'!J213-'02_Rendimientos'!$B$79+1</f>
        <v>70</v>
      </c>
      <c r="FC126">
        <f>'06_Presupuesto'!K213-'02_Rendimientos'!$B$79+1</f>
        <v>81</v>
      </c>
      <c r="FD126">
        <f>FC126-FB126+1</f>
        <v>12</v>
      </c>
    </row>
    <row r="127" spans="2:160">
      <c r="B127" s="109" t="str">
        <f>'06_Presupuesto'!K48</f>
        <v>B.2.5.1</v>
      </c>
      <c r="C127" s="109" t="str">
        <f>'06_Presupuesto'!L48</f>
        <v>Cerámicos Muros</v>
      </c>
      <c r="D127" s="109" t="str">
        <f>'06_Presupuesto'!M48</f>
        <v>M2</v>
      </c>
      <c r="E127" s="110">
        <f>'06_Presupuesto'!N48</f>
        <v>70</v>
      </c>
      <c r="F127" s="110">
        <f>'06_Presupuesto'!O48</f>
        <v>34749.999999999993</v>
      </c>
      <c r="G127" s="110">
        <f>'06_Presupuesto'!P48</f>
        <v>2432499.9999999995</v>
      </c>
      <c r="H127" s="110" t="str">
        <f>IF(AND(H$85&gt;=FB127,H$85&lt;=FC127),IFERROR($G127/FD127,0),"")</f>
        <v/>
      </c>
      <c r="I127" s="110" t="str">
        <f>IF(AND(I$85&gt;=FB127,I$85&lt;=FC127),IFERROR($G127/FD127,0),"")</f>
        <v/>
      </c>
      <c r="J127" s="110" t="str">
        <f>IF(AND(J$85&gt;=FB127,J$85&lt;=FC127),IFERROR($G127/FD127,0),"")</f>
        <v/>
      </c>
      <c r="K127" s="110" t="str">
        <f>IF(AND(K$85&gt;=FB127,K$85&lt;=FC127),IFERROR($G127/FD127,0),"")</f>
        <v/>
      </c>
      <c r="L127" s="110" t="str">
        <f>IF(AND(L$85&gt;=FB127,L$85&lt;=FC127),IFERROR($G127/FD127,0),"")</f>
        <v/>
      </c>
      <c r="M127" s="110" t="str">
        <f>IF(AND(M$85&gt;=FB127,M$85&lt;=FC127),IFERROR($G127/FD127,0),"")</f>
        <v/>
      </c>
      <c r="N127" s="110" t="str">
        <f>IF(AND(N$85&gt;=FB127,N$85&lt;=FC127),IFERROR($G127/FD127,0),"")</f>
        <v/>
      </c>
      <c r="O127" s="110" t="str">
        <f>IF(AND(O$85&gt;=FB127,O$85&lt;=FC127),IFERROR($G127/FD127,0),"")</f>
        <v/>
      </c>
      <c r="P127" s="110" t="str">
        <f>IF(AND(P$85&gt;=FB127,P$85&lt;=FC127),IFERROR($G127/FD127,0),"")</f>
        <v/>
      </c>
      <c r="Q127" s="110" t="str">
        <f>IF(AND(Q$85&gt;=FB127,Q$85&lt;=FC127),IFERROR($G127/FD127,0),"")</f>
        <v/>
      </c>
      <c r="R127" s="110" t="str">
        <f>IF(AND(R$85&gt;=FB127,R$85&lt;=FC127),IFERROR($G127/FD127,0),"")</f>
        <v/>
      </c>
      <c r="S127" s="110" t="str">
        <f>IF(AND(S$85&gt;=FB127,S$85&lt;=FC127),IFERROR($G127/FD127,0),"")</f>
        <v/>
      </c>
      <c r="T127" s="110" t="str">
        <f>IF(AND(T$85&gt;=FB127,T$85&lt;=FC127),IFERROR($G127/FD127,0),"")</f>
        <v/>
      </c>
      <c r="U127" s="110" t="str">
        <f>IF(AND(U$85&gt;=FB127,U$85&lt;=FC127),IFERROR($G127/FD127,0),"")</f>
        <v/>
      </c>
      <c r="V127" s="110" t="str">
        <f>IF(AND(V$85&gt;=FB127,V$85&lt;=FC127),IFERROR($G127/FD127,0),"")</f>
        <v/>
      </c>
      <c r="W127" s="110" t="str">
        <f>IF(AND(W$85&gt;=FB127,W$85&lt;=FC127),IFERROR($G127/FD127,0),"")</f>
        <v/>
      </c>
      <c r="X127" s="110" t="str">
        <f>IF(AND(X$85&gt;=FB127,X$85&lt;=FC127),IFERROR($G127/FD127,0),"")</f>
        <v/>
      </c>
      <c r="Y127" s="110" t="str">
        <f>IF(AND(Y$85&gt;=FB127,Y$85&lt;=FC127),IFERROR($G127/FD127,0),"")</f>
        <v/>
      </c>
      <c r="Z127" s="110" t="str">
        <f>IF(AND(Z$85&gt;=FB127,Z$85&lt;=FC127),IFERROR($G127/FD127,0),"")</f>
        <v/>
      </c>
      <c r="AA127" s="110" t="str">
        <f>IF(AND(AA$85&gt;=FB127,AA$85&lt;=FC127),IFERROR($G127/FD127,0),"")</f>
        <v/>
      </c>
      <c r="AB127" s="110" t="str">
        <f>IF(AND(AB$85&gt;=FB127,AB$85&lt;=FC127),IFERROR($G127/FD127,0),"")</f>
        <v/>
      </c>
      <c r="AC127" s="110" t="str">
        <f>IF(AND(AC$85&gt;=FB127,AC$85&lt;=FC127),IFERROR($G127/FD127,0),"")</f>
        <v/>
      </c>
      <c r="AD127" s="110" t="str">
        <f>IF(AND(AD$85&gt;=FB127,AD$85&lt;=FC127),IFERROR($G127/FD127,0),"")</f>
        <v/>
      </c>
      <c r="AE127" s="110" t="str">
        <f>IF(AND(AE$85&gt;=FB127,AE$85&lt;=FC127),IFERROR($G127/FD127,0),"")</f>
        <v/>
      </c>
      <c r="AF127" s="110" t="str">
        <f>IF(AND(AF$85&gt;=FB127,AF$85&lt;=FC127),IFERROR($G127/FD127,0),"")</f>
        <v/>
      </c>
      <c r="AG127" s="110" t="str">
        <f>IF(AND(AG$85&gt;=FB127,AG$85&lt;=FC127),IFERROR($G127/FD127,0),"")</f>
        <v/>
      </c>
      <c r="AH127" s="110" t="str">
        <f>IF(AND(AH$85&gt;=FB127,AH$85&lt;=FC127),IFERROR($G127/FD127,0),"")</f>
        <v/>
      </c>
      <c r="AI127" s="110" t="str">
        <f>IF(AND(AI$85&gt;=FB127,AI$85&lt;=FC127),IFERROR($G127/FD127,0),"")</f>
        <v/>
      </c>
      <c r="AJ127" s="110" t="str">
        <f>IF(AND(AJ$85&gt;=FB127,AJ$85&lt;=FC127),IFERROR($G127/FD127,0),"")</f>
        <v/>
      </c>
      <c r="AK127" s="110" t="str">
        <f>IF(AND(AK$85&gt;=FB127,AK$85&lt;=FC127),IFERROR($G127/FD127,0),"")</f>
        <v/>
      </c>
      <c r="AL127" s="110" t="str">
        <f>IF(AND(AL$85&gt;=FB127,AL$85&lt;=FC127),IFERROR($G127/FD127,0),"")</f>
        <v/>
      </c>
      <c r="AM127" s="110" t="str">
        <f>IF(AND(AM$85&gt;=FB127,AM$85&lt;=FC127),IFERROR($G127/FD127,0),"")</f>
        <v/>
      </c>
      <c r="AN127" s="110" t="str">
        <f>IF(AND(AN$85&gt;=FB127,AN$85&lt;=FC127),IFERROR($G127/FD127,0),"")</f>
        <v/>
      </c>
      <c r="AO127" s="110" t="str">
        <f>IF(AND(AO$85&gt;=FB127,AO$85&lt;=FC127),IFERROR($G127/FD127,0),"")</f>
        <v/>
      </c>
      <c r="AP127" s="110" t="str">
        <f>IF(AND(AP$85&gt;=FB127,AP$85&lt;=FC127),IFERROR($G127/FD127,0),"")</f>
        <v/>
      </c>
      <c r="AQ127" s="110" t="str">
        <f>IF(AND(AQ$85&gt;=FB127,AQ$85&lt;=FC127),IFERROR($G127/FD127,0),"")</f>
        <v/>
      </c>
      <c r="AR127" s="110" t="str">
        <f>IF(AND(AR$85&gt;=FB127,AR$85&lt;=FC127),IFERROR($G127/FD127,0),"")</f>
        <v/>
      </c>
      <c r="AS127" s="110" t="str">
        <f>IF(AND(AS$85&gt;=FB127,AS$85&lt;=FC127),IFERROR($G127/FD127,0),"")</f>
        <v/>
      </c>
      <c r="AT127" s="110" t="str">
        <f>IF(AND(AT$85&gt;=FB127,AT$85&lt;=FC127),IFERROR($G127/FD127,0),"")</f>
        <v/>
      </c>
      <c r="AU127" s="110" t="str">
        <f>IF(AND(AU$85&gt;=FB127,AU$85&lt;=FC127),IFERROR($G127/FD127,0),"")</f>
        <v/>
      </c>
      <c r="AV127" s="110" t="str">
        <f>IF(AND(AV$85&gt;=FB127,AV$85&lt;=FC127),IFERROR($G127/FD127,0),"")</f>
        <v/>
      </c>
      <c r="AW127" s="110" t="str">
        <f>IF(AND(AW$85&gt;=FB127,AW$85&lt;=FC127),IFERROR($G127/FD127,0),"")</f>
        <v/>
      </c>
      <c r="AX127" s="110" t="str">
        <f>IF(AND(AX$85&gt;=FB127,AX$85&lt;=FC127),IFERROR($G127/FD127,0),"")</f>
        <v/>
      </c>
      <c r="AY127" s="110" t="str">
        <f>IF(AND(AY$85&gt;=FB127,AY$85&lt;=FC127),IFERROR($G127/FD127,0),"")</f>
        <v/>
      </c>
      <c r="AZ127" s="110" t="str">
        <f>IF(AND(AZ$85&gt;=FB127,AZ$85&lt;=FC127),IFERROR($G127/FD127,0),"")</f>
        <v/>
      </c>
      <c r="BA127" s="110" t="str">
        <f>IF(AND(BA$85&gt;=FB127,BA$85&lt;=FC127),IFERROR($G127/FD127,0),"")</f>
        <v/>
      </c>
      <c r="BB127" s="110" t="str">
        <f>IF(AND(BB$85&gt;=FB127,BB$85&lt;=FC127),IFERROR($G127/FD127,0),"")</f>
        <v/>
      </c>
      <c r="BC127" s="110" t="str">
        <f>IF(AND(BC$85&gt;=FB127,BC$85&lt;=FC127),IFERROR($G127/FD127,0),"")</f>
        <v/>
      </c>
      <c r="BD127" s="110" t="str">
        <f>IF(AND(BD$85&gt;=FB127,BD$85&lt;=FC127),IFERROR($G127/FD127,0),"")</f>
        <v/>
      </c>
      <c r="BE127" s="110" t="str">
        <f>IF(AND(BE$85&gt;=FB127,BE$85&lt;=FC127),IFERROR($G127/FD127,0),"")</f>
        <v/>
      </c>
      <c r="BF127" s="110" t="str">
        <f>IF(AND(BF$85&gt;=FB127,BF$85&lt;=FC127),IFERROR($G127/FD127,0),"")</f>
        <v/>
      </c>
      <c r="BG127" s="110" t="str">
        <f>IF(AND(BG$85&gt;=FB127,BG$85&lt;=FC127),IFERROR($G127/FD127,0),"")</f>
        <v/>
      </c>
      <c r="BH127" s="110" t="str">
        <f>IF(AND(BH$85&gt;=FB127,BH$85&lt;=FC127),IFERROR($G127/FD127,0),"")</f>
        <v/>
      </c>
      <c r="BI127" s="110" t="str">
        <f>IF(AND(BI$85&gt;=FB127,BI$85&lt;=FC127),IFERROR($G127/FD127,0),"")</f>
        <v/>
      </c>
      <c r="BJ127" s="110" t="str">
        <f>IF(AND(BJ$85&gt;=FB127,BJ$85&lt;=FC127),IFERROR($G127/FD127,0),"")</f>
        <v/>
      </c>
      <c r="BK127" s="110" t="str">
        <f>IF(AND(BK$85&gt;=FB127,BK$85&lt;=FC127),IFERROR($G127/FD127,0),"")</f>
        <v/>
      </c>
      <c r="BL127" s="110" t="str">
        <f>IF(AND(BL$85&gt;=FB127,BL$85&lt;=FC127),IFERROR($G127/FD127,0),"")</f>
        <v/>
      </c>
      <c r="BM127" s="110" t="str">
        <f>IF(AND(BM$85&gt;=FB127,BM$85&lt;=FC127),IFERROR($G127/FD127,0),"")</f>
        <v/>
      </c>
      <c r="BN127" s="110" t="str">
        <f>IF(AND(BN$85&gt;=FB127,BN$85&lt;=FC127),IFERROR($G127/FD127,0),"")</f>
        <v/>
      </c>
      <c r="BO127" s="110" t="str">
        <f>IF(AND(BO$85&gt;=FB127,BO$85&lt;=FC127),IFERROR($G127/FD127,0),"")</f>
        <v/>
      </c>
      <c r="BP127" s="110" t="str">
        <f>IF(AND(BP$85&gt;=FB127,BP$85&lt;=FC127),IFERROR($G127/FD127,0),"")</f>
        <v/>
      </c>
      <c r="BQ127" s="110" t="str">
        <f>IF(AND(BQ$85&gt;=FB127,BQ$85&lt;=FC127),IFERROR($G127/FD127,0),"")</f>
        <v/>
      </c>
      <c r="BR127" s="110" t="str">
        <f>IF(AND(BR$85&gt;=FB127,BR$85&lt;=FC127),IFERROR($G127/FD127,0),"")</f>
        <v/>
      </c>
      <c r="BS127" s="110" t="str">
        <f>IF(AND(BS$85&gt;=FB127,BS$85&lt;=FC127),IFERROR($G127/FD127,0),"")</f>
        <v/>
      </c>
      <c r="BT127" s="110" t="str">
        <f>IF(AND(BT$85&gt;=FB127,BT$85&lt;=FC127),IFERROR($G127/FD127,0),"")</f>
        <v/>
      </c>
      <c r="BU127" s="110" t="str">
        <f>IF(AND(BU$85&gt;=FB127,BU$85&lt;=FC127),IFERROR($G127/FD127,0),"")</f>
        <v/>
      </c>
      <c r="BV127" s="110" t="str">
        <f>IF(AND(BV$85&gt;=FB127,BV$85&lt;=FC127),IFERROR($G127/FD127,0),"")</f>
        <v/>
      </c>
      <c r="BW127" s="110" t="str">
        <f>IF(AND(BW$85&gt;=FB127,BW$85&lt;=FC127),IFERROR($G127/FD127,0),"")</f>
        <v/>
      </c>
      <c r="BX127" s="110" t="str">
        <f>IF(AND(BX$85&gt;=FB127,BX$85&lt;=FC127),IFERROR($G127/FD127,0),"")</f>
        <v/>
      </c>
      <c r="BY127" s="110" t="str">
        <f>IF(AND(BY$85&gt;=FB127,BY$85&lt;=FC127),IFERROR($G127/FD127,0),"")</f>
        <v/>
      </c>
      <c r="BZ127" s="110" t="str">
        <f>IF(AND(BZ$85&gt;=FB127,BZ$85&lt;=FC127),IFERROR($G127/FD127,0),"")</f>
        <v/>
      </c>
      <c r="CA127" s="110" t="str">
        <f>IF(AND(CA$85&gt;=FB127,CA$85&lt;=FC127),IFERROR($G127/FD127,0),"")</f>
        <v/>
      </c>
      <c r="CB127" s="110" t="str">
        <f>IF(AND(CB$85&gt;=FB127,CB$85&lt;=FC127),IFERROR($G127/FD127,0),"")</f>
        <v/>
      </c>
      <c r="CC127" s="110" t="str">
        <f>IF(AND(CC$85&gt;=FB127,CC$85&lt;=FC127),IFERROR($G127/FD127,0),"")</f>
        <v/>
      </c>
      <c r="CD127" s="110" t="str">
        <f>IF(AND(CD$85&gt;=FB127,CD$85&lt;=FC127),IFERROR($G127/FD127,0),"")</f>
        <v/>
      </c>
      <c r="CE127" s="110" t="str">
        <f>IF(AND(CE$85&gt;=FB127,CE$85&lt;=FC127),IFERROR($G127/FD127,0),"")</f>
        <v/>
      </c>
      <c r="CF127" s="110" t="str">
        <f>IF(AND(CF$85&gt;=FB127,CF$85&lt;=FC127),IFERROR($G127/FD127,0),"")</f>
        <v/>
      </c>
      <c r="CG127" s="110" t="str">
        <f>IF(AND(CG$85&gt;=FB127,CG$85&lt;=FC127),IFERROR($G127/FD127,0),"")</f>
        <v/>
      </c>
      <c r="CH127" s="110" t="str">
        <f>IF(AND(CH$85&gt;=FB127,CH$85&lt;=FC127),IFERROR($G127/FD127,0),"")</f>
        <v/>
      </c>
      <c r="CI127" s="110" t="str">
        <f>IF(AND(CI$85&gt;=FB127,CI$85&lt;=FC127),IFERROR($G127/FD127,0),"")</f>
        <v/>
      </c>
      <c r="CJ127" s="110" t="str">
        <f>IF(AND(CJ$85&gt;=FB127,CJ$85&lt;=FC127),IFERROR($G127/FD127,0),"")</f>
        <v/>
      </c>
      <c r="CK127" s="110" t="str">
        <f>IF(AND(CK$85&gt;=FB127,CK$85&lt;=FC127),IFERROR($G127/FD127,0),"")</f>
        <v/>
      </c>
      <c r="CL127" s="110" t="str">
        <f>IF(AND(CL$85&gt;=FB127,CL$85&lt;=FC127),IFERROR($G127/FD127,0),"")</f>
        <v/>
      </c>
      <c r="CM127" s="110" t="str">
        <f>IF(AND(CM$85&gt;=FB127,CM$85&lt;=FC127),IFERROR($G127/FD127,0),"")</f>
        <v/>
      </c>
      <c r="CN127" s="110" t="str">
        <f>IF(AND(CN$85&gt;=FB127,CN$85&lt;=FC127),IFERROR($G127/FD127,0),"")</f>
        <v/>
      </c>
      <c r="CO127" s="110" t="str">
        <f>IF(AND(CO$85&gt;=FB127,CO$85&lt;=FC127),IFERROR($G127/FD127,0),"")</f>
        <v/>
      </c>
      <c r="CP127" s="110" t="str">
        <f>IF(AND(CP$85&gt;=FB127,CP$85&lt;=FC127),IFERROR($G127/FD127,0),"")</f>
        <v/>
      </c>
      <c r="CQ127" s="110" t="str">
        <f>IF(AND(CQ$85&gt;=FB127,CQ$85&lt;=FC127),IFERROR($G127/FD127,0),"")</f>
        <v/>
      </c>
      <c r="CR127" s="110" t="str">
        <f>IF(AND(CR$85&gt;=FB127,CR$85&lt;=FC127),IFERROR($G127/FD127,0),"")</f>
        <v/>
      </c>
      <c r="CS127" s="110" t="str">
        <f>IF(AND(CS$85&gt;=FB127,CS$85&lt;=FC127),IFERROR($G127/FD127,0),"")</f>
        <v/>
      </c>
      <c r="CT127" s="110" t="str">
        <f>IF(AND(CT$85&gt;=FB127,CT$85&lt;=FC127),IFERROR($G127/FD127,0),"")</f>
        <v/>
      </c>
      <c r="CU127" s="110" t="str">
        <f>IF(AND(CU$85&gt;=FB127,CU$85&lt;=FC127),IFERROR($G127/FD127,0),"")</f>
        <v/>
      </c>
      <c r="CV127" s="110" t="str">
        <f>IF(AND(CV$85&gt;=FB127,CV$85&lt;=FC127),IFERROR($G127/FD127,0),"")</f>
        <v/>
      </c>
      <c r="CW127" s="110" t="str">
        <f>IF(AND(CW$85&gt;=FB127,CW$85&lt;=FC127),IFERROR($G127/FD127,0),"")</f>
        <v/>
      </c>
      <c r="CX127" s="110" t="str">
        <f>IF(AND(CX$85&gt;=FB127,CX$85&lt;=FC127),IFERROR($G127/FD127,0),"")</f>
        <v/>
      </c>
      <c r="CY127" s="110">
        <f>IF(AND(CY$85&gt;=FB127,CY$85&lt;=FC127),IFERROR($G127/FD127,0),"")</f>
        <v>152031.24999999997</v>
      </c>
      <c r="CZ127" s="110">
        <f>IF(AND(CZ$85&gt;=FB127,CZ$85&lt;=FC127),IFERROR($G127/FD127,0),"")</f>
        <v>152031.24999999997</v>
      </c>
      <c r="DA127" s="110">
        <f>IF(AND(DA$85&gt;=FB127,DA$85&lt;=FC127),IFERROR($G127/FD127,0),"")</f>
        <v>152031.24999999997</v>
      </c>
      <c r="DB127" s="110">
        <f>IF(AND(DB$85&gt;=FB127,DB$85&lt;=FC127),IFERROR($G127/FD127,0),"")</f>
        <v>152031.24999999997</v>
      </c>
      <c r="DC127" s="110">
        <f>IF(AND(DC$85&gt;=FB127,DC$85&lt;=FC127),IFERROR($G127/FD127,0),"")</f>
        <v>152031.24999999997</v>
      </c>
      <c r="DD127" s="110">
        <f>IF(AND(DD$85&gt;=FB127,DD$85&lt;=FC127),IFERROR($G127/FD127,0),"")</f>
        <v>152031.24999999997</v>
      </c>
      <c r="DE127" s="110">
        <f>IF(AND(DE$85&gt;=FB127,DE$85&lt;=FC127),IFERROR($G127/FD127,0),"")</f>
        <v>152031.24999999997</v>
      </c>
      <c r="DF127" s="110">
        <f>IF(AND(DF$85&gt;=FB127,DF$85&lt;=FC127),IFERROR($G127/FD127,0),"")</f>
        <v>152031.24999999997</v>
      </c>
      <c r="DG127" s="110">
        <f>IF(AND(DG$85&gt;=FB127,DG$85&lt;=FC127),IFERROR($G127/FD127,0),"")</f>
        <v>152031.24999999997</v>
      </c>
      <c r="DH127" s="110">
        <f>IF(AND(DH$85&gt;=FB127,DH$85&lt;=FC127),IFERROR($G127/FD127,0),"")</f>
        <v>152031.24999999997</v>
      </c>
      <c r="DI127" s="110">
        <f>IF(AND(DI$85&gt;=FB127,DI$85&lt;=FC127),IFERROR($G127/FD127,0),"")</f>
        <v>152031.24999999997</v>
      </c>
      <c r="DJ127" s="110">
        <f>IF(AND(DJ$85&gt;=FB127,DJ$85&lt;=FC127),IFERROR($G127/FD127,0),"")</f>
        <v>152031.24999999997</v>
      </c>
      <c r="DK127" s="110">
        <f>IF(AND(DK$85&gt;=FB127,DK$85&lt;=FC127),IFERROR($G127/FD127,0),"")</f>
        <v>152031.24999999997</v>
      </c>
      <c r="DL127" s="110">
        <f>IF(AND(DL$85&gt;=FB127,DL$85&lt;=FC127),IFERROR($G127/FD127,0),"")</f>
        <v>152031.24999999997</v>
      </c>
      <c r="DM127" s="110">
        <f>IF(AND(DM$85&gt;=FB127,DM$85&lt;=FC127),IFERROR($G127/FD127,0),"")</f>
        <v>152031.24999999997</v>
      </c>
      <c r="DN127" s="110">
        <f>IF(AND(DN$85&gt;=FB127,DN$85&lt;=FC127),IFERROR($G127/FD127,0),"")</f>
        <v>152031.24999999997</v>
      </c>
      <c r="DO127" s="110" t="str">
        <f>IF(AND(DO$85&gt;=FB127,DO$85&lt;=FC127),IFERROR($G127/FD127,0),"")</f>
        <v/>
      </c>
      <c r="DP127" s="110" t="str">
        <f>IF(AND(DP$85&gt;=FB127,DP$85&lt;=FC127),IFERROR($G127/FD127,0),"")</f>
        <v/>
      </c>
      <c r="DQ127" s="110" t="str">
        <f>IF(AND(DQ$85&gt;=FB127,DQ$85&lt;=FC127),IFERROR($G127/FD127,0),"")</f>
        <v/>
      </c>
      <c r="DR127" s="110" t="str">
        <f>IF(AND(DR$85&gt;=FB127,DR$85&lt;=FC127),IFERROR($G127/FD127,0),"")</f>
        <v/>
      </c>
      <c r="DS127" s="110" t="str">
        <f>IF(AND(DS$85&gt;=FB127,DS$85&lt;=FC127),IFERROR($G127/FD127,0),"")</f>
        <v/>
      </c>
      <c r="DT127" s="110" t="str">
        <f>IF(AND(DT$85&gt;=FB127,DT$85&lt;=FC127),IFERROR($G127/FD127,0),"")</f>
        <v/>
      </c>
      <c r="DU127" s="110" t="str">
        <f>IF(AND(DU$85&gt;=FB127,DU$85&lt;=FC127),IFERROR($G127/FD127,0),"")</f>
        <v/>
      </c>
      <c r="DV127" s="110" t="str">
        <f>IF(AND(DV$85&gt;=FB127,DV$85&lt;=FC127),IFERROR($G127/FD127,0),"")</f>
        <v/>
      </c>
      <c r="DW127" s="110" t="str">
        <f>IF(AND(DW$85&gt;=FB127,DW$85&lt;=FC127),IFERROR($G127/FD127,0),"")</f>
        <v/>
      </c>
      <c r="DX127" s="110" t="str">
        <f>IF(AND(DX$85&gt;=FB127,DX$85&lt;=FC127),IFERROR($G127/FD127,0),"")</f>
        <v/>
      </c>
      <c r="DY127" s="110" t="str">
        <f>IF(AND(DY$85&gt;=FB127,DY$85&lt;=FC127),IFERROR($G127/FD127,0),"")</f>
        <v/>
      </c>
      <c r="DZ127" s="110" t="str">
        <f>IF(AND(DZ$85&gt;=FB127,DZ$85&lt;=FC127),IFERROR($G127/FD127,0),"")</f>
        <v/>
      </c>
      <c r="EA127" s="110" t="str">
        <f>IF(AND(EA$85&gt;=FB127,EA$85&lt;=FC127),IFERROR($G127/FD127,0),"")</f>
        <v/>
      </c>
      <c r="EB127" s="110" t="str">
        <f>IF(AND(EB$85&gt;=FB127,EB$85&lt;=FC127),IFERROR($G127/FD127,0),"")</f>
        <v/>
      </c>
      <c r="EC127" s="110" t="str">
        <f>IF(AND(EC$85&gt;=FB127,EC$85&lt;=FC127),IFERROR($G127/FD127,0),"")</f>
        <v/>
      </c>
      <c r="ED127" s="110" t="str">
        <f>IF(AND(ED$85&gt;=FB127,ED$85&lt;=FC127),IFERROR($G127/FD127,0),"")</f>
        <v/>
      </c>
      <c r="EE127" s="110" t="str">
        <f>IF(AND(EE$85&gt;=FB127,EE$85&lt;=FC127),IFERROR($G127/FD127,0),"")</f>
        <v/>
      </c>
      <c r="EF127" s="110" t="str">
        <f>IF(AND(EF$85&gt;=FB127,EF$85&lt;=FC127),IFERROR($G127/FD127,0),"")</f>
        <v/>
      </c>
      <c r="EG127" s="110" t="str">
        <f>IF(AND(EG$85&gt;=FB127,EG$85&lt;=FC127),IFERROR($G127/FD127,0),"")</f>
        <v/>
      </c>
      <c r="EH127" s="110" t="str">
        <f>IF(AND(EH$85&gt;=FB127,EH$85&lt;=FC127),IFERROR($G127/FD127,0),"")</f>
        <v/>
      </c>
      <c r="EI127" s="110" t="str">
        <f>IF(AND(EI$85&gt;=FB127,EI$85&lt;=FC127),IFERROR($G127/FD127,0),"")</f>
        <v/>
      </c>
      <c r="EJ127" s="110" t="str">
        <f>IF(AND(EJ$85&gt;=FB127,EJ$85&lt;=FC127),IFERROR($G127/FD127,0),"")</f>
        <v/>
      </c>
      <c r="EK127" s="110" t="str">
        <f>IF(AND(EK$85&gt;=FB127,EK$85&lt;=FC127),IFERROR($G127/FD127,0),"")</f>
        <v/>
      </c>
      <c r="EL127" s="110" t="str">
        <f>IF(AND(EL$85&gt;=FB127,EL$85&lt;=FC127),IFERROR($G127/FD127,0),"")</f>
        <v/>
      </c>
      <c r="EM127" s="110" t="str">
        <f>IF(AND(EM$85&gt;=FB127,EM$85&lt;=FC127),IFERROR($G127/FD127,0),"")</f>
        <v/>
      </c>
      <c r="EN127" s="110" t="str">
        <f>IF(AND(EN$85&gt;=FB127,EN$85&lt;=FC127),IFERROR($G127/FD127,0),"")</f>
        <v/>
      </c>
      <c r="EO127" s="110" t="str">
        <f>IF(AND(EO$85&gt;=FB127,EO$85&lt;=FC127),IFERROR($G127/FD127,0),"")</f>
        <v/>
      </c>
      <c r="EP127" s="110" t="str">
        <f>IF(AND(EP$85&gt;=FB127,EP$85&lt;=FC127),IFERROR($G127/FD127,0),"")</f>
        <v/>
      </c>
      <c r="EQ127" s="110" t="str">
        <f>IF(AND(EQ$85&gt;=FB127,EQ$85&lt;=FC127),IFERROR($G127/FD127,0),"")</f>
        <v/>
      </c>
      <c r="ER127" s="110" t="str">
        <f>IF(AND(ER$85&gt;=FB127,ER$85&lt;=FC127),IFERROR($G127/FD127,0),"")</f>
        <v/>
      </c>
      <c r="ES127" s="110" t="str">
        <f>IF(AND(ES$85&gt;=FB127,ES$85&lt;=FC127),IFERROR($G127/FD127,0),"")</f>
        <v/>
      </c>
      <c r="ET127" s="110" t="str">
        <f>IF(AND(ET$85&gt;=FB127,ET$85&lt;=FC127),IFERROR($G127/FD127,0),"")</f>
        <v/>
      </c>
      <c r="EU127" s="110" t="str">
        <f>IF(AND(EU$85&gt;=FB127,EU$85&lt;=FC127),IFERROR($G127/FD127,0),"")</f>
        <v/>
      </c>
      <c r="EV127" s="110" t="str">
        <f>IF(AND(EV$85&gt;=FB127,EV$85&lt;=FC127),IFERROR($G127/FD127,0),"")</f>
        <v/>
      </c>
      <c r="EW127" s="110" t="str">
        <f>IF(AND(EW$85&gt;=FB127,EW$85&lt;=FC127),IFERROR($G127/FD127,0),"")</f>
        <v/>
      </c>
      <c r="EX127" s="110" t="str">
        <f>IF(AND(EX$85&gt;=FB127,EX$85&lt;=FC127),IFERROR($G127/FD127,0),"")</f>
        <v/>
      </c>
      <c r="EY127" s="110" t="str">
        <f>IF(AND(EY$85&gt;=FB127,EY$85&lt;=FC127),IFERROR($G127/FD127,0),"")</f>
        <v/>
      </c>
      <c r="EZ127" s="110" t="str">
        <f>IF(AND(EZ$85&gt;=FB127,EZ$85&lt;=FC127),IFERROR($G127/FD127,0),"")</f>
        <v/>
      </c>
      <c r="FA127" s="110" t="str">
        <f>IF(AND(FA$85&gt;=FB127,FA$85&lt;=FC127),IFERROR($G127/FD127,0),"")</f>
        <v/>
      </c>
      <c r="FB127">
        <f>'06_Presupuesto'!J214-'02_Rendimientos'!$B$79+1</f>
        <v>96</v>
      </c>
      <c r="FC127">
        <f>'06_Presupuesto'!K214-'02_Rendimientos'!$B$79+1</f>
        <v>111</v>
      </c>
      <c r="FD127">
        <f>FC127-FB127+1</f>
        <v>16</v>
      </c>
    </row>
    <row r="128" spans="2:160">
      <c r="B128" t="str">
        <f>'06_Presupuesto'!K49</f>
        <v>B.2.5.2</v>
      </c>
      <c r="C128" t="str">
        <f>'06_Presupuesto'!L49</f>
        <v>Cerámicos Pisos</v>
      </c>
      <c r="D128" t="str">
        <f>'06_Presupuesto'!M49</f>
        <v>M2</v>
      </c>
      <c r="E128" s="90">
        <f>'06_Presupuesto'!N49</f>
        <v>84</v>
      </c>
      <c r="F128" s="90">
        <f>'06_Presupuesto'!O49</f>
        <v>33125</v>
      </c>
      <c r="G128" s="90">
        <f>'06_Presupuesto'!P49</f>
        <v>2782500</v>
      </c>
      <c r="H128" s="90" t="str">
        <f>IF(AND(H$85&gt;=FB128,H$85&lt;=FC128),IFERROR($G128/FD128,0),"")</f>
        <v/>
      </c>
      <c r="I128" s="90" t="str">
        <f>IF(AND(I$85&gt;=FB128,I$85&lt;=FC128),IFERROR($G128/FD128,0),"")</f>
        <v/>
      </c>
      <c r="J128" s="90" t="str">
        <f>IF(AND(J$85&gt;=FB128,J$85&lt;=FC128),IFERROR($G128/FD128,0),"")</f>
        <v/>
      </c>
      <c r="K128" s="90" t="str">
        <f>IF(AND(K$85&gt;=FB128,K$85&lt;=FC128),IFERROR($G128/FD128,0),"")</f>
        <v/>
      </c>
      <c r="L128" s="90" t="str">
        <f>IF(AND(L$85&gt;=FB128,L$85&lt;=FC128),IFERROR($G128/FD128,0),"")</f>
        <v/>
      </c>
      <c r="M128" s="90" t="str">
        <f>IF(AND(M$85&gt;=FB128,M$85&lt;=FC128),IFERROR($G128/FD128,0),"")</f>
        <v/>
      </c>
      <c r="N128" s="90" t="str">
        <f>IF(AND(N$85&gt;=FB128,N$85&lt;=FC128),IFERROR($G128/FD128,0),"")</f>
        <v/>
      </c>
      <c r="O128" s="90" t="str">
        <f>IF(AND(O$85&gt;=FB128,O$85&lt;=FC128),IFERROR($G128/FD128,0),"")</f>
        <v/>
      </c>
      <c r="P128" s="90" t="str">
        <f>IF(AND(P$85&gt;=FB128,P$85&lt;=FC128),IFERROR($G128/FD128,0),"")</f>
        <v/>
      </c>
      <c r="Q128" s="90" t="str">
        <f>IF(AND(Q$85&gt;=FB128,Q$85&lt;=FC128),IFERROR($G128/FD128,0),"")</f>
        <v/>
      </c>
      <c r="R128" s="90" t="str">
        <f>IF(AND(R$85&gt;=FB128,R$85&lt;=FC128),IFERROR($G128/FD128,0),"")</f>
        <v/>
      </c>
      <c r="S128" s="90" t="str">
        <f>IF(AND(S$85&gt;=FB128,S$85&lt;=FC128),IFERROR($G128/FD128,0),"")</f>
        <v/>
      </c>
      <c r="T128" s="90" t="str">
        <f>IF(AND(T$85&gt;=FB128,T$85&lt;=FC128),IFERROR($G128/FD128,0),"")</f>
        <v/>
      </c>
      <c r="U128" s="90" t="str">
        <f>IF(AND(U$85&gt;=FB128,U$85&lt;=FC128),IFERROR($G128/FD128,0),"")</f>
        <v/>
      </c>
      <c r="V128" s="90" t="str">
        <f>IF(AND(V$85&gt;=FB128,V$85&lt;=FC128),IFERROR($G128/FD128,0),"")</f>
        <v/>
      </c>
      <c r="W128" s="90" t="str">
        <f>IF(AND(W$85&gt;=FB128,W$85&lt;=FC128),IFERROR($G128/FD128,0),"")</f>
        <v/>
      </c>
      <c r="X128" s="90" t="str">
        <f>IF(AND(X$85&gt;=FB128,X$85&lt;=FC128),IFERROR($G128/FD128,0),"")</f>
        <v/>
      </c>
      <c r="Y128" s="90" t="str">
        <f>IF(AND(Y$85&gt;=FB128,Y$85&lt;=FC128),IFERROR($G128/FD128,0),"")</f>
        <v/>
      </c>
      <c r="Z128" s="90" t="str">
        <f>IF(AND(Z$85&gt;=FB128,Z$85&lt;=FC128),IFERROR($G128/FD128,0),"")</f>
        <v/>
      </c>
      <c r="AA128" s="90" t="str">
        <f>IF(AND(AA$85&gt;=FB128,AA$85&lt;=FC128),IFERROR($G128/FD128,0),"")</f>
        <v/>
      </c>
      <c r="AB128" s="90" t="str">
        <f>IF(AND(AB$85&gt;=FB128,AB$85&lt;=FC128),IFERROR($G128/FD128,0),"")</f>
        <v/>
      </c>
      <c r="AC128" s="90" t="str">
        <f>IF(AND(AC$85&gt;=FB128,AC$85&lt;=FC128),IFERROR($G128/FD128,0),"")</f>
        <v/>
      </c>
      <c r="AD128" s="90" t="str">
        <f>IF(AND(AD$85&gt;=FB128,AD$85&lt;=FC128),IFERROR($G128/FD128,0),"")</f>
        <v/>
      </c>
      <c r="AE128" s="90" t="str">
        <f>IF(AND(AE$85&gt;=FB128,AE$85&lt;=FC128),IFERROR($G128/FD128,0),"")</f>
        <v/>
      </c>
      <c r="AF128" s="90" t="str">
        <f>IF(AND(AF$85&gt;=FB128,AF$85&lt;=FC128),IFERROR($G128/FD128,0),"")</f>
        <v/>
      </c>
      <c r="AG128" s="90" t="str">
        <f>IF(AND(AG$85&gt;=FB128,AG$85&lt;=FC128),IFERROR($G128/FD128,0),"")</f>
        <v/>
      </c>
      <c r="AH128" s="90" t="str">
        <f>IF(AND(AH$85&gt;=FB128,AH$85&lt;=FC128),IFERROR($G128/FD128,0),"")</f>
        <v/>
      </c>
      <c r="AI128" s="90" t="str">
        <f>IF(AND(AI$85&gt;=FB128,AI$85&lt;=FC128),IFERROR($G128/FD128,0),"")</f>
        <v/>
      </c>
      <c r="AJ128" s="90" t="str">
        <f>IF(AND(AJ$85&gt;=FB128,AJ$85&lt;=FC128),IFERROR($G128/FD128,0),"")</f>
        <v/>
      </c>
      <c r="AK128" s="90" t="str">
        <f>IF(AND(AK$85&gt;=FB128,AK$85&lt;=FC128),IFERROR($G128/FD128,0),"")</f>
        <v/>
      </c>
      <c r="AL128" s="90" t="str">
        <f>IF(AND(AL$85&gt;=FB128,AL$85&lt;=FC128),IFERROR($G128/FD128,0),"")</f>
        <v/>
      </c>
      <c r="AM128" s="90" t="str">
        <f>IF(AND(AM$85&gt;=FB128,AM$85&lt;=FC128),IFERROR($G128/FD128,0),"")</f>
        <v/>
      </c>
      <c r="AN128" s="90" t="str">
        <f>IF(AND(AN$85&gt;=FB128,AN$85&lt;=FC128),IFERROR($G128/FD128,0),"")</f>
        <v/>
      </c>
      <c r="AO128" s="90" t="str">
        <f>IF(AND(AO$85&gt;=FB128,AO$85&lt;=FC128),IFERROR($G128/FD128,0),"")</f>
        <v/>
      </c>
      <c r="AP128" s="90" t="str">
        <f>IF(AND(AP$85&gt;=FB128,AP$85&lt;=FC128),IFERROR($G128/FD128,0),"")</f>
        <v/>
      </c>
      <c r="AQ128" s="90" t="str">
        <f>IF(AND(AQ$85&gt;=FB128,AQ$85&lt;=FC128),IFERROR($G128/FD128,0),"")</f>
        <v/>
      </c>
      <c r="AR128" s="90" t="str">
        <f>IF(AND(AR$85&gt;=FB128,AR$85&lt;=FC128),IFERROR($G128/FD128,0),"")</f>
        <v/>
      </c>
      <c r="AS128" s="90" t="str">
        <f>IF(AND(AS$85&gt;=FB128,AS$85&lt;=FC128),IFERROR($G128/FD128,0),"")</f>
        <v/>
      </c>
      <c r="AT128" s="90" t="str">
        <f>IF(AND(AT$85&gt;=FB128,AT$85&lt;=FC128),IFERROR($G128/FD128,0),"")</f>
        <v/>
      </c>
      <c r="AU128" s="90" t="str">
        <f>IF(AND(AU$85&gt;=FB128,AU$85&lt;=FC128),IFERROR($G128/FD128,0),"")</f>
        <v/>
      </c>
      <c r="AV128" s="90" t="str">
        <f>IF(AND(AV$85&gt;=FB128,AV$85&lt;=FC128),IFERROR($G128/FD128,0),"")</f>
        <v/>
      </c>
      <c r="AW128" s="90" t="str">
        <f>IF(AND(AW$85&gt;=FB128,AW$85&lt;=FC128),IFERROR($G128/FD128,0),"")</f>
        <v/>
      </c>
      <c r="AX128" s="90" t="str">
        <f>IF(AND(AX$85&gt;=FB128,AX$85&lt;=FC128),IFERROR($G128/FD128,0),"")</f>
        <v/>
      </c>
      <c r="AY128" s="90" t="str">
        <f>IF(AND(AY$85&gt;=FB128,AY$85&lt;=FC128),IFERROR($G128/FD128,0),"")</f>
        <v/>
      </c>
      <c r="AZ128" s="90" t="str">
        <f>IF(AND(AZ$85&gt;=FB128,AZ$85&lt;=FC128),IFERROR($G128/FD128,0),"")</f>
        <v/>
      </c>
      <c r="BA128" s="90" t="str">
        <f>IF(AND(BA$85&gt;=FB128,BA$85&lt;=FC128),IFERROR($G128/FD128,0),"")</f>
        <v/>
      </c>
      <c r="BB128" s="90" t="str">
        <f>IF(AND(BB$85&gt;=FB128,BB$85&lt;=FC128),IFERROR($G128/FD128,0),"")</f>
        <v/>
      </c>
      <c r="BC128" s="90" t="str">
        <f>IF(AND(BC$85&gt;=FB128,BC$85&lt;=FC128),IFERROR($G128/FD128,0),"")</f>
        <v/>
      </c>
      <c r="BD128" s="90" t="str">
        <f>IF(AND(BD$85&gt;=FB128,BD$85&lt;=FC128),IFERROR($G128/FD128,0),"")</f>
        <v/>
      </c>
      <c r="BE128" s="90" t="str">
        <f>IF(AND(BE$85&gt;=FB128,BE$85&lt;=FC128),IFERROR($G128/FD128,0),"")</f>
        <v/>
      </c>
      <c r="BF128" s="90" t="str">
        <f>IF(AND(BF$85&gt;=FB128,BF$85&lt;=FC128),IFERROR($G128/FD128,0),"")</f>
        <v/>
      </c>
      <c r="BG128" s="90" t="str">
        <f>IF(AND(BG$85&gt;=FB128,BG$85&lt;=FC128),IFERROR($G128/FD128,0),"")</f>
        <v/>
      </c>
      <c r="BH128" s="90" t="str">
        <f>IF(AND(BH$85&gt;=FB128,BH$85&lt;=FC128),IFERROR($G128/FD128,0),"")</f>
        <v/>
      </c>
      <c r="BI128" s="90" t="str">
        <f>IF(AND(BI$85&gt;=FB128,BI$85&lt;=FC128),IFERROR($G128/FD128,0),"")</f>
        <v/>
      </c>
      <c r="BJ128" s="90" t="str">
        <f>IF(AND(BJ$85&gt;=FB128,BJ$85&lt;=FC128),IFERROR($G128/FD128,0),"")</f>
        <v/>
      </c>
      <c r="BK128" s="90" t="str">
        <f>IF(AND(BK$85&gt;=FB128,BK$85&lt;=FC128),IFERROR($G128/FD128,0),"")</f>
        <v/>
      </c>
      <c r="BL128" s="90" t="str">
        <f>IF(AND(BL$85&gt;=FB128,BL$85&lt;=FC128),IFERROR($G128/FD128,0),"")</f>
        <v/>
      </c>
      <c r="BM128" s="90" t="str">
        <f>IF(AND(BM$85&gt;=FB128,BM$85&lt;=FC128),IFERROR($G128/FD128,0),"")</f>
        <v/>
      </c>
      <c r="BN128" s="90" t="str">
        <f>IF(AND(BN$85&gt;=FB128,BN$85&lt;=FC128),IFERROR($G128/FD128,0),"")</f>
        <v/>
      </c>
      <c r="BO128" s="90" t="str">
        <f>IF(AND(BO$85&gt;=FB128,BO$85&lt;=FC128),IFERROR($G128/FD128,0),"")</f>
        <v/>
      </c>
      <c r="BP128" s="90" t="str">
        <f>IF(AND(BP$85&gt;=FB128,BP$85&lt;=FC128),IFERROR($G128/FD128,0),"")</f>
        <v/>
      </c>
      <c r="BQ128" s="90" t="str">
        <f>IF(AND(BQ$85&gt;=FB128,BQ$85&lt;=FC128),IFERROR($G128/FD128,0),"")</f>
        <v/>
      </c>
      <c r="BR128" s="90" t="str">
        <f>IF(AND(BR$85&gt;=FB128,BR$85&lt;=FC128),IFERROR($G128/FD128,0),"")</f>
        <v/>
      </c>
      <c r="BS128" s="90" t="str">
        <f>IF(AND(BS$85&gt;=FB128,BS$85&lt;=FC128),IFERROR($G128/FD128,0),"")</f>
        <v/>
      </c>
      <c r="BT128" s="90" t="str">
        <f>IF(AND(BT$85&gt;=FB128,BT$85&lt;=FC128),IFERROR($G128/FD128,0),"")</f>
        <v/>
      </c>
      <c r="BU128" s="90" t="str">
        <f>IF(AND(BU$85&gt;=FB128,BU$85&lt;=FC128),IFERROR($G128/FD128,0),"")</f>
        <v/>
      </c>
      <c r="BV128" s="90" t="str">
        <f>IF(AND(BV$85&gt;=FB128,BV$85&lt;=FC128),IFERROR($G128/FD128,0),"")</f>
        <v/>
      </c>
      <c r="BW128" s="90" t="str">
        <f>IF(AND(BW$85&gt;=FB128,BW$85&lt;=FC128),IFERROR($G128/FD128,0),"")</f>
        <v/>
      </c>
      <c r="BX128" s="90" t="str">
        <f>IF(AND(BX$85&gt;=FB128,BX$85&lt;=FC128),IFERROR($G128/FD128,0),"")</f>
        <v/>
      </c>
      <c r="BY128" s="90" t="str">
        <f>IF(AND(BY$85&gt;=FB128,BY$85&lt;=FC128),IFERROR($G128/FD128,0),"")</f>
        <v/>
      </c>
      <c r="BZ128" s="90" t="str">
        <f>IF(AND(BZ$85&gt;=FB128,BZ$85&lt;=FC128),IFERROR($G128/FD128,0),"")</f>
        <v/>
      </c>
      <c r="CA128" s="90" t="str">
        <f>IF(AND(CA$85&gt;=FB128,CA$85&lt;=FC128),IFERROR($G128/FD128,0),"")</f>
        <v/>
      </c>
      <c r="CB128" s="90" t="str">
        <f>IF(AND(CB$85&gt;=FB128,CB$85&lt;=FC128),IFERROR($G128/FD128,0),"")</f>
        <v/>
      </c>
      <c r="CC128" s="90" t="str">
        <f>IF(AND(CC$85&gt;=FB128,CC$85&lt;=FC128),IFERROR($G128/FD128,0),"")</f>
        <v/>
      </c>
      <c r="CD128" s="90" t="str">
        <f>IF(AND(CD$85&gt;=FB128,CD$85&lt;=FC128),IFERROR($G128/FD128,0),"")</f>
        <v/>
      </c>
      <c r="CE128" s="90" t="str">
        <f>IF(AND(CE$85&gt;=FB128,CE$85&lt;=FC128),IFERROR($G128/FD128,0),"")</f>
        <v/>
      </c>
      <c r="CF128" s="90" t="str">
        <f>IF(AND(CF$85&gt;=FB128,CF$85&lt;=FC128),IFERROR($G128/FD128,0),"")</f>
        <v/>
      </c>
      <c r="CG128" s="90" t="str">
        <f>IF(AND(CG$85&gt;=FB128,CG$85&lt;=FC128),IFERROR($G128/FD128,0),"")</f>
        <v/>
      </c>
      <c r="CH128" s="90" t="str">
        <f>IF(AND(CH$85&gt;=FB128,CH$85&lt;=FC128),IFERROR($G128/FD128,0),"")</f>
        <v/>
      </c>
      <c r="CI128" s="90" t="str">
        <f>IF(AND(CI$85&gt;=FB128,CI$85&lt;=FC128),IFERROR($G128/FD128,0),"")</f>
        <v/>
      </c>
      <c r="CJ128" s="90" t="str">
        <f>IF(AND(CJ$85&gt;=FB128,CJ$85&lt;=FC128),IFERROR($G128/FD128,0),"")</f>
        <v/>
      </c>
      <c r="CK128" s="90" t="str">
        <f>IF(AND(CK$85&gt;=FB128,CK$85&lt;=FC128),IFERROR($G128/FD128,0),"")</f>
        <v/>
      </c>
      <c r="CL128" s="90" t="str">
        <f>IF(AND(CL$85&gt;=FB128,CL$85&lt;=FC128),IFERROR($G128/FD128,0),"")</f>
        <v/>
      </c>
      <c r="CM128" s="90" t="str">
        <f>IF(AND(CM$85&gt;=FB128,CM$85&lt;=FC128),IFERROR($G128/FD128,0),"")</f>
        <v/>
      </c>
      <c r="CN128" s="90" t="str">
        <f>IF(AND(CN$85&gt;=FB128,CN$85&lt;=FC128),IFERROR($G128/FD128,0),"")</f>
        <v/>
      </c>
      <c r="CO128" s="90" t="str">
        <f>IF(AND(CO$85&gt;=FB128,CO$85&lt;=FC128),IFERROR($G128/FD128,0),"")</f>
        <v/>
      </c>
      <c r="CP128" s="90" t="str">
        <f>IF(AND(CP$85&gt;=FB128,CP$85&lt;=FC128),IFERROR($G128/FD128,0),"")</f>
        <v/>
      </c>
      <c r="CQ128" s="90" t="str">
        <f>IF(AND(CQ$85&gt;=FB128,CQ$85&lt;=FC128),IFERROR($G128/FD128,0),"")</f>
        <v/>
      </c>
      <c r="CR128" s="90" t="str">
        <f>IF(AND(CR$85&gt;=FB128,CR$85&lt;=FC128),IFERROR($G128/FD128,0),"")</f>
        <v/>
      </c>
      <c r="CS128" s="90" t="str">
        <f>IF(AND(CS$85&gt;=FB128,CS$85&lt;=FC128),IFERROR($G128/FD128,0),"")</f>
        <v/>
      </c>
      <c r="CT128" s="90" t="str">
        <f>IF(AND(CT$85&gt;=FB128,CT$85&lt;=FC128),IFERROR($G128/FD128,0),"")</f>
        <v/>
      </c>
      <c r="CU128" s="90" t="str">
        <f>IF(AND(CU$85&gt;=FB128,CU$85&lt;=FC128),IFERROR($G128/FD128,0),"")</f>
        <v/>
      </c>
      <c r="CV128" s="90" t="str">
        <f>IF(AND(CV$85&gt;=FB128,CV$85&lt;=FC128),IFERROR($G128/FD128,0),"")</f>
        <v/>
      </c>
      <c r="CW128" s="90" t="str">
        <f>IF(AND(CW$85&gt;=FB128,CW$85&lt;=FC128),IFERROR($G128/FD128,0),"")</f>
        <v/>
      </c>
      <c r="CX128" s="90" t="str">
        <f>IF(AND(CX$85&gt;=FB128,CX$85&lt;=FC128),IFERROR($G128/FD128,0),"")</f>
        <v/>
      </c>
      <c r="CY128" s="90" t="str">
        <f>IF(AND(CY$85&gt;=FB128,CY$85&lt;=FC128),IFERROR($G128/FD128,0),"")</f>
        <v/>
      </c>
      <c r="CZ128" s="90" t="str">
        <f>IF(AND(CZ$85&gt;=FB128,CZ$85&lt;=FC128),IFERROR($G128/FD128,0),"")</f>
        <v/>
      </c>
      <c r="DA128" s="90" t="str">
        <f>IF(AND(DA$85&gt;=FB128,DA$85&lt;=FC128),IFERROR($G128/FD128,0),"")</f>
        <v/>
      </c>
      <c r="DB128" s="90" t="str">
        <f>IF(AND(DB$85&gt;=FB128,DB$85&lt;=FC128),IFERROR($G128/FD128,0),"")</f>
        <v/>
      </c>
      <c r="DC128" s="90" t="str">
        <f>IF(AND(DC$85&gt;=FB128,DC$85&lt;=FC128),IFERROR($G128/FD128,0),"")</f>
        <v/>
      </c>
      <c r="DD128" s="90" t="str">
        <f>IF(AND(DD$85&gt;=FB128,DD$85&lt;=FC128),IFERROR($G128/FD128,0),"")</f>
        <v/>
      </c>
      <c r="DE128" s="90" t="str">
        <f>IF(AND(DE$85&gt;=FB128,DE$85&lt;=FC128),IFERROR($G128/FD128,0),"")</f>
        <v/>
      </c>
      <c r="DF128" s="90" t="str">
        <f>IF(AND(DF$85&gt;=FB128,DF$85&lt;=FC128),IFERROR($G128/FD128,0),"")</f>
        <v/>
      </c>
      <c r="DG128" s="90" t="str">
        <f>IF(AND(DG$85&gt;=FB128,DG$85&lt;=FC128),IFERROR($G128/FD128,0),"")</f>
        <v/>
      </c>
      <c r="DH128" s="90" t="str">
        <f>IF(AND(DH$85&gt;=FB128,DH$85&lt;=FC128),IFERROR($G128/FD128,0),"")</f>
        <v/>
      </c>
      <c r="DI128" s="90" t="str">
        <f>IF(AND(DI$85&gt;=FB128,DI$85&lt;=FC128),IFERROR($G128/FD128,0),"")</f>
        <v/>
      </c>
      <c r="DJ128" s="90" t="str">
        <f>IF(AND(DJ$85&gt;=FB128,DJ$85&lt;=FC128),IFERROR($G128/FD128,0),"")</f>
        <v/>
      </c>
      <c r="DK128" s="90" t="str">
        <f>IF(AND(DK$85&gt;=FB128,DK$85&lt;=FC128),IFERROR($G128/FD128,0),"")</f>
        <v/>
      </c>
      <c r="DL128" s="90" t="str">
        <f>IF(AND(DL$85&gt;=FB128,DL$85&lt;=FC128),IFERROR($G128/FD128,0),"")</f>
        <v/>
      </c>
      <c r="DM128" s="90" t="str">
        <f>IF(AND(DM$85&gt;=FB128,DM$85&lt;=FC128),IFERROR($G128/FD128,0),"")</f>
        <v/>
      </c>
      <c r="DN128" s="90" t="str">
        <f>IF(AND(DN$85&gt;=FB128,DN$85&lt;=FC128),IFERROR($G128/FD128,0),"")</f>
        <v/>
      </c>
      <c r="DO128" s="90">
        <f>IF(AND(DO$85&gt;=FB128,DO$85&lt;=FC128),IFERROR($G128/FD128,0),"")</f>
        <v>278250</v>
      </c>
      <c r="DP128" s="90">
        <f>IF(AND(DP$85&gt;=FB128,DP$85&lt;=FC128),IFERROR($G128/FD128,0),"")</f>
        <v>278250</v>
      </c>
      <c r="DQ128" s="90">
        <f>IF(AND(DQ$85&gt;=FB128,DQ$85&lt;=FC128),IFERROR($G128/FD128,0),"")</f>
        <v>278250</v>
      </c>
      <c r="DR128" s="90">
        <f>IF(AND(DR$85&gt;=FB128,DR$85&lt;=FC128),IFERROR($G128/FD128,0),"")</f>
        <v>278250</v>
      </c>
      <c r="DS128" s="90">
        <f>IF(AND(DS$85&gt;=FB128,DS$85&lt;=FC128),IFERROR($G128/FD128,0),"")</f>
        <v>278250</v>
      </c>
      <c r="DT128" s="90">
        <f>IF(AND(DT$85&gt;=FB128,DT$85&lt;=FC128),IFERROR($G128/FD128,0),"")</f>
        <v>278250</v>
      </c>
      <c r="DU128" s="90">
        <f>IF(AND(DU$85&gt;=FB128,DU$85&lt;=FC128),IFERROR($G128/FD128,0),"")</f>
        <v>278250</v>
      </c>
      <c r="DV128" s="90">
        <f>IF(AND(DV$85&gt;=FB128,DV$85&lt;=FC128),IFERROR($G128/FD128,0),"")</f>
        <v>278250</v>
      </c>
      <c r="DW128" s="90">
        <f>IF(AND(DW$85&gt;=FB128,DW$85&lt;=FC128),IFERROR($G128/FD128,0),"")</f>
        <v>278250</v>
      </c>
      <c r="DX128" s="90">
        <f>IF(AND(DX$85&gt;=FB128,DX$85&lt;=FC128),IFERROR($G128/FD128,0),"")</f>
        <v>278250</v>
      </c>
      <c r="DY128" s="90" t="str">
        <f>IF(AND(DY$85&gt;=FB128,DY$85&lt;=FC128),IFERROR($G128/FD128,0),"")</f>
        <v/>
      </c>
      <c r="DZ128" s="90" t="str">
        <f>IF(AND(DZ$85&gt;=FB128,DZ$85&lt;=FC128),IFERROR($G128/FD128,0),"")</f>
        <v/>
      </c>
      <c r="EA128" s="90" t="str">
        <f>IF(AND(EA$85&gt;=FB128,EA$85&lt;=FC128),IFERROR($G128/FD128,0),"")</f>
        <v/>
      </c>
      <c r="EB128" s="90" t="str">
        <f>IF(AND(EB$85&gt;=FB128,EB$85&lt;=FC128),IFERROR($G128/FD128,0),"")</f>
        <v/>
      </c>
      <c r="EC128" s="90" t="str">
        <f>IF(AND(EC$85&gt;=FB128,EC$85&lt;=FC128),IFERROR($G128/FD128,0),"")</f>
        <v/>
      </c>
      <c r="ED128" s="90" t="str">
        <f>IF(AND(ED$85&gt;=FB128,ED$85&lt;=FC128),IFERROR($G128/FD128,0),"")</f>
        <v/>
      </c>
      <c r="EE128" s="90" t="str">
        <f>IF(AND(EE$85&gt;=FB128,EE$85&lt;=FC128),IFERROR($G128/FD128,0),"")</f>
        <v/>
      </c>
      <c r="EF128" s="90" t="str">
        <f>IF(AND(EF$85&gt;=FB128,EF$85&lt;=FC128),IFERROR($G128/FD128,0),"")</f>
        <v/>
      </c>
      <c r="EG128" s="90" t="str">
        <f>IF(AND(EG$85&gt;=FB128,EG$85&lt;=FC128),IFERROR($G128/FD128,0),"")</f>
        <v/>
      </c>
      <c r="EH128" s="90" t="str">
        <f>IF(AND(EH$85&gt;=FB128,EH$85&lt;=FC128),IFERROR($G128/FD128,0),"")</f>
        <v/>
      </c>
      <c r="EI128" s="90" t="str">
        <f>IF(AND(EI$85&gt;=FB128,EI$85&lt;=FC128),IFERROR($G128/FD128,0),"")</f>
        <v/>
      </c>
      <c r="EJ128" s="90" t="str">
        <f>IF(AND(EJ$85&gt;=FB128,EJ$85&lt;=FC128),IFERROR($G128/FD128,0),"")</f>
        <v/>
      </c>
      <c r="EK128" s="90" t="str">
        <f>IF(AND(EK$85&gt;=FB128,EK$85&lt;=FC128),IFERROR($G128/FD128,0),"")</f>
        <v/>
      </c>
      <c r="EL128" s="90" t="str">
        <f>IF(AND(EL$85&gt;=FB128,EL$85&lt;=FC128),IFERROR($G128/FD128,0),"")</f>
        <v/>
      </c>
      <c r="EM128" s="90" t="str">
        <f>IF(AND(EM$85&gt;=FB128,EM$85&lt;=FC128),IFERROR($G128/FD128,0),"")</f>
        <v/>
      </c>
      <c r="EN128" s="90" t="str">
        <f>IF(AND(EN$85&gt;=FB128,EN$85&lt;=FC128),IFERROR($G128/FD128,0),"")</f>
        <v/>
      </c>
      <c r="EO128" s="90" t="str">
        <f>IF(AND(EO$85&gt;=FB128,EO$85&lt;=FC128),IFERROR($G128/FD128,0),"")</f>
        <v/>
      </c>
      <c r="EP128" s="90" t="str">
        <f>IF(AND(EP$85&gt;=FB128,EP$85&lt;=FC128),IFERROR($G128/FD128,0),"")</f>
        <v/>
      </c>
      <c r="EQ128" s="90" t="str">
        <f>IF(AND(EQ$85&gt;=FB128,EQ$85&lt;=FC128),IFERROR($G128/FD128,0),"")</f>
        <v/>
      </c>
      <c r="ER128" s="90" t="str">
        <f>IF(AND(ER$85&gt;=FB128,ER$85&lt;=FC128),IFERROR($G128/FD128,0),"")</f>
        <v/>
      </c>
      <c r="ES128" s="90" t="str">
        <f>IF(AND(ES$85&gt;=FB128,ES$85&lt;=FC128),IFERROR($G128/FD128,0),"")</f>
        <v/>
      </c>
      <c r="ET128" s="90" t="str">
        <f>IF(AND(ET$85&gt;=FB128,ET$85&lt;=FC128),IFERROR($G128/FD128,0),"")</f>
        <v/>
      </c>
      <c r="EU128" s="90" t="str">
        <f>IF(AND(EU$85&gt;=FB128,EU$85&lt;=FC128),IFERROR($G128/FD128,0),"")</f>
        <v/>
      </c>
      <c r="EV128" s="90" t="str">
        <f>IF(AND(EV$85&gt;=FB128,EV$85&lt;=FC128),IFERROR($G128/FD128,0),"")</f>
        <v/>
      </c>
      <c r="EW128" s="90" t="str">
        <f>IF(AND(EW$85&gt;=FB128,EW$85&lt;=FC128),IFERROR($G128/FD128,0),"")</f>
        <v/>
      </c>
      <c r="EX128" s="90" t="str">
        <f>IF(AND(EX$85&gt;=FB128,EX$85&lt;=FC128),IFERROR($G128/FD128,0),"")</f>
        <v/>
      </c>
      <c r="EY128" s="90" t="str">
        <f>IF(AND(EY$85&gt;=FB128,EY$85&lt;=FC128),IFERROR($G128/FD128,0),"")</f>
        <v/>
      </c>
      <c r="EZ128" s="90" t="str">
        <f>IF(AND(EZ$85&gt;=FB128,EZ$85&lt;=FC128),IFERROR($G128/FD128,0),"")</f>
        <v/>
      </c>
      <c r="FA128" s="90" t="str">
        <f>IF(AND(FA$85&gt;=FB128,FA$85&lt;=FC128),IFERROR($G128/FD128,0),"")</f>
        <v/>
      </c>
      <c r="FB128">
        <f>'06_Presupuesto'!J215-'02_Rendimientos'!$B$79+1</f>
        <v>112</v>
      </c>
      <c r="FC128">
        <f>'06_Presupuesto'!K215-'02_Rendimientos'!$B$79+1</f>
        <v>121</v>
      </c>
      <c r="FD128">
        <f>FC128-FB128+1</f>
        <v>10</v>
      </c>
    </row>
    <row r="129" spans="2:160">
      <c r="B129" s="109" t="str">
        <f>'06_Presupuesto'!K50</f>
        <v>B.2.6.1</v>
      </c>
      <c r="C129" s="109" t="str">
        <f>'06_Presupuesto'!L50</f>
        <v>Pintura Puertas Exteriores Esmalte Sintético</v>
      </c>
      <c r="D129" s="109" t="str">
        <f>'06_Presupuesto'!M50</f>
        <v>M2</v>
      </c>
      <c r="E129" s="110">
        <f>'06_Presupuesto'!N50</f>
        <v>35</v>
      </c>
      <c r="F129" s="110">
        <f>'06_Presupuesto'!O50</f>
        <v>14374.999999999998</v>
      </c>
      <c r="G129" s="110">
        <f>'06_Presupuesto'!P50</f>
        <v>503124.99999999994</v>
      </c>
      <c r="H129" s="110" t="str">
        <f>IF(AND(H$85&gt;=FB129,H$85&lt;=FC129),IFERROR($G129/FD129,0),"")</f>
        <v/>
      </c>
      <c r="I129" s="110" t="str">
        <f>IF(AND(I$85&gt;=FB129,I$85&lt;=FC129),IFERROR($G129/FD129,0),"")</f>
        <v/>
      </c>
      <c r="J129" s="110" t="str">
        <f>IF(AND(J$85&gt;=FB129,J$85&lt;=FC129),IFERROR($G129/FD129,0),"")</f>
        <v/>
      </c>
      <c r="K129" s="110" t="str">
        <f>IF(AND(K$85&gt;=FB129,K$85&lt;=FC129),IFERROR($G129/FD129,0),"")</f>
        <v/>
      </c>
      <c r="L129" s="110" t="str">
        <f>IF(AND(L$85&gt;=FB129,L$85&lt;=FC129),IFERROR($G129/FD129,0),"")</f>
        <v/>
      </c>
      <c r="M129" s="110" t="str">
        <f>IF(AND(M$85&gt;=FB129,M$85&lt;=FC129),IFERROR($G129/FD129,0),"")</f>
        <v/>
      </c>
      <c r="N129" s="110" t="str">
        <f>IF(AND(N$85&gt;=FB129,N$85&lt;=FC129),IFERROR($G129/FD129,0),"")</f>
        <v/>
      </c>
      <c r="O129" s="110" t="str">
        <f>IF(AND(O$85&gt;=FB129,O$85&lt;=FC129),IFERROR($G129/FD129,0),"")</f>
        <v/>
      </c>
      <c r="P129" s="110" t="str">
        <f>IF(AND(P$85&gt;=FB129,P$85&lt;=FC129),IFERROR($G129/FD129,0),"")</f>
        <v/>
      </c>
      <c r="Q129" s="110" t="str">
        <f>IF(AND(Q$85&gt;=FB129,Q$85&lt;=FC129),IFERROR($G129/FD129,0),"")</f>
        <v/>
      </c>
      <c r="R129" s="110" t="str">
        <f>IF(AND(R$85&gt;=FB129,R$85&lt;=FC129),IFERROR($G129/FD129,0),"")</f>
        <v/>
      </c>
      <c r="S129" s="110" t="str">
        <f>IF(AND(S$85&gt;=FB129,S$85&lt;=FC129),IFERROR($G129/FD129,0),"")</f>
        <v/>
      </c>
      <c r="T129" s="110" t="str">
        <f>IF(AND(T$85&gt;=FB129,T$85&lt;=FC129),IFERROR($G129/FD129,0),"")</f>
        <v/>
      </c>
      <c r="U129" s="110" t="str">
        <f>IF(AND(U$85&gt;=FB129,U$85&lt;=FC129),IFERROR($G129/FD129,0),"")</f>
        <v/>
      </c>
      <c r="V129" s="110" t="str">
        <f>IF(AND(V$85&gt;=FB129,V$85&lt;=FC129),IFERROR($G129/FD129,0),"")</f>
        <v/>
      </c>
      <c r="W129" s="110" t="str">
        <f>IF(AND(W$85&gt;=FB129,W$85&lt;=FC129),IFERROR($G129/FD129,0),"")</f>
        <v/>
      </c>
      <c r="X129" s="110" t="str">
        <f>IF(AND(X$85&gt;=FB129,X$85&lt;=FC129),IFERROR($G129/FD129,0),"")</f>
        <v/>
      </c>
      <c r="Y129" s="110" t="str">
        <f>IF(AND(Y$85&gt;=FB129,Y$85&lt;=FC129),IFERROR($G129/FD129,0),"")</f>
        <v/>
      </c>
      <c r="Z129" s="110" t="str">
        <f>IF(AND(Z$85&gt;=FB129,Z$85&lt;=FC129),IFERROR($G129/FD129,0),"")</f>
        <v/>
      </c>
      <c r="AA129" s="110" t="str">
        <f>IF(AND(AA$85&gt;=FB129,AA$85&lt;=FC129),IFERROR($G129/FD129,0),"")</f>
        <v/>
      </c>
      <c r="AB129" s="110" t="str">
        <f>IF(AND(AB$85&gt;=FB129,AB$85&lt;=FC129),IFERROR($G129/FD129,0),"")</f>
        <v/>
      </c>
      <c r="AC129" s="110" t="str">
        <f>IF(AND(AC$85&gt;=FB129,AC$85&lt;=FC129),IFERROR($G129/FD129,0),"")</f>
        <v/>
      </c>
      <c r="AD129" s="110" t="str">
        <f>IF(AND(AD$85&gt;=FB129,AD$85&lt;=FC129),IFERROR($G129/FD129,0),"")</f>
        <v/>
      </c>
      <c r="AE129" s="110" t="str">
        <f>IF(AND(AE$85&gt;=FB129,AE$85&lt;=FC129),IFERROR($G129/FD129,0),"")</f>
        <v/>
      </c>
      <c r="AF129" s="110" t="str">
        <f>IF(AND(AF$85&gt;=FB129,AF$85&lt;=FC129),IFERROR($G129/FD129,0),"")</f>
        <v/>
      </c>
      <c r="AG129" s="110" t="str">
        <f>IF(AND(AG$85&gt;=FB129,AG$85&lt;=FC129),IFERROR($G129/FD129,0),"")</f>
        <v/>
      </c>
      <c r="AH129" s="110" t="str">
        <f>IF(AND(AH$85&gt;=FB129,AH$85&lt;=FC129),IFERROR($G129/FD129,0),"")</f>
        <v/>
      </c>
      <c r="AI129" s="110" t="str">
        <f>IF(AND(AI$85&gt;=FB129,AI$85&lt;=FC129),IFERROR($G129/FD129,0),"")</f>
        <v/>
      </c>
      <c r="AJ129" s="110" t="str">
        <f>IF(AND(AJ$85&gt;=FB129,AJ$85&lt;=FC129),IFERROR($G129/FD129,0),"")</f>
        <v/>
      </c>
      <c r="AK129" s="110" t="str">
        <f>IF(AND(AK$85&gt;=FB129,AK$85&lt;=FC129),IFERROR($G129/FD129,0),"")</f>
        <v/>
      </c>
      <c r="AL129" s="110" t="str">
        <f>IF(AND(AL$85&gt;=FB129,AL$85&lt;=FC129),IFERROR($G129/FD129,0),"")</f>
        <v/>
      </c>
      <c r="AM129" s="110" t="str">
        <f>IF(AND(AM$85&gt;=FB129,AM$85&lt;=FC129),IFERROR($G129/FD129,0),"")</f>
        <v/>
      </c>
      <c r="AN129" s="110" t="str">
        <f>IF(AND(AN$85&gt;=FB129,AN$85&lt;=FC129),IFERROR($G129/FD129,0),"")</f>
        <v/>
      </c>
      <c r="AO129" s="110" t="str">
        <f>IF(AND(AO$85&gt;=FB129,AO$85&lt;=FC129),IFERROR($G129/FD129,0),"")</f>
        <v/>
      </c>
      <c r="AP129" s="110" t="str">
        <f>IF(AND(AP$85&gt;=FB129,AP$85&lt;=FC129),IFERROR($G129/FD129,0),"")</f>
        <v/>
      </c>
      <c r="AQ129" s="110" t="str">
        <f>IF(AND(AQ$85&gt;=FB129,AQ$85&lt;=FC129),IFERROR($G129/FD129,0),"")</f>
        <v/>
      </c>
      <c r="AR129" s="110" t="str">
        <f>IF(AND(AR$85&gt;=FB129,AR$85&lt;=FC129),IFERROR($G129/FD129,0),"")</f>
        <v/>
      </c>
      <c r="AS129" s="110" t="str">
        <f>IF(AND(AS$85&gt;=FB129,AS$85&lt;=FC129),IFERROR($G129/FD129,0),"")</f>
        <v/>
      </c>
      <c r="AT129" s="110" t="str">
        <f>IF(AND(AT$85&gt;=FB129,AT$85&lt;=FC129),IFERROR($G129/FD129,0),"")</f>
        <v/>
      </c>
      <c r="AU129" s="110" t="str">
        <f>IF(AND(AU$85&gt;=FB129,AU$85&lt;=FC129),IFERROR($G129/FD129,0),"")</f>
        <v/>
      </c>
      <c r="AV129" s="110" t="str">
        <f>IF(AND(AV$85&gt;=FB129,AV$85&lt;=FC129),IFERROR($G129/FD129,0),"")</f>
        <v/>
      </c>
      <c r="AW129" s="110" t="str">
        <f>IF(AND(AW$85&gt;=FB129,AW$85&lt;=FC129),IFERROR($G129/FD129,0),"")</f>
        <v/>
      </c>
      <c r="AX129" s="110" t="str">
        <f>IF(AND(AX$85&gt;=FB129,AX$85&lt;=FC129),IFERROR($G129/FD129,0),"")</f>
        <v/>
      </c>
      <c r="AY129" s="110" t="str">
        <f>IF(AND(AY$85&gt;=FB129,AY$85&lt;=FC129),IFERROR($G129/FD129,0),"")</f>
        <v/>
      </c>
      <c r="AZ129" s="110" t="str">
        <f>IF(AND(AZ$85&gt;=FB129,AZ$85&lt;=FC129),IFERROR($G129/FD129,0),"")</f>
        <v/>
      </c>
      <c r="BA129" s="110" t="str">
        <f>IF(AND(BA$85&gt;=FB129,BA$85&lt;=FC129),IFERROR($G129/FD129,0),"")</f>
        <v/>
      </c>
      <c r="BB129" s="110" t="str">
        <f>IF(AND(BB$85&gt;=FB129,BB$85&lt;=FC129),IFERROR($G129/FD129,0),"")</f>
        <v/>
      </c>
      <c r="BC129" s="110" t="str">
        <f>IF(AND(BC$85&gt;=FB129,BC$85&lt;=FC129),IFERROR($G129/FD129,0),"")</f>
        <v/>
      </c>
      <c r="BD129" s="110" t="str">
        <f>IF(AND(BD$85&gt;=FB129,BD$85&lt;=FC129),IFERROR($G129/FD129,0),"")</f>
        <v/>
      </c>
      <c r="BE129" s="110" t="str">
        <f>IF(AND(BE$85&gt;=FB129,BE$85&lt;=FC129),IFERROR($G129/FD129,0),"")</f>
        <v/>
      </c>
      <c r="BF129" s="110" t="str">
        <f>IF(AND(BF$85&gt;=FB129,BF$85&lt;=FC129),IFERROR($G129/FD129,0),"")</f>
        <v/>
      </c>
      <c r="BG129" s="110" t="str">
        <f>IF(AND(BG$85&gt;=FB129,BG$85&lt;=FC129),IFERROR($G129/FD129,0),"")</f>
        <v/>
      </c>
      <c r="BH129" s="110" t="str">
        <f>IF(AND(BH$85&gt;=FB129,BH$85&lt;=FC129),IFERROR($G129/FD129,0),"")</f>
        <v/>
      </c>
      <c r="BI129" s="110" t="str">
        <f>IF(AND(BI$85&gt;=FB129,BI$85&lt;=FC129),IFERROR($G129/FD129,0),"")</f>
        <v/>
      </c>
      <c r="BJ129" s="110" t="str">
        <f>IF(AND(BJ$85&gt;=FB129,BJ$85&lt;=FC129),IFERROR($G129/FD129,0),"")</f>
        <v/>
      </c>
      <c r="BK129" s="110" t="str">
        <f>IF(AND(BK$85&gt;=FB129,BK$85&lt;=FC129),IFERROR($G129/FD129,0),"")</f>
        <v/>
      </c>
      <c r="BL129" s="110" t="str">
        <f>IF(AND(BL$85&gt;=FB129,BL$85&lt;=FC129),IFERROR($G129/FD129,0),"")</f>
        <v/>
      </c>
      <c r="BM129" s="110" t="str">
        <f>IF(AND(BM$85&gt;=FB129,BM$85&lt;=FC129),IFERROR($G129/FD129,0),"")</f>
        <v/>
      </c>
      <c r="BN129" s="110" t="str">
        <f>IF(AND(BN$85&gt;=FB129,BN$85&lt;=FC129),IFERROR($G129/FD129,0),"")</f>
        <v/>
      </c>
      <c r="BO129" s="110" t="str">
        <f>IF(AND(BO$85&gt;=FB129,BO$85&lt;=FC129),IFERROR($G129/FD129,0),"")</f>
        <v/>
      </c>
      <c r="BP129" s="110" t="str">
        <f>IF(AND(BP$85&gt;=FB129,BP$85&lt;=FC129),IFERROR($G129/FD129,0),"")</f>
        <v/>
      </c>
      <c r="BQ129" s="110" t="str">
        <f>IF(AND(BQ$85&gt;=FB129,BQ$85&lt;=FC129),IFERROR($G129/FD129,0),"")</f>
        <v/>
      </c>
      <c r="BR129" s="110" t="str">
        <f>IF(AND(BR$85&gt;=FB129,BR$85&lt;=FC129),IFERROR($G129/FD129,0),"")</f>
        <v/>
      </c>
      <c r="BS129" s="110" t="str">
        <f>IF(AND(BS$85&gt;=FB129,BS$85&lt;=FC129),IFERROR($G129/FD129,0),"")</f>
        <v/>
      </c>
      <c r="BT129" s="110" t="str">
        <f>IF(AND(BT$85&gt;=FB129,BT$85&lt;=FC129),IFERROR($G129/FD129,0),"")</f>
        <v/>
      </c>
      <c r="BU129" s="110" t="str">
        <f>IF(AND(BU$85&gt;=FB129,BU$85&lt;=FC129),IFERROR($G129/FD129,0),"")</f>
        <v/>
      </c>
      <c r="BV129" s="110" t="str">
        <f>IF(AND(BV$85&gt;=FB129,BV$85&lt;=FC129),IFERROR($G129/FD129,0),"")</f>
        <v/>
      </c>
      <c r="BW129" s="110" t="str">
        <f>IF(AND(BW$85&gt;=FB129,BW$85&lt;=FC129),IFERROR($G129/FD129,0),"")</f>
        <v/>
      </c>
      <c r="BX129" s="110" t="str">
        <f>IF(AND(BX$85&gt;=FB129,BX$85&lt;=FC129),IFERROR($G129/FD129,0),"")</f>
        <v/>
      </c>
      <c r="BY129" s="110" t="str">
        <f>IF(AND(BY$85&gt;=FB129,BY$85&lt;=FC129),IFERROR($G129/FD129,0),"")</f>
        <v/>
      </c>
      <c r="BZ129" s="110" t="str">
        <f>IF(AND(BZ$85&gt;=FB129,BZ$85&lt;=FC129),IFERROR($G129/FD129,0),"")</f>
        <v/>
      </c>
      <c r="CA129" s="110" t="str">
        <f>IF(AND(CA$85&gt;=FB129,CA$85&lt;=FC129),IFERROR($G129/FD129,0),"")</f>
        <v/>
      </c>
      <c r="CB129" s="110" t="str">
        <f>IF(AND(CB$85&gt;=FB129,CB$85&lt;=FC129),IFERROR($G129/FD129,0),"")</f>
        <v/>
      </c>
      <c r="CC129" s="110" t="str">
        <f>IF(AND(CC$85&gt;=FB129,CC$85&lt;=FC129),IFERROR($G129/FD129,0),"")</f>
        <v/>
      </c>
      <c r="CD129" s="110" t="str">
        <f>IF(AND(CD$85&gt;=FB129,CD$85&lt;=FC129),IFERROR($G129/FD129,0),"")</f>
        <v/>
      </c>
      <c r="CE129" s="110" t="str">
        <f>IF(AND(CE$85&gt;=FB129,CE$85&lt;=FC129),IFERROR($G129/FD129,0),"")</f>
        <v/>
      </c>
      <c r="CF129" s="110" t="str">
        <f>IF(AND(CF$85&gt;=FB129,CF$85&lt;=FC129),IFERROR($G129/FD129,0),"")</f>
        <v/>
      </c>
      <c r="CG129" s="110" t="str">
        <f>IF(AND(CG$85&gt;=FB129,CG$85&lt;=FC129),IFERROR($G129/FD129,0),"")</f>
        <v/>
      </c>
      <c r="CH129" s="110" t="str">
        <f>IF(AND(CH$85&gt;=FB129,CH$85&lt;=FC129),IFERROR($G129/FD129,0),"")</f>
        <v/>
      </c>
      <c r="CI129" s="110" t="str">
        <f>IF(AND(CI$85&gt;=FB129,CI$85&lt;=FC129),IFERROR($G129/FD129,0),"")</f>
        <v/>
      </c>
      <c r="CJ129" s="110" t="str">
        <f>IF(AND(CJ$85&gt;=FB129,CJ$85&lt;=FC129),IFERROR($G129/FD129,0),"")</f>
        <v/>
      </c>
      <c r="CK129" s="110" t="str">
        <f>IF(AND(CK$85&gt;=FB129,CK$85&lt;=FC129),IFERROR($G129/FD129,0),"")</f>
        <v/>
      </c>
      <c r="CL129" s="110" t="str">
        <f>IF(AND(CL$85&gt;=FB129,CL$85&lt;=FC129),IFERROR($G129/FD129,0),"")</f>
        <v/>
      </c>
      <c r="CM129" s="110" t="str">
        <f>IF(AND(CM$85&gt;=FB129,CM$85&lt;=FC129),IFERROR($G129/FD129,0),"")</f>
        <v/>
      </c>
      <c r="CN129" s="110" t="str">
        <f>IF(AND(CN$85&gt;=FB129,CN$85&lt;=FC129),IFERROR($G129/FD129,0),"")</f>
        <v/>
      </c>
      <c r="CO129" s="110" t="str">
        <f>IF(AND(CO$85&gt;=FB129,CO$85&lt;=FC129),IFERROR($G129/FD129,0),"")</f>
        <v/>
      </c>
      <c r="CP129" s="110" t="str">
        <f>IF(AND(CP$85&gt;=FB129,CP$85&lt;=FC129),IFERROR($G129/FD129,0),"")</f>
        <v/>
      </c>
      <c r="CQ129" s="110" t="str">
        <f>IF(AND(CQ$85&gt;=FB129,CQ$85&lt;=FC129),IFERROR($G129/FD129,0),"")</f>
        <v/>
      </c>
      <c r="CR129" s="110" t="str">
        <f>IF(AND(CR$85&gt;=FB129,CR$85&lt;=FC129),IFERROR($G129/FD129,0),"")</f>
        <v/>
      </c>
      <c r="CS129" s="110" t="str">
        <f>IF(AND(CS$85&gt;=FB129,CS$85&lt;=FC129),IFERROR($G129/FD129,0),"")</f>
        <v/>
      </c>
      <c r="CT129" s="110" t="str">
        <f>IF(AND(CT$85&gt;=FB129,CT$85&lt;=FC129),IFERROR($G129/FD129,0),"")</f>
        <v/>
      </c>
      <c r="CU129" s="110" t="str">
        <f>IF(AND(CU$85&gt;=FB129,CU$85&lt;=FC129),IFERROR($G129/FD129,0),"")</f>
        <v/>
      </c>
      <c r="CV129" s="110" t="str">
        <f>IF(AND(CV$85&gt;=FB129,CV$85&lt;=FC129),IFERROR($G129/FD129,0),"")</f>
        <v/>
      </c>
      <c r="CW129" s="110" t="str">
        <f>IF(AND(CW$85&gt;=FB129,CW$85&lt;=FC129),IFERROR($G129/FD129,0),"")</f>
        <v/>
      </c>
      <c r="CX129" s="110" t="str">
        <f>IF(AND(CX$85&gt;=FB129,CX$85&lt;=FC129),IFERROR($G129/FD129,0),"")</f>
        <v/>
      </c>
      <c r="CY129" s="110" t="str">
        <f>IF(AND(CY$85&gt;=FB129,CY$85&lt;=FC129),IFERROR($G129/FD129,0),"")</f>
        <v/>
      </c>
      <c r="CZ129" s="110" t="str">
        <f>IF(AND(CZ$85&gt;=FB129,CZ$85&lt;=FC129),IFERROR($G129/FD129,0),"")</f>
        <v/>
      </c>
      <c r="DA129" s="110" t="str">
        <f>IF(AND(DA$85&gt;=FB129,DA$85&lt;=FC129),IFERROR($G129/FD129,0),"")</f>
        <v/>
      </c>
      <c r="DB129" s="110" t="str">
        <f>IF(AND(DB$85&gt;=FB129,DB$85&lt;=FC129),IFERROR($G129/FD129,0),"")</f>
        <v/>
      </c>
      <c r="DC129" s="110" t="str">
        <f>IF(AND(DC$85&gt;=FB129,DC$85&lt;=FC129),IFERROR($G129/FD129,0),"")</f>
        <v/>
      </c>
      <c r="DD129" s="110" t="str">
        <f>IF(AND(DD$85&gt;=FB129,DD$85&lt;=FC129),IFERROR($G129/FD129,0),"")</f>
        <v/>
      </c>
      <c r="DE129" s="110" t="str">
        <f>IF(AND(DE$85&gt;=FB129,DE$85&lt;=FC129),IFERROR($G129/FD129,0),"")</f>
        <v/>
      </c>
      <c r="DF129" s="110" t="str">
        <f>IF(AND(DF$85&gt;=FB129,DF$85&lt;=FC129),IFERROR($G129/FD129,0),"")</f>
        <v/>
      </c>
      <c r="DG129" s="110" t="str">
        <f>IF(AND(DG$85&gt;=FB129,DG$85&lt;=FC129),IFERROR($G129/FD129,0),"")</f>
        <v/>
      </c>
      <c r="DH129" s="110" t="str">
        <f>IF(AND(DH$85&gt;=FB129,DH$85&lt;=FC129),IFERROR($G129/FD129,0),"")</f>
        <v/>
      </c>
      <c r="DI129" s="110" t="str">
        <f>IF(AND(DI$85&gt;=FB129,DI$85&lt;=FC129),IFERROR($G129/FD129,0),"")</f>
        <v/>
      </c>
      <c r="DJ129" s="110" t="str">
        <f>IF(AND(DJ$85&gt;=FB129,DJ$85&lt;=FC129),IFERROR($G129/FD129,0),"")</f>
        <v/>
      </c>
      <c r="DK129" s="110" t="str">
        <f>IF(AND(DK$85&gt;=FB129,DK$85&lt;=FC129),IFERROR($G129/FD129,0),"")</f>
        <v/>
      </c>
      <c r="DL129" s="110" t="str">
        <f>IF(AND(DL$85&gt;=FB129,DL$85&lt;=FC129),IFERROR($G129/FD129,0),"")</f>
        <v/>
      </c>
      <c r="DM129" s="110" t="str">
        <f>IF(AND(DM$85&gt;=FB129,DM$85&lt;=FC129),IFERROR($G129/FD129,0),"")</f>
        <v/>
      </c>
      <c r="DN129" s="110" t="str">
        <f>IF(AND(DN$85&gt;=FB129,DN$85&lt;=FC129),IFERROR($G129/FD129,0),"")</f>
        <v/>
      </c>
      <c r="DO129" s="110" t="str">
        <f>IF(AND(DO$85&gt;=FB129,DO$85&lt;=FC129),IFERROR($G129/FD129,0),"")</f>
        <v/>
      </c>
      <c r="DP129" s="110" t="str">
        <f>IF(AND(DP$85&gt;=FB129,DP$85&lt;=FC129),IFERROR($G129/FD129,0),"")</f>
        <v/>
      </c>
      <c r="DQ129" s="110" t="str">
        <f>IF(AND(DQ$85&gt;=FB129,DQ$85&lt;=FC129),IFERROR($G129/FD129,0),"")</f>
        <v/>
      </c>
      <c r="DR129" s="110" t="str">
        <f>IF(AND(DR$85&gt;=FB129,DR$85&lt;=FC129),IFERROR($G129/FD129,0),"")</f>
        <v/>
      </c>
      <c r="DS129" s="110" t="str">
        <f>IF(AND(DS$85&gt;=FB129,DS$85&lt;=FC129),IFERROR($G129/FD129,0),"")</f>
        <v/>
      </c>
      <c r="DT129" s="110" t="str">
        <f>IF(AND(DT$85&gt;=FB129,DT$85&lt;=FC129),IFERROR($G129/FD129,0),"")</f>
        <v/>
      </c>
      <c r="DU129" s="110" t="str">
        <f>IF(AND(DU$85&gt;=FB129,DU$85&lt;=FC129),IFERROR($G129/FD129,0),"")</f>
        <v/>
      </c>
      <c r="DV129" s="110" t="str">
        <f>IF(AND(DV$85&gt;=FB129,DV$85&lt;=FC129),IFERROR($G129/FD129,0),"")</f>
        <v/>
      </c>
      <c r="DW129" s="110" t="str">
        <f>IF(AND(DW$85&gt;=FB129,DW$85&lt;=FC129),IFERROR($G129/FD129,0),"")</f>
        <v/>
      </c>
      <c r="DX129" s="110" t="str">
        <f>IF(AND(DX$85&gt;=FB129,DX$85&lt;=FC129),IFERROR($G129/FD129,0),"")</f>
        <v/>
      </c>
      <c r="DY129" s="110" t="str">
        <f>IF(AND(DY$85&gt;=FB129,DY$85&lt;=FC129),IFERROR($G129/FD129,0),"")</f>
        <v/>
      </c>
      <c r="DZ129" s="110" t="str">
        <f>IF(AND(DZ$85&gt;=FB129,DZ$85&lt;=FC129),IFERROR($G129/FD129,0),"")</f>
        <v/>
      </c>
      <c r="EA129" s="110">
        <f>IF(AND(EA$85&gt;=FB129,EA$85&lt;=FC129),IFERROR($G129/FD129,0),"")</f>
        <v>25156.249999999996</v>
      </c>
      <c r="EB129" s="110">
        <f>IF(AND(EB$85&gt;=FB129,EB$85&lt;=FC129),IFERROR($G129/FD129,0),"")</f>
        <v>25156.249999999996</v>
      </c>
      <c r="EC129" s="110">
        <f>IF(AND(EC$85&gt;=FB129,EC$85&lt;=FC129),IFERROR($G129/FD129,0),"")</f>
        <v>25156.249999999996</v>
      </c>
      <c r="ED129" s="110">
        <f>IF(AND(ED$85&gt;=FB129,ED$85&lt;=FC129),IFERROR($G129/FD129,0),"")</f>
        <v>25156.249999999996</v>
      </c>
      <c r="EE129" s="110">
        <f>IF(AND(EE$85&gt;=FB129,EE$85&lt;=FC129),IFERROR($G129/FD129,0),"")</f>
        <v>25156.249999999996</v>
      </c>
      <c r="EF129" s="110">
        <f>IF(AND(EF$85&gt;=FB129,EF$85&lt;=FC129),IFERROR($G129/FD129,0),"")</f>
        <v>25156.249999999996</v>
      </c>
      <c r="EG129" s="110">
        <f>IF(AND(EG$85&gt;=FB129,EG$85&lt;=FC129),IFERROR($G129/FD129,0),"")</f>
        <v>25156.249999999996</v>
      </c>
      <c r="EH129" s="110">
        <f>IF(AND(EH$85&gt;=FB129,EH$85&lt;=FC129),IFERROR($G129/FD129,0),"")</f>
        <v>25156.249999999996</v>
      </c>
      <c r="EI129" s="110">
        <f>IF(AND(EI$85&gt;=FB129,EI$85&lt;=FC129),IFERROR($G129/FD129,0),"")</f>
        <v>25156.249999999996</v>
      </c>
      <c r="EJ129" s="110">
        <f>IF(AND(EJ$85&gt;=FB129,EJ$85&lt;=FC129),IFERROR($G129/FD129,0),"")</f>
        <v>25156.249999999996</v>
      </c>
      <c r="EK129" s="110">
        <f>IF(AND(EK$85&gt;=FB129,EK$85&lt;=FC129),IFERROR($G129/FD129,0),"")</f>
        <v>25156.249999999996</v>
      </c>
      <c r="EL129" s="110">
        <f>IF(AND(EL$85&gt;=FB129,EL$85&lt;=FC129),IFERROR($G129/FD129,0),"")</f>
        <v>25156.249999999996</v>
      </c>
      <c r="EM129" s="110">
        <f>IF(AND(EM$85&gt;=FB129,EM$85&lt;=FC129),IFERROR($G129/FD129,0),"")</f>
        <v>25156.249999999996</v>
      </c>
      <c r="EN129" s="110">
        <f>IF(AND(EN$85&gt;=FB129,EN$85&lt;=FC129),IFERROR($G129/FD129,0),"")</f>
        <v>25156.249999999996</v>
      </c>
      <c r="EO129" s="110">
        <f>IF(AND(EO$85&gt;=FB129,EO$85&lt;=FC129),IFERROR($G129/FD129,0),"")</f>
        <v>25156.249999999996</v>
      </c>
      <c r="EP129" s="110">
        <f>IF(AND(EP$85&gt;=FB129,EP$85&lt;=FC129),IFERROR($G129/FD129,0),"")</f>
        <v>25156.249999999996</v>
      </c>
      <c r="EQ129" s="110">
        <f>IF(AND(EQ$85&gt;=FB129,EQ$85&lt;=FC129),IFERROR($G129/FD129,0),"")</f>
        <v>25156.249999999996</v>
      </c>
      <c r="ER129" s="110">
        <f>IF(AND(ER$85&gt;=FB129,ER$85&lt;=FC129),IFERROR($G129/FD129,0),"")</f>
        <v>25156.249999999996</v>
      </c>
      <c r="ES129" s="110">
        <f>IF(AND(ES$85&gt;=FB129,ES$85&lt;=FC129),IFERROR($G129/FD129,0),"")</f>
        <v>25156.249999999996</v>
      </c>
      <c r="ET129" s="110">
        <f>IF(AND(ET$85&gt;=FB129,ET$85&lt;=FC129),IFERROR($G129/FD129,0),"")</f>
        <v>25156.249999999996</v>
      </c>
      <c r="EU129" s="110" t="str">
        <f>IF(AND(EU$85&gt;=FB129,EU$85&lt;=FC129),IFERROR($G129/FD129,0),"")</f>
        <v/>
      </c>
      <c r="EV129" s="110" t="str">
        <f>IF(AND(EV$85&gt;=FB129,EV$85&lt;=FC129),IFERROR($G129/FD129,0),"")</f>
        <v/>
      </c>
      <c r="EW129" s="110" t="str">
        <f>IF(AND(EW$85&gt;=FB129,EW$85&lt;=FC129),IFERROR($G129/FD129,0),"")</f>
        <v/>
      </c>
      <c r="EX129" s="110" t="str">
        <f>IF(AND(EX$85&gt;=FB129,EX$85&lt;=FC129),IFERROR($G129/FD129,0),"")</f>
        <v/>
      </c>
      <c r="EY129" s="110" t="str">
        <f>IF(AND(EY$85&gt;=FB129,EY$85&lt;=FC129),IFERROR($G129/FD129,0),"")</f>
        <v/>
      </c>
      <c r="EZ129" s="110" t="str">
        <f>IF(AND(EZ$85&gt;=FB129,EZ$85&lt;=FC129),IFERROR($G129/FD129,0),"")</f>
        <v/>
      </c>
      <c r="FA129" s="110" t="str">
        <f>IF(AND(FA$85&gt;=FB129,FA$85&lt;=FC129),IFERROR($G129/FD129,0),"")</f>
        <v/>
      </c>
      <c r="FB129">
        <f>'06_Presupuesto'!J216-'02_Rendimientos'!$B$79+1</f>
        <v>124</v>
      </c>
      <c r="FC129">
        <f>'06_Presupuesto'!K216-'02_Rendimientos'!$B$79+1</f>
        <v>143</v>
      </c>
      <c r="FD129">
        <f>FC129-FB129+1</f>
        <v>20</v>
      </c>
    </row>
    <row r="130" spans="2:160">
      <c r="B130" t="str">
        <f>'06_Presupuesto'!K51</f>
        <v>B.2.6.2</v>
      </c>
      <c r="C130" t="str">
        <f>'06_Presupuesto'!L51</f>
        <v>Pintura Interior</v>
      </c>
      <c r="D130" t="str">
        <f>'06_Presupuesto'!M51</f>
        <v>M2</v>
      </c>
      <c r="E130" s="90">
        <f>'06_Presupuesto'!N51</f>
        <v>250</v>
      </c>
      <c r="F130" s="90">
        <f>'06_Presupuesto'!O51</f>
        <v>9750</v>
      </c>
      <c r="G130" s="90">
        <f>'06_Presupuesto'!P51</f>
        <v>2437500</v>
      </c>
      <c r="H130" s="90" t="str">
        <f>IF(AND(H$85&gt;=FB130,H$85&lt;=FC130),IFERROR($G130/FD130,0),"")</f>
        <v/>
      </c>
      <c r="I130" s="90" t="str">
        <f>IF(AND(I$85&gt;=FB130,I$85&lt;=FC130),IFERROR($G130/FD130,0),"")</f>
        <v/>
      </c>
      <c r="J130" s="90" t="str">
        <f>IF(AND(J$85&gt;=FB130,J$85&lt;=FC130),IFERROR($G130/FD130,0),"")</f>
        <v/>
      </c>
      <c r="K130" s="90" t="str">
        <f>IF(AND(K$85&gt;=FB130,K$85&lt;=FC130),IFERROR($G130/FD130,0),"")</f>
        <v/>
      </c>
      <c r="L130" s="90" t="str">
        <f>IF(AND(L$85&gt;=FB130,L$85&lt;=FC130),IFERROR($G130/FD130,0),"")</f>
        <v/>
      </c>
      <c r="M130" s="90" t="str">
        <f>IF(AND(M$85&gt;=FB130,M$85&lt;=FC130),IFERROR($G130/FD130,0),"")</f>
        <v/>
      </c>
      <c r="N130" s="90" t="str">
        <f>IF(AND(N$85&gt;=FB130,N$85&lt;=FC130),IFERROR($G130/FD130,0),"")</f>
        <v/>
      </c>
      <c r="O130" s="90" t="str">
        <f>IF(AND(O$85&gt;=FB130,O$85&lt;=FC130),IFERROR($G130/FD130,0),"")</f>
        <v/>
      </c>
      <c r="P130" s="90" t="str">
        <f>IF(AND(P$85&gt;=FB130,P$85&lt;=FC130),IFERROR($G130/FD130,0),"")</f>
        <v/>
      </c>
      <c r="Q130" s="90" t="str">
        <f>IF(AND(Q$85&gt;=FB130,Q$85&lt;=FC130),IFERROR($G130/FD130,0),"")</f>
        <v/>
      </c>
      <c r="R130" s="90" t="str">
        <f>IF(AND(R$85&gt;=FB130,R$85&lt;=FC130),IFERROR($G130/FD130,0),"")</f>
        <v/>
      </c>
      <c r="S130" s="90" t="str">
        <f>IF(AND(S$85&gt;=FB130,S$85&lt;=FC130),IFERROR($G130/FD130,0),"")</f>
        <v/>
      </c>
      <c r="T130" s="90" t="str">
        <f>IF(AND(T$85&gt;=FB130,T$85&lt;=FC130),IFERROR($G130/FD130,0),"")</f>
        <v/>
      </c>
      <c r="U130" s="90" t="str">
        <f>IF(AND(U$85&gt;=FB130,U$85&lt;=FC130),IFERROR($G130/FD130,0),"")</f>
        <v/>
      </c>
      <c r="V130" s="90" t="str">
        <f>IF(AND(V$85&gt;=FB130,V$85&lt;=FC130),IFERROR($G130/FD130,0),"")</f>
        <v/>
      </c>
      <c r="W130" s="90" t="str">
        <f>IF(AND(W$85&gt;=FB130,W$85&lt;=FC130),IFERROR($G130/FD130,0),"")</f>
        <v/>
      </c>
      <c r="X130" s="90" t="str">
        <f>IF(AND(X$85&gt;=FB130,X$85&lt;=FC130),IFERROR($G130/FD130,0),"")</f>
        <v/>
      </c>
      <c r="Y130" s="90" t="str">
        <f>IF(AND(Y$85&gt;=FB130,Y$85&lt;=FC130),IFERROR($G130/FD130,0),"")</f>
        <v/>
      </c>
      <c r="Z130" s="90" t="str">
        <f>IF(AND(Z$85&gt;=FB130,Z$85&lt;=FC130),IFERROR($G130/FD130,0),"")</f>
        <v/>
      </c>
      <c r="AA130" s="90" t="str">
        <f>IF(AND(AA$85&gt;=FB130,AA$85&lt;=FC130),IFERROR($G130/FD130,0),"")</f>
        <v/>
      </c>
      <c r="AB130" s="90" t="str">
        <f>IF(AND(AB$85&gt;=FB130,AB$85&lt;=FC130),IFERROR($G130/FD130,0),"")</f>
        <v/>
      </c>
      <c r="AC130" s="90" t="str">
        <f>IF(AND(AC$85&gt;=FB130,AC$85&lt;=FC130),IFERROR($G130/FD130,0),"")</f>
        <v/>
      </c>
      <c r="AD130" s="90" t="str">
        <f>IF(AND(AD$85&gt;=FB130,AD$85&lt;=FC130),IFERROR($G130/FD130,0),"")</f>
        <v/>
      </c>
      <c r="AE130" s="90" t="str">
        <f>IF(AND(AE$85&gt;=FB130,AE$85&lt;=FC130),IFERROR($G130/FD130,0),"")</f>
        <v/>
      </c>
      <c r="AF130" s="90" t="str">
        <f>IF(AND(AF$85&gt;=FB130,AF$85&lt;=FC130),IFERROR($G130/FD130,0),"")</f>
        <v/>
      </c>
      <c r="AG130" s="90" t="str">
        <f>IF(AND(AG$85&gt;=FB130,AG$85&lt;=FC130),IFERROR($G130/FD130,0),"")</f>
        <v/>
      </c>
      <c r="AH130" s="90" t="str">
        <f>IF(AND(AH$85&gt;=FB130,AH$85&lt;=FC130),IFERROR($G130/FD130,0),"")</f>
        <v/>
      </c>
      <c r="AI130" s="90" t="str">
        <f>IF(AND(AI$85&gt;=FB130,AI$85&lt;=FC130),IFERROR($G130/FD130,0),"")</f>
        <v/>
      </c>
      <c r="AJ130" s="90" t="str">
        <f>IF(AND(AJ$85&gt;=FB130,AJ$85&lt;=FC130),IFERROR($G130/FD130,0),"")</f>
        <v/>
      </c>
      <c r="AK130" s="90" t="str">
        <f>IF(AND(AK$85&gt;=FB130,AK$85&lt;=FC130),IFERROR($G130/FD130,0),"")</f>
        <v/>
      </c>
      <c r="AL130" s="90" t="str">
        <f>IF(AND(AL$85&gt;=FB130,AL$85&lt;=FC130),IFERROR($G130/FD130,0),"")</f>
        <v/>
      </c>
      <c r="AM130" s="90" t="str">
        <f>IF(AND(AM$85&gt;=FB130,AM$85&lt;=FC130),IFERROR($G130/FD130,0),"")</f>
        <v/>
      </c>
      <c r="AN130" s="90" t="str">
        <f>IF(AND(AN$85&gt;=FB130,AN$85&lt;=FC130),IFERROR($G130/FD130,0),"")</f>
        <v/>
      </c>
      <c r="AO130" s="90" t="str">
        <f>IF(AND(AO$85&gt;=FB130,AO$85&lt;=FC130),IFERROR($G130/FD130,0),"")</f>
        <v/>
      </c>
      <c r="AP130" s="90" t="str">
        <f>IF(AND(AP$85&gt;=FB130,AP$85&lt;=FC130),IFERROR($G130/FD130,0),"")</f>
        <v/>
      </c>
      <c r="AQ130" s="90" t="str">
        <f>IF(AND(AQ$85&gt;=FB130,AQ$85&lt;=FC130),IFERROR($G130/FD130,0),"")</f>
        <v/>
      </c>
      <c r="AR130" s="90" t="str">
        <f>IF(AND(AR$85&gt;=FB130,AR$85&lt;=FC130),IFERROR($G130/FD130,0),"")</f>
        <v/>
      </c>
      <c r="AS130" s="90" t="str">
        <f>IF(AND(AS$85&gt;=FB130,AS$85&lt;=FC130),IFERROR($G130/FD130,0),"")</f>
        <v/>
      </c>
      <c r="AT130" s="90" t="str">
        <f>IF(AND(AT$85&gt;=FB130,AT$85&lt;=FC130),IFERROR($G130/FD130,0),"")</f>
        <v/>
      </c>
      <c r="AU130" s="90" t="str">
        <f>IF(AND(AU$85&gt;=FB130,AU$85&lt;=FC130),IFERROR($G130/FD130,0),"")</f>
        <v/>
      </c>
      <c r="AV130" s="90" t="str">
        <f>IF(AND(AV$85&gt;=FB130,AV$85&lt;=FC130),IFERROR($G130/FD130,0),"")</f>
        <v/>
      </c>
      <c r="AW130" s="90" t="str">
        <f>IF(AND(AW$85&gt;=FB130,AW$85&lt;=FC130),IFERROR($G130/FD130,0),"")</f>
        <v/>
      </c>
      <c r="AX130" s="90" t="str">
        <f>IF(AND(AX$85&gt;=FB130,AX$85&lt;=FC130),IFERROR($G130/FD130,0),"")</f>
        <v/>
      </c>
      <c r="AY130" s="90" t="str">
        <f>IF(AND(AY$85&gt;=FB130,AY$85&lt;=FC130),IFERROR($G130/FD130,0),"")</f>
        <v/>
      </c>
      <c r="AZ130" s="90" t="str">
        <f>IF(AND(AZ$85&gt;=FB130,AZ$85&lt;=FC130),IFERROR($G130/FD130,0),"")</f>
        <v/>
      </c>
      <c r="BA130" s="90" t="str">
        <f>IF(AND(BA$85&gt;=FB130,BA$85&lt;=FC130),IFERROR($G130/FD130,0),"")</f>
        <v/>
      </c>
      <c r="BB130" s="90" t="str">
        <f>IF(AND(BB$85&gt;=FB130,BB$85&lt;=FC130),IFERROR($G130/FD130,0),"")</f>
        <v/>
      </c>
      <c r="BC130" s="90" t="str">
        <f>IF(AND(BC$85&gt;=FB130,BC$85&lt;=FC130),IFERROR($G130/FD130,0),"")</f>
        <v/>
      </c>
      <c r="BD130" s="90" t="str">
        <f>IF(AND(BD$85&gt;=FB130,BD$85&lt;=FC130),IFERROR($G130/FD130,0),"")</f>
        <v/>
      </c>
      <c r="BE130" s="90" t="str">
        <f>IF(AND(BE$85&gt;=FB130,BE$85&lt;=FC130),IFERROR($G130/FD130,0),"")</f>
        <v/>
      </c>
      <c r="BF130" s="90" t="str">
        <f>IF(AND(BF$85&gt;=FB130,BF$85&lt;=FC130),IFERROR($G130/FD130,0),"")</f>
        <v/>
      </c>
      <c r="BG130" s="90" t="str">
        <f>IF(AND(BG$85&gt;=FB130,BG$85&lt;=FC130),IFERROR($G130/FD130,0),"")</f>
        <v/>
      </c>
      <c r="BH130" s="90" t="str">
        <f>IF(AND(BH$85&gt;=FB130,BH$85&lt;=FC130),IFERROR($G130/FD130,0),"")</f>
        <v/>
      </c>
      <c r="BI130" s="90" t="str">
        <f>IF(AND(BI$85&gt;=FB130,BI$85&lt;=FC130),IFERROR($G130/FD130,0),"")</f>
        <v/>
      </c>
      <c r="BJ130" s="90" t="str">
        <f>IF(AND(BJ$85&gt;=FB130,BJ$85&lt;=FC130),IFERROR($G130/FD130,0),"")</f>
        <v/>
      </c>
      <c r="BK130" s="90" t="str">
        <f>IF(AND(BK$85&gt;=FB130,BK$85&lt;=FC130),IFERROR($G130/FD130,0),"")</f>
        <v/>
      </c>
      <c r="BL130" s="90" t="str">
        <f>IF(AND(BL$85&gt;=FB130,BL$85&lt;=FC130),IFERROR($G130/FD130,0),"")</f>
        <v/>
      </c>
      <c r="BM130" s="90" t="str">
        <f>IF(AND(BM$85&gt;=FB130,BM$85&lt;=FC130),IFERROR($G130/FD130,0),"")</f>
        <v/>
      </c>
      <c r="BN130" s="90" t="str">
        <f>IF(AND(BN$85&gt;=FB130,BN$85&lt;=FC130),IFERROR($G130/FD130,0),"")</f>
        <v/>
      </c>
      <c r="BO130" s="90" t="str">
        <f>IF(AND(BO$85&gt;=FB130,BO$85&lt;=FC130),IFERROR($G130/FD130,0),"")</f>
        <v/>
      </c>
      <c r="BP130" s="90" t="str">
        <f>IF(AND(BP$85&gt;=FB130,BP$85&lt;=FC130),IFERROR($G130/FD130,0),"")</f>
        <v/>
      </c>
      <c r="BQ130" s="90" t="str">
        <f>IF(AND(BQ$85&gt;=FB130,BQ$85&lt;=FC130),IFERROR($G130/FD130,0),"")</f>
        <v/>
      </c>
      <c r="BR130" s="90" t="str">
        <f>IF(AND(BR$85&gt;=FB130,BR$85&lt;=FC130),IFERROR($G130/FD130,0),"")</f>
        <v/>
      </c>
      <c r="BS130" s="90" t="str">
        <f>IF(AND(BS$85&gt;=FB130,BS$85&lt;=FC130),IFERROR($G130/FD130,0),"")</f>
        <v/>
      </c>
      <c r="BT130" s="90" t="str">
        <f>IF(AND(BT$85&gt;=FB130,BT$85&lt;=FC130),IFERROR($G130/FD130,0),"")</f>
        <v/>
      </c>
      <c r="BU130" s="90" t="str">
        <f>IF(AND(BU$85&gt;=FB130,BU$85&lt;=FC130),IFERROR($G130/FD130,0),"")</f>
        <v/>
      </c>
      <c r="BV130" s="90" t="str">
        <f>IF(AND(BV$85&gt;=FB130,BV$85&lt;=FC130),IFERROR($G130/FD130,0),"")</f>
        <v/>
      </c>
      <c r="BW130" s="90" t="str">
        <f>IF(AND(BW$85&gt;=FB130,BW$85&lt;=FC130),IFERROR($G130/FD130,0),"")</f>
        <v/>
      </c>
      <c r="BX130" s="90" t="str">
        <f>IF(AND(BX$85&gt;=FB130,BX$85&lt;=FC130),IFERROR($G130/FD130,0),"")</f>
        <v/>
      </c>
      <c r="BY130" s="90" t="str">
        <f>IF(AND(BY$85&gt;=FB130,BY$85&lt;=FC130),IFERROR($G130/FD130,0),"")</f>
        <v/>
      </c>
      <c r="BZ130" s="90" t="str">
        <f>IF(AND(BZ$85&gt;=FB130,BZ$85&lt;=FC130),IFERROR($G130/FD130,0),"")</f>
        <v/>
      </c>
      <c r="CA130" s="90" t="str">
        <f>IF(AND(CA$85&gt;=FB130,CA$85&lt;=FC130),IFERROR($G130/FD130,0),"")</f>
        <v/>
      </c>
      <c r="CB130" s="90" t="str">
        <f>IF(AND(CB$85&gt;=FB130,CB$85&lt;=FC130),IFERROR($G130/FD130,0),"")</f>
        <v/>
      </c>
      <c r="CC130" s="90" t="str">
        <f>IF(AND(CC$85&gt;=FB130,CC$85&lt;=FC130),IFERROR($G130/FD130,0),"")</f>
        <v/>
      </c>
      <c r="CD130" s="90" t="str">
        <f>IF(AND(CD$85&gt;=FB130,CD$85&lt;=FC130),IFERROR($G130/FD130,0),"")</f>
        <v/>
      </c>
      <c r="CE130" s="90" t="str">
        <f>IF(AND(CE$85&gt;=FB130,CE$85&lt;=FC130),IFERROR($G130/FD130,0),"")</f>
        <v/>
      </c>
      <c r="CF130" s="90" t="str">
        <f>IF(AND(CF$85&gt;=FB130,CF$85&lt;=FC130),IFERROR($G130/FD130,0),"")</f>
        <v/>
      </c>
      <c r="CG130" s="90" t="str">
        <f>IF(AND(CG$85&gt;=FB130,CG$85&lt;=FC130),IFERROR($G130/FD130,0),"")</f>
        <v/>
      </c>
      <c r="CH130" s="90" t="str">
        <f>IF(AND(CH$85&gt;=FB130,CH$85&lt;=FC130),IFERROR($G130/FD130,0),"")</f>
        <v/>
      </c>
      <c r="CI130" s="90" t="str">
        <f>IF(AND(CI$85&gt;=FB130,CI$85&lt;=FC130),IFERROR($G130/FD130,0),"")</f>
        <v/>
      </c>
      <c r="CJ130" s="90" t="str">
        <f>IF(AND(CJ$85&gt;=FB130,CJ$85&lt;=FC130),IFERROR($G130/FD130,0),"")</f>
        <v/>
      </c>
      <c r="CK130" s="90" t="str">
        <f>IF(AND(CK$85&gt;=FB130,CK$85&lt;=FC130),IFERROR($G130/FD130,0),"")</f>
        <v/>
      </c>
      <c r="CL130" s="90" t="str">
        <f>IF(AND(CL$85&gt;=FB130,CL$85&lt;=FC130),IFERROR($G130/FD130,0),"")</f>
        <v/>
      </c>
      <c r="CM130" s="90" t="str">
        <f>IF(AND(CM$85&gt;=FB130,CM$85&lt;=FC130),IFERROR($G130/FD130,0),"")</f>
        <v/>
      </c>
      <c r="CN130" s="90" t="str">
        <f>IF(AND(CN$85&gt;=FB130,CN$85&lt;=FC130),IFERROR($G130/FD130,0),"")</f>
        <v/>
      </c>
      <c r="CO130" s="90" t="str">
        <f>IF(AND(CO$85&gt;=FB130,CO$85&lt;=FC130),IFERROR($G130/FD130,0),"")</f>
        <v/>
      </c>
      <c r="CP130" s="90" t="str">
        <f>IF(AND(CP$85&gt;=FB130,CP$85&lt;=FC130),IFERROR($G130/FD130,0),"")</f>
        <v/>
      </c>
      <c r="CQ130" s="90" t="str">
        <f>IF(AND(CQ$85&gt;=FB130,CQ$85&lt;=FC130),IFERROR($G130/FD130,0),"")</f>
        <v/>
      </c>
      <c r="CR130" s="90" t="str">
        <f>IF(AND(CR$85&gt;=FB130,CR$85&lt;=FC130),IFERROR($G130/FD130,0),"")</f>
        <v/>
      </c>
      <c r="CS130" s="90" t="str">
        <f>IF(AND(CS$85&gt;=FB130,CS$85&lt;=FC130),IFERROR($G130/FD130,0),"")</f>
        <v/>
      </c>
      <c r="CT130" s="90" t="str">
        <f>IF(AND(CT$85&gt;=FB130,CT$85&lt;=FC130),IFERROR($G130/FD130,0),"")</f>
        <v/>
      </c>
      <c r="CU130" s="90" t="str">
        <f>IF(AND(CU$85&gt;=FB130,CU$85&lt;=FC130),IFERROR($G130/FD130,0),"")</f>
        <v/>
      </c>
      <c r="CV130" s="90" t="str">
        <f>IF(AND(CV$85&gt;=FB130,CV$85&lt;=FC130),IFERROR($G130/FD130,0),"")</f>
        <v/>
      </c>
      <c r="CW130" s="90" t="str">
        <f>IF(AND(CW$85&gt;=FB130,CW$85&lt;=FC130),IFERROR($G130/FD130,0),"")</f>
        <v/>
      </c>
      <c r="CX130" s="90" t="str">
        <f>IF(AND(CX$85&gt;=FB130,CX$85&lt;=FC130),IFERROR($G130/FD130,0),"")</f>
        <v/>
      </c>
      <c r="CY130" s="90" t="str">
        <f>IF(AND(CY$85&gt;=FB130,CY$85&lt;=FC130),IFERROR($G130/FD130,0),"")</f>
        <v/>
      </c>
      <c r="CZ130" s="90" t="str">
        <f>IF(AND(CZ$85&gt;=FB130,CZ$85&lt;=FC130),IFERROR($G130/FD130,0),"")</f>
        <v/>
      </c>
      <c r="DA130" s="90" t="str">
        <f>IF(AND(DA$85&gt;=FB130,DA$85&lt;=FC130),IFERROR($G130/FD130,0),"")</f>
        <v/>
      </c>
      <c r="DB130" s="90" t="str">
        <f>IF(AND(DB$85&gt;=FB130,DB$85&lt;=FC130),IFERROR($G130/FD130,0),"")</f>
        <v/>
      </c>
      <c r="DC130" s="90" t="str">
        <f>IF(AND(DC$85&gt;=FB130,DC$85&lt;=FC130),IFERROR($G130/FD130,0),"")</f>
        <v/>
      </c>
      <c r="DD130" s="90" t="str">
        <f>IF(AND(DD$85&gt;=FB130,DD$85&lt;=FC130),IFERROR($G130/FD130,0),"")</f>
        <v/>
      </c>
      <c r="DE130" s="90" t="str">
        <f>IF(AND(DE$85&gt;=FB130,DE$85&lt;=FC130),IFERROR($G130/FD130,0),"")</f>
        <v/>
      </c>
      <c r="DF130" s="90" t="str">
        <f>IF(AND(DF$85&gt;=FB130,DF$85&lt;=FC130),IFERROR($G130/FD130,0),"")</f>
        <v/>
      </c>
      <c r="DG130" s="90" t="str">
        <f>IF(AND(DG$85&gt;=FB130,DG$85&lt;=FC130),IFERROR($G130/FD130,0),"")</f>
        <v/>
      </c>
      <c r="DH130" s="90" t="str">
        <f>IF(AND(DH$85&gt;=FB130,DH$85&lt;=FC130),IFERROR($G130/FD130,0),"")</f>
        <v/>
      </c>
      <c r="DI130" s="90" t="str">
        <f>IF(AND(DI$85&gt;=FB130,DI$85&lt;=FC130),IFERROR($G130/FD130,0),"")</f>
        <v/>
      </c>
      <c r="DJ130" s="90" t="str">
        <f>IF(AND(DJ$85&gt;=FB130,DJ$85&lt;=FC130),IFERROR($G130/FD130,0),"")</f>
        <v/>
      </c>
      <c r="DK130" s="90" t="str">
        <f>IF(AND(DK$85&gt;=FB130,DK$85&lt;=FC130),IFERROR($G130/FD130,0),"")</f>
        <v/>
      </c>
      <c r="DL130" s="90" t="str">
        <f>IF(AND(DL$85&gt;=FB130,DL$85&lt;=FC130),IFERROR($G130/FD130,0),"")</f>
        <v/>
      </c>
      <c r="DM130" s="90" t="str">
        <f>IF(AND(DM$85&gt;=FB130,DM$85&lt;=FC130),IFERROR($G130/FD130,0),"")</f>
        <v/>
      </c>
      <c r="DN130" s="90" t="str">
        <f>IF(AND(DN$85&gt;=FB130,DN$85&lt;=FC130),IFERROR($G130/FD130,0),"")</f>
        <v/>
      </c>
      <c r="DO130" s="90" t="str">
        <f>IF(AND(DO$85&gt;=FB130,DO$85&lt;=FC130),IFERROR($G130/FD130,0),"")</f>
        <v/>
      </c>
      <c r="DP130" s="90" t="str">
        <f>IF(AND(DP$85&gt;=FB130,DP$85&lt;=FC130),IFERROR($G130/FD130,0),"")</f>
        <v/>
      </c>
      <c r="DQ130" s="90" t="str">
        <f>IF(AND(DQ$85&gt;=FB130,DQ$85&lt;=FC130),IFERROR($G130/FD130,0),"")</f>
        <v/>
      </c>
      <c r="DR130" s="90" t="str">
        <f>IF(AND(DR$85&gt;=FB130,DR$85&lt;=FC130),IFERROR($G130/FD130,0),"")</f>
        <v/>
      </c>
      <c r="DS130" s="90" t="str">
        <f>IF(AND(DS$85&gt;=FB130,DS$85&lt;=FC130),IFERROR($G130/FD130,0),"")</f>
        <v/>
      </c>
      <c r="DT130" s="90" t="str">
        <f>IF(AND(DT$85&gt;=FB130,DT$85&lt;=FC130),IFERROR($G130/FD130,0),"")</f>
        <v/>
      </c>
      <c r="DU130" s="90" t="str">
        <f>IF(AND(DU$85&gt;=FB130,DU$85&lt;=FC130),IFERROR($G130/FD130,0),"")</f>
        <v/>
      </c>
      <c r="DV130" s="90" t="str">
        <f>IF(AND(DV$85&gt;=FB130,DV$85&lt;=FC130),IFERROR($G130/FD130,0),"")</f>
        <v/>
      </c>
      <c r="DW130" s="90" t="str">
        <f>IF(AND(DW$85&gt;=FB130,DW$85&lt;=FC130),IFERROR($G130/FD130,0),"")</f>
        <v/>
      </c>
      <c r="DX130" s="90" t="str">
        <f>IF(AND(DX$85&gt;=FB130,DX$85&lt;=FC130),IFERROR($G130/FD130,0),"")</f>
        <v/>
      </c>
      <c r="DY130" s="90" t="str">
        <f>IF(AND(DY$85&gt;=FB130,DY$85&lt;=FC130),IFERROR($G130/FD130,0),"")</f>
        <v/>
      </c>
      <c r="DZ130" s="90" t="str">
        <f>IF(AND(DZ$85&gt;=FB130,DZ$85&lt;=FC130),IFERROR($G130/FD130,0),"")</f>
        <v/>
      </c>
      <c r="EA130" s="90">
        <f>IF(AND(EA$85&gt;=FB130,EA$85&lt;=FC130),IFERROR($G130/FD130,0),"")</f>
        <v>121875</v>
      </c>
      <c r="EB130" s="90">
        <f>IF(AND(EB$85&gt;=FB130,EB$85&lt;=FC130),IFERROR($G130/FD130,0),"")</f>
        <v>121875</v>
      </c>
      <c r="EC130" s="90">
        <f>IF(AND(EC$85&gt;=FB130,EC$85&lt;=FC130),IFERROR($G130/FD130,0),"")</f>
        <v>121875</v>
      </c>
      <c r="ED130" s="90">
        <f>IF(AND(ED$85&gt;=FB130,ED$85&lt;=FC130),IFERROR($G130/FD130,0),"")</f>
        <v>121875</v>
      </c>
      <c r="EE130" s="90">
        <f>IF(AND(EE$85&gt;=FB130,EE$85&lt;=FC130),IFERROR($G130/FD130,0),"")</f>
        <v>121875</v>
      </c>
      <c r="EF130" s="90">
        <f>IF(AND(EF$85&gt;=FB130,EF$85&lt;=FC130),IFERROR($G130/FD130,0),"")</f>
        <v>121875</v>
      </c>
      <c r="EG130" s="90">
        <f>IF(AND(EG$85&gt;=FB130,EG$85&lt;=FC130),IFERROR($G130/FD130,0),"")</f>
        <v>121875</v>
      </c>
      <c r="EH130" s="90">
        <f>IF(AND(EH$85&gt;=FB130,EH$85&lt;=FC130),IFERROR($G130/FD130,0),"")</f>
        <v>121875</v>
      </c>
      <c r="EI130" s="90">
        <f>IF(AND(EI$85&gt;=FB130,EI$85&lt;=FC130),IFERROR($G130/FD130,0),"")</f>
        <v>121875</v>
      </c>
      <c r="EJ130" s="90">
        <f>IF(AND(EJ$85&gt;=FB130,EJ$85&lt;=FC130),IFERROR($G130/FD130,0),"")</f>
        <v>121875</v>
      </c>
      <c r="EK130" s="90">
        <f>IF(AND(EK$85&gt;=FB130,EK$85&lt;=FC130),IFERROR($G130/FD130,0),"")</f>
        <v>121875</v>
      </c>
      <c r="EL130" s="90">
        <f>IF(AND(EL$85&gt;=FB130,EL$85&lt;=FC130),IFERROR($G130/FD130,0),"")</f>
        <v>121875</v>
      </c>
      <c r="EM130" s="90">
        <f>IF(AND(EM$85&gt;=FB130,EM$85&lt;=FC130),IFERROR($G130/FD130,0),"")</f>
        <v>121875</v>
      </c>
      <c r="EN130" s="90">
        <f>IF(AND(EN$85&gt;=FB130,EN$85&lt;=FC130),IFERROR($G130/FD130,0),"")</f>
        <v>121875</v>
      </c>
      <c r="EO130" s="90">
        <f>IF(AND(EO$85&gt;=FB130,EO$85&lt;=FC130),IFERROR($G130/FD130,0),"")</f>
        <v>121875</v>
      </c>
      <c r="EP130" s="90">
        <f>IF(AND(EP$85&gt;=FB130,EP$85&lt;=FC130),IFERROR($G130/FD130,0),"")</f>
        <v>121875</v>
      </c>
      <c r="EQ130" s="90">
        <f>IF(AND(EQ$85&gt;=FB130,EQ$85&lt;=FC130),IFERROR($G130/FD130,0),"")</f>
        <v>121875</v>
      </c>
      <c r="ER130" s="90">
        <f>IF(AND(ER$85&gt;=FB130,ER$85&lt;=FC130),IFERROR($G130/FD130,0),"")</f>
        <v>121875</v>
      </c>
      <c r="ES130" s="90">
        <f>IF(AND(ES$85&gt;=FB130,ES$85&lt;=FC130),IFERROR($G130/FD130,0),"")</f>
        <v>121875</v>
      </c>
      <c r="ET130" s="90">
        <f>IF(AND(ET$85&gt;=FB130,ET$85&lt;=FC130),IFERROR($G130/FD130,0),"")</f>
        <v>121875</v>
      </c>
      <c r="EU130" s="90" t="str">
        <f>IF(AND(EU$85&gt;=FB130,EU$85&lt;=FC130),IFERROR($G130/FD130,0),"")</f>
        <v/>
      </c>
      <c r="EV130" s="90" t="str">
        <f>IF(AND(EV$85&gt;=FB130,EV$85&lt;=FC130),IFERROR($G130/FD130,0),"")</f>
        <v/>
      </c>
      <c r="EW130" s="90" t="str">
        <f>IF(AND(EW$85&gt;=FB130,EW$85&lt;=FC130),IFERROR($G130/FD130,0),"")</f>
        <v/>
      </c>
      <c r="EX130" s="90" t="str">
        <f>IF(AND(EX$85&gt;=FB130,EX$85&lt;=FC130),IFERROR($G130/FD130,0),"")</f>
        <v/>
      </c>
      <c r="EY130" s="90" t="str">
        <f>IF(AND(EY$85&gt;=FB130,EY$85&lt;=FC130),IFERROR($G130/FD130,0),"")</f>
        <v/>
      </c>
      <c r="EZ130" s="90" t="str">
        <f>IF(AND(EZ$85&gt;=FB130,EZ$85&lt;=FC130),IFERROR($G130/FD130,0),"")</f>
        <v/>
      </c>
      <c r="FA130" s="90" t="str">
        <f>IF(AND(FA$85&gt;=FB130,FA$85&lt;=FC130),IFERROR($G130/FD130,0),"")</f>
        <v/>
      </c>
      <c r="FB130">
        <f>'06_Presupuesto'!J217-'02_Rendimientos'!$B$79+1</f>
        <v>124</v>
      </c>
      <c r="FC130">
        <f>'06_Presupuesto'!K217-'02_Rendimientos'!$B$79+1</f>
        <v>143</v>
      </c>
      <c r="FD130">
        <f>FC130-FB130+1</f>
        <v>20</v>
      </c>
    </row>
    <row r="131" spans="2:160">
      <c r="B131" s="109" t="str">
        <f>'06_Presupuesto'!K52</f>
        <v>B.2.7.1/a)</v>
      </c>
      <c r="C131" s="109" t="str">
        <f>'06_Presupuesto'!L52</f>
        <v>P1 / Madera Puertas</v>
      </c>
      <c r="D131" s="109" t="str">
        <f>'06_Presupuesto'!M52</f>
        <v>UNI</v>
      </c>
      <c r="E131" s="110">
        <f>'06_Presupuesto'!N52</f>
        <v>1</v>
      </c>
      <c r="F131" s="110">
        <f>'06_Presupuesto'!O52</f>
        <v>306250</v>
      </c>
      <c r="G131" s="110">
        <f>'06_Presupuesto'!P52</f>
        <v>306250</v>
      </c>
      <c r="H131" s="110" t="str">
        <f>IF(AND(H$85&gt;=FB131,H$85&lt;=FC131),IFERROR($G131/FD131,0),"")</f>
        <v/>
      </c>
      <c r="I131" s="110" t="str">
        <f>IF(AND(I$85&gt;=FB131,I$85&lt;=FC131),IFERROR($G131/FD131,0),"")</f>
        <v/>
      </c>
      <c r="J131" s="110" t="str">
        <f>IF(AND(J$85&gt;=FB131,J$85&lt;=FC131),IFERROR($G131/FD131,0),"")</f>
        <v/>
      </c>
      <c r="K131" s="110" t="str">
        <f>IF(AND(K$85&gt;=FB131,K$85&lt;=FC131),IFERROR($G131/FD131,0),"")</f>
        <v/>
      </c>
      <c r="L131" s="110" t="str">
        <f>IF(AND(L$85&gt;=FB131,L$85&lt;=FC131),IFERROR($G131/FD131,0),"")</f>
        <v/>
      </c>
      <c r="M131" s="110" t="str">
        <f>IF(AND(M$85&gt;=FB131,M$85&lt;=FC131),IFERROR($G131/FD131,0),"")</f>
        <v/>
      </c>
      <c r="N131" s="110" t="str">
        <f>IF(AND(N$85&gt;=FB131,N$85&lt;=FC131),IFERROR($G131/FD131,0),"")</f>
        <v/>
      </c>
      <c r="O131" s="110" t="str">
        <f>IF(AND(O$85&gt;=FB131,O$85&lt;=FC131),IFERROR($G131/FD131,0),"")</f>
        <v/>
      </c>
      <c r="P131" s="110" t="str">
        <f>IF(AND(P$85&gt;=FB131,P$85&lt;=FC131),IFERROR($G131/FD131,0),"")</f>
        <v/>
      </c>
      <c r="Q131" s="110" t="str">
        <f>IF(AND(Q$85&gt;=FB131,Q$85&lt;=FC131),IFERROR($G131/FD131,0),"")</f>
        <v/>
      </c>
      <c r="R131" s="110" t="str">
        <f>IF(AND(R$85&gt;=FB131,R$85&lt;=FC131),IFERROR($G131/FD131,0),"")</f>
        <v/>
      </c>
      <c r="S131" s="110" t="str">
        <f>IF(AND(S$85&gt;=FB131,S$85&lt;=FC131),IFERROR($G131/FD131,0),"")</f>
        <v/>
      </c>
      <c r="T131" s="110" t="str">
        <f>IF(AND(T$85&gt;=FB131,T$85&lt;=FC131),IFERROR($G131/FD131,0),"")</f>
        <v/>
      </c>
      <c r="U131" s="110" t="str">
        <f>IF(AND(U$85&gt;=FB131,U$85&lt;=FC131),IFERROR($G131/FD131,0),"")</f>
        <v/>
      </c>
      <c r="V131" s="110" t="str">
        <f>IF(AND(V$85&gt;=FB131,V$85&lt;=FC131),IFERROR($G131/FD131,0),"")</f>
        <v/>
      </c>
      <c r="W131" s="110" t="str">
        <f>IF(AND(W$85&gt;=FB131,W$85&lt;=FC131),IFERROR($G131/FD131,0),"")</f>
        <v/>
      </c>
      <c r="X131" s="110" t="str">
        <f>IF(AND(X$85&gt;=FB131,X$85&lt;=FC131),IFERROR($G131/FD131,0),"")</f>
        <v/>
      </c>
      <c r="Y131" s="110" t="str">
        <f>IF(AND(Y$85&gt;=FB131,Y$85&lt;=FC131),IFERROR($G131/FD131,0),"")</f>
        <v/>
      </c>
      <c r="Z131" s="110" t="str">
        <f>IF(AND(Z$85&gt;=FB131,Z$85&lt;=FC131),IFERROR($G131/FD131,0),"")</f>
        <v/>
      </c>
      <c r="AA131" s="110" t="str">
        <f>IF(AND(AA$85&gt;=FB131,AA$85&lt;=FC131),IFERROR($G131/FD131,0),"")</f>
        <v/>
      </c>
      <c r="AB131" s="110" t="str">
        <f>IF(AND(AB$85&gt;=FB131,AB$85&lt;=FC131),IFERROR($G131/FD131,0),"")</f>
        <v/>
      </c>
      <c r="AC131" s="110" t="str">
        <f>IF(AND(AC$85&gt;=FB131,AC$85&lt;=FC131),IFERROR($G131/FD131,0),"")</f>
        <v/>
      </c>
      <c r="AD131" s="110" t="str">
        <f>IF(AND(AD$85&gt;=FB131,AD$85&lt;=FC131),IFERROR($G131/FD131,0),"")</f>
        <v/>
      </c>
      <c r="AE131" s="110" t="str">
        <f>IF(AND(AE$85&gt;=FB131,AE$85&lt;=FC131),IFERROR($G131/FD131,0),"")</f>
        <v/>
      </c>
      <c r="AF131" s="110" t="str">
        <f>IF(AND(AF$85&gt;=FB131,AF$85&lt;=FC131),IFERROR($G131/FD131,0),"")</f>
        <v/>
      </c>
      <c r="AG131" s="110" t="str">
        <f>IF(AND(AG$85&gt;=FB131,AG$85&lt;=FC131),IFERROR($G131/FD131,0),"")</f>
        <v/>
      </c>
      <c r="AH131" s="110" t="str">
        <f>IF(AND(AH$85&gt;=FB131,AH$85&lt;=FC131),IFERROR($G131/FD131,0),"")</f>
        <v/>
      </c>
      <c r="AI131" s="110" t="str">
        <f>IF(AND(AI$85&gt;=FB131,AI$85&lt;=FC131),IFERROR($G131/FD131,0),"")</f>
        <v/>
      </c>
      <c r="AJ131" s="110" t="str">
        <f>IF(AND(AJ$85&gt;=FB131,AJ$85&lt;=FC131),IFERROR($G131/FD131,0),"")</f>
        <v/>
      </c>
      <c r="AK131" s="110" t="str">
        <f>IF(AND(AK$85&gt;=FB131,AK$85&lt;=FC131),IFERROR($G131/FD131,0),"")</f>
        <v/>
      </c>
      <c r="AL131" s="110" t="str">
        <f>IF(AND(AL$85&gt;=FB131,AL$85&lt;=FC131),IFERROR($G131/FD131,0),"")</f>
        <v/>
      </c>
      <c r="AM131" s="110" t="str">
        <f>IF(AND(AM$85&gt;=FB131,AM$85&lt;=FC131),IFERROR($G131/FD131,0),"")</f>
        <v/>
      </c>
      <c r="AN131" s="110" t="str">
        <f>IF(AND(AN$85&gt;=FB131,AN$85&lt;=FC131),IFERROR($G131/FD131,0),"")</f>
        <v/>
      </c>
      <c r="AO131" s="110" t="str">
        <f>IF(AND(AO$85&gt;=FB131,AO$85&lt;=FC131),IFERROR($G131/FD131,0),"")</f>
        <v/>
      </c>
      <c r="AP131" s="110" t="str">
        <f>IF(AND(AP$85&gt;=FB131,AP$85&lt;=FC131),IFERROR($G131/FD131,0),"")</f>
        <v/>
      </c>
      <c r="AQ131" s="110" t="str">
        <f>IF(AND(AQ$85&gt;=FB131,AQ$85&lt;=FC131),IFERROR($G131/FD131,0),"")</f>
        <v/>
      </c>
      <c r="AR131" s="110" t="str">
        <f>IF(AND(AR$85&gt;=FB131,AR$85&lt;=FC131),IFERROR($G131/FD131,0),"")</f>
        <v/>
      </c>
      <c r="AS131" s="110" t="str">
        <f>IF(AND(AS$85&gt;=FB131,AS$85&lt;=FC131),IFERROR($G131/FD131,0),"")</f>
        <v/>
      </c>
      <c r="AT131" s="110" t="str">
        <f>IF(AND(AT$85&gt;=FB131,AT$85&lt;=FC131),IFERROR($G131/FD131,0),"")</f>
        <v/>
      </c>
      <c r="AU131" s="110" t="str">
        <f>IF(AND(AU$85&gt;=FB131,AU$85&lt;=FC131),IFERROR($G131/FD131,0),"")</f>
        <v/>
      </c>
      <c r="AV131" s="110" t="str">
        <f>IF(AND(AV$85&gt;=FB131,AV$85&lt;=FC131),IFERROR($G131/FD131,0),"")</f>
        <v/>
      </c>
      <c r="AW131" s="110" t="str">
        <f>IF(AND(AW$85&gt;=FB131,AW$85&lt;=FC131),IFERROR($G131/FD131,0),"")</f>
        <v/>
      </c>
      <c r="AX131" s="110" t="str">
        <f>IF(AND(AX$85&gt;=FB131,AX$85&lt;=FC131),IFERROR($G131/FD131,0),"")</f>
        <v/>
      </c>
      <c r="AY131" s="110" t="str">
        <f>IF(AND(AY$85&gt;=FB131,AY$85&lt;=FC131),IFERROR($G131/FD131,0),"")</f>
        <v/>
      </c>
      <c r="AZ131" s="110" t="str">
        <f>IF(AND(AZ$85&gt;=FB131,AZ$85&lt;=FC131),IFERROR($G131/FD131,0),"")</f>
        <v/>
      </c>
      <c r="BA131" s="110" t="str">
        <f>IF(AND(BA$85&gt;=FB131,BA$85&lt;=FC131),IFERROR($G131/FD131,0),"")</f>
        <v/>
      </c>
      <c r="BB131" s="110" t="str">
        <f>IF(AND(BB$85&gt;=FB131,BB$85&lt;=FC131),IFERROR($G131/FD131,0),"")</f>
        <v/>
      </c>
      <c r="BC131" s="110" t="str">
        <f>IF(AND(BC$85&gt;=FB131,BC$85&lt;=FC131),IFERROR($G131/FD131,0),"")</f>
        <v/>
      </c>
      <c r="BD131" s="110" t="str">
        <f>IF(AND(BD$85&gt;=FB131,BD$85&lt;=FC131),IFERROR($G131/FD131,0),"")</f>
        <v/>
      </c>
      <c r="BE131" s="110" t="str">
        <f>IF(AND(BE$85&gt;=FB131,BE$85&lt;=FC131),IFERROR($G131/FD131,0),"")</f>
        <v/>
      </c>
      <c r="BF131" s="110" t="str">
        <f>IF(AND(BF$85&gt;=FB131,BF$85&lt;=FC131),IFERROR($G131/FD131,0),"")</f>
        <v/>
      </c>
      <c r="BG131" s="110" t="str">
        <f>IF(AND(BG$85&gt;=FB131,BG$85&lt;=FC131),IFERROR($G131/FD131,0),"")</f>
        <v/>
      </c>
      <c r="BH131" s="110" t="str">
        <f>IF(AND(BH$85&gt;=FB131,BH$85&lt;=FC131),IFERROR($G131/FD131,0),"")</f>
        <v/>
      </c>
      <c r="BI131" s="110" t="str">
        <f>IF(AND(BI$85&gt;=FB131,BI$85&lt;=FC131),IFERROR($G131/FD131,0),"")</f>
        <v/>
      </c>
      <c r="BJ131" s="110" t="str">
        <f>IF(AND(BJ$85&gt;=FB131,BJ$85&lt;=FC131),IFERROR($G131/FD131,0),"")</f>
        <v/>
      </c>
      <c r="BK131" s="110" t="str">
        <f>IF(AND(BK$85&gt;=FB131,BK$85&lt;=FC131),IFERROR($G131/FD131,0),"")</f>
        <v/>
      </c>
      <c r="BL131" s="110" t="str">
        <f>IF(AND(BL$85&gt;=FB131,BL$85&lt;=FC131),IFERROR($G131/FD131,0),"")</f>
        <v/>
      </c>
      <c r="BM131" s="110" t="str">
        <f>IF(AND(BM$85&gt;=FB131,BM$85&lt;=FC131),IFERROR($G131/FD131,0),"")</f>
        <v/>
      </c>
      <c r="BN131" s="110" t="str">
        <f>IF(AND(BN$85&gt;=FB131,BN$85&lt;=FC131),IFERROR($G131/FD131,0),"")</f>
        <v/>
      </c>
      <c r="BO131" s="110" t="str">
        <f>IF(AND(BO$85&gt;=FB131,BO$85&lt;=FC131),IFERROR($G131/FD131,0),"")</f>
        <v/>
      </c>
      <c r="BP131" s="110" t="str">
        <f>IF(AND(BP$85&gt;=FB131,BP$85&lt;=FC131),IFERROR($G131/FD131,0),"")</f>
        <v/>
      </c>
      <c r="BQ131" s="110" t="str">
        <f>IF(AND(BQ$85&gt;=FB131,BQ$85&lt;=FC131),IFERROR($G131/FD131,0),"")</f>
        <v/>
      </c>
      <c r="BR131" s="110" t="str">
        <f>IF(AND(BR$85&gt;=FB131,BR$85&lt;=FC131),IFERROR($G131/FD131,0),"")</f>
        <v/>
      </c>
      <c r="BS131" s="110" t="str">
        <f>IF(AND(BS$85&gt;=FB131,BS$85&lt;=FC131),IFERROR($G131/FD131,0),"")</f>
        <v/>
      </c>
      <c r="BT131" s="110" t="str">
        <f>IF(AND(BT$85&gt;=FB131,BT$85&lt;=FC131),IFERROR($G131/FD131,0),"")</f>
        <v/>
      </c>
      <c r="BU131" s="110" t="str">
        <f>IF(AND(BU$85&gt;=FB131,BU$85&lt;=FC131),IFERROR($G131/FD131,0),"")</f>
        <v/>
      </c>
      <c r="BV131" s="110" t="str">
        <f>IF(AND(BV$85&gt;=FB131,BV$85&lt;=FC131),IFERROR($G131/FD131,0),"")</f>
        <v/>
      </c>
      <c r="BW131" s="110" t="str">
        <f>IF(AND(BW$85&gt;=FB131,BW$85&lt;=FC131),IFERROR($G131/FD131,0),"")</f>
        <v/>
      </c>
      <c r="BX131" s="110" t="str">
        <f>IF(AND(BX$85&gt;=FB131,BX$85&lt;=FC131),IFERROR($G131/FD131,0),"")</f>
        <v/>
      </c>
      <c r="BY131" s="110" t="str">
        <f>IF(AND(BY$85&gt;=FB131,BY$85&lt;=FC131),IFERROR($G131/FD131,0),"")</f>
        <v/>
      </c>
      <c r="BZ131" s="110" t="str">
        <f>IF(AND(BZ$85&gt;=FB131,BZ$85&lt;=FC131),IFERROR($G131/FD131,0),"")</f>
        <v/>
      </c>
      <c r="CA131" s="110" t="str">
        <f>IF(AND(CA$85&gt;=FB131,CA$85&lt;=FC131),IFERROR($G131/FD131,0),"")</f>
        <v/>
      </c>
      <c r="CB131" s="110" t="str">
        <f>IF(AND(CB$85&gt;=FB131,CB$85&lt;=FC131),IFERROR($G131/FD131,0),"")</f>
        <v/>
      </c>
      <c r="CC131" s="110" t="str">
        <f>IF(AND(CC$85&gt;=FB131,CC$85&lt;=FC131),IFERROR($G131/FD131,0),"")</f>
        <v/>
      </c>
      <c r="CD131" s="110" t="str">
        <f>IF(AND(CD$85&gt;=FB131,CD$85&lt;=FC131),IFERROR($G131/FD131,0),"")</f>
        <v/>
      </c>
      <c r="CE131" s="110" t="str">
        <f>IF(AND(CE$85&gt;=FB131,CE$85&lt;=FC131),IFERROR($G131/FD131,0),"")</f>
        <v/>
      </c>
      <c r="CF131" s="110" t="str">
        <f>IF(AND(CF$85&gt;=FB131,CF$85&lt;=FC131),IFERROR($G131/FD131,0),"")</f>
        <v/>
      </c>
      <c r="CG131" s="110" t="str">
        <f>IF(AND(CG$85&gt;=FB131,CG$85&lt;=FC131),IFERROR($G131/FD131,0),"")</f>
        <v/>
      </c>
      <c r="CH131" s="110" t="str">
        <f>IF(AND(CH$85&gt;=FB131,CH$85&lt;=FC131),IFERROR($G131/FD131,0),"")</f>
        <v/>
      </c>
      <c r="CI131" s="110" t="str">
        <f>IF(AND(CI$85&gt;=FB131,CI$85&lt;=FC131),IFERROR($G131/FD131,0),"")</f>
        <v/>
      </c>
      <c r="CJ131" s="110" t="str">
        <f>IF(AND(CJ$85&gt;=FB131,CJ$85&lt;=FC131),IFERROR($G131/FD131,0),"")</f>
        <v/>
      </c>
      <c r="CK131" s="110">
        <f>IF(AND(CK$85&gt;=FB131,CK$85&lt;=FC131),IFERROR($G131/FD131,0),"")</f>
        <v>19140.625</v>
      </c>
      <c r="CL131" s="110">
        <f>IF(AND(CL$85&gt;=FB131,CL$85&lt;=FC131),IFERROR($G131/FD131,0),"")</f>
        <v>19140.625</v>
      </c>
      <c r="CM131" s="110">
        <f>IF(AND(CM$85&gt;=FB131,CM$85&lt;=FC131),IFERROR($G131/FD131,0),"")</f>
        <v>19140.625</v>
      </c>
      <c r="CN131" s="110">
        <f>IF(AND(CN$85&gt;=FB131,CN$85&lt;=FC131),IFERROR($G131/FD131,0),"")</f>
        <v>19140.625</v>
      </c>
      <c r="CO131" s="110">
        <f>IF(AND(CO$85&gt;=FB131,CO$85&lt;=FC131),IFERROR($G131/FD131,0),"")</f>
        <v>19140.625</v>
      </c>
      <c r="CP131" s="110">
        <f>IF(AND(CP$85&gt;=FB131,CP$85&lt;=FC131),IFERROR($G131/FD131,0),"")</f>
        <v>19140.625</v>
      </c>
      <c r="CQ131" s="110">
        <f>IF(AND(CQ$85&gt;=FB131,CQ$85&lt;=FC131),IFERROR($G131/FD131,0),"")</f>
        <v>19140.625</v>
      </c>
      <c r="CR131" s="110">
        <f>IF(AND(CR$85&gt;=FB131,CR$85&lt;=FC131),IFERROR($G131/FD131,0),"")</f>
        <v>19140.625</v>
      </c>
      <c r="CS131" s="110">
        <f>IF(AND(CS$85&gt;=FB131,CS$85&lt;=FC131),IFERROR($G131/FD131,0),"")</f>
        <v>19140.625</v>
      </c>
      <c r="CT131" s="110">
        <f>IF(AND(CT$85&gt;=FB131,CT$85&lt;=FC131),IFERROR($G131/FD131,0),"")</f>
        <v>19140.625</v>
      </c>
      <c r="CU131" s="110">
        <f>IF(AND(CU$85&gt;=FB131,CU$85&lt;=FC131),IFERROR($G131/FD131,0),"")</f>
        <v>19140.625</v>
      </c>
      <c r="CV131" s="110">
        <f>IF(AND(CV$85&gt;=FB131,CV$85&lt;=FC131),IFERROR($G131/FD131,0),"")</f>
        <v>19140.625</v>
      </c>
      <c r="CW131" s="110">
        <f>IF(AND(CW$85&gt;=FB131,CW$85&lt;=FC131),IFERROR($G131/FD131,0),"")</f>
        <v>19140.625</v>
      </c>
      <c r="CX131" s="110">
        <f>IF(AND(CX$85&gt;=FB131,CX$85&lt;=FC131),IFERROR($G131/FD131,0),"")</f>
        <v>19140.625</v>
      </c>
      <c r="CY131" s="110">
        <f>IF(AND(CY$85&gt;=FB131,CY$85&lt;=FC131),IFERROR($G131/FD131,0),"")</f>
        <v>19140.625</v>
      </c>
      <c r="CZ131" s="110">
        <f>IF(AND(CZ$85&gt;=FB131,CZ$85&lt;=FC131),IFERROR($G131/FD131,0),"")</f>
        <v>19140.625</v>
      </c>
      <c r="DA131" s="110" t="str">
        <f>IF(AND(DA$85&gt;=FB131,DA$85&lt;=FC131),IFERROR($G131/FD131,0),"")</f>
        <v/>
      </c>
      <c r="DB131" s="110" t="str">
        <f>IF(AND(DB$85&gt;=FB131,DB$85&lt;=FC131),IFERROR($G131/FD131,0),"")</f>
        <v/>
      </c>
      <c r="DC131" s="110" t="str">
        <f>IF(AND(DC$85&gt;=FB131,DC$85&lt;=FC131),IFERROR($G131/FD131,0),"")</f>
        <v/>
      </c>
      <c r="DD131" s="110" t="str">
        <f>IF(AND(DD$85&gt;=FB131,DD$85&lt;=FC131),IFERROR($G131/FD131,0),"")</f>
        <v/>
      </c>
      <c r="DE131" s="110" t="str">
        <f>IF(AND(DE$85&gt;=FB131,DE$85&lt;=FC131),IFERROR($G131/FD131,0),"")</f>
        <v/>
      </c>
      <c r="DF131" s="110" t="str">
        <f>IF(AND(DF$85&gt;=FB131,DF$85&lt;=FC131),IFERROR($G131/FD131,0),"")</f>
        <v/>
      </c>
      <c r="DG131" s="110" t="str">
        <f>IF(AND(DG$85&gt;=FB131,DG$85&lt;=FC131),IFERROR($G131/FD131,0),"")</f>
        <v/>
      </c>
      <c r="DH131" s="110" t="str">
        <f>IF(AND(DH$85&gt;=FB131,DH$85&lt;=FC131),IFERROR($G131/FD131,0),"")</f>
        <v/>
      </c>
      <c r="DI131" s="110" t="str">
        <f>IF(AND(DI$85&gt;=FB131,DI$85&lt;=FC131),IFERROR($G131/FD131,0),"")</f>
        <v/>
      </c>
      <c r="DJ131" s="110" t="str">
        <f>IF(AND(DJ$85&gt;=FB131,DJ$85&lt;=FC131),IFERROR($G131/FD131,0),"")</f>
        <v/>
      </c>
      <c r="DK131" s="110" t="str">
        <f>IF(AND(DK$85&gt;=FB131,DK$85&lt;=FC131),IFERROR($G131/FD131,0),"")</f>
        <v/>
      </c>
      <c r="DL131" s="110" t="str">
        <f>IF(AND(DL$85&gt;=FB131,DL$85&lt;=FC131),IFERROR($G131/FD131,0),"")</f>
        <v/>
      </c>
      <c r="DM131" s="110" t="str">
        <f>IF(AND(DM$85&gt;=FB131,DM$85&lt;=FC131),IFERROR($G131/FD131,0),"")</f>
        <v/>
      </c>
      <c r="DN131" s="110" t="str">
        <f>IF(AND(DN$85&gt;=FB131,DN$85&lt;=FC131),IFERROR($G131/FD131,0),"")</f>
        <v/>
      </c>
      <c r="DO131" s="110" t="str">
        <f>IF(AND(DO$85&gt;=FB131,DO$85&lt;=FC131),IFERROR($G131/FD131,0),"")</f>
        <v/>
      </c>
      <c r="DP131" s="110" t="str">
        <f>IF(AND(DP$85&gt;=FB131,DP$85&lt;=FC131),IFERROR($G131/FD131,0),"")</f>
        <v/>
      </c>
      <c r="DQ131" s="110" t="str">
        <f>IF(AND(DQ$85&gt;=FB131,DQ$85&lt;=FC131),IFERROR($G131/FD131,0),"")</f>
        <v/>
      </c>
      <c r="DR131" s="110" t="str">
        <f>IF(AND(DR$85&gt;=FB131,DR$85&lt;=FC131),IFERROR($G131/FD131,0),"")</f>
        <v/>
      </c>
      <c r="DS131" s="110" t="str">
        <f>IF(AND(DS$85&gt;=FB131,DS$85&lt;=FC131),IFERROR($G131/FD131,0),"")</f>
        <v/>
      </c>
      <c r="DT131" s="110" t="str">
        <f>IF(AND(DT$85&gt;=FB131,DT$85&lt;=FC131),IFERROR($G131/FD131,0),"")</f>
        <v/>
      </c>
      <c r="DU131" s="110" t="str">
        <f>IF(AND(DU$85&gt;=FB131,DU$85&lt;=FC131),IFERROR($G131/FD131,0),"")</f>
        <v/>
      </c>
      <c r="DV131" s="110" t="str">
        <f>IF(AND(DV$85&gt;=FB131,DV$85&lt;=FC131),IFERROR($G131/FD131,0),"")</f>
        <v/>
      </c>
      <c r="DW131" s="110" t="str">
        <f>IF(AND(DW$85&gt;=FB131,DW$85&lt;=FC131),IFERROR($G131/FD131,0),"")</f>
        <v/>
      </c>
      <c r="DX131" s="110" t="str">
        <f>IF(AND(DX$85&gt;=FB131,DX$85&lt;=FC131),IFERROR($G131/FD131,0),"")</f>
        <v/>
      </c>
      <c r="DY131" s="110" t="str">
        <f>IF(AND(DY$85&gt;=FB131,DY$85&lt;=FC131),IFERROR($G131/FD131,0),"")</f>
        <v/>
      </c>
      <c r="DZ131" s="110" t="str">
        <f>IF(AND(DZ$85&gt;=FB131,DZ$85&lt;=FC131),IFERROR($G131/FD131,0),"")</f>
        <v/>
      </c>
      <c r="EA131" s="110" t="str">
        <f>IF(AND(EA$85&gt;=FB131,EA$85&lt;=FC131),IFERROR($G131/FD131,0),"")</f>
        <v/>
      </c>
      <c r="EB131" s="110" t="str">
        <f>IF(AND(EB$85&gt;=FB131,EB$85&lt;=FC131),IFERROR($G131/FD131,0),"")</f>
        <v/>
      </c>
      <c r="EC131" s="110" t="str">
        <f>IF(AND(EC$85&gt;=FB131,EC$85&lt;=FC131),IFERROR($G131/FD131,0),"")</f>
        <v/>
      </c>
      <c r="ED131" s="110" t="str">
        <f>IF(AND(ED$85&gt;=FB131,ED$85&lt;=FC131),IFERROR($G131/FD131,0),"")</f>
        <v/>
      </c>
      <c r="EE131" s="110" t="str">
        <f>IF(AND(EE$85&gt;=FB131,EE$85&lt;=FC131),IFERROR($G131/FD131,0),"")</f>
        <v/>
      </c>
      <c r="EF131" s="110" t="str">
        <f>IF(AND(EF$85&gt;=FB131,EF$85&lt;=FC131),IFERROR($G131/FD131,0),"")</f>
        <v/>
      </c>
      <c r="EG131" s="110" t="str">
        <f>IF(AND(EG$85&gt;=FB131,EG$85&lt;=FC131),IFERROR($G131/FD131,0),"")</f>
        <v/>
      </c>
      <c r="EH131" s="110" t="str">
        <f>IF(AND(EH$85&gt;=FB131,EH$85&lt;=FC131),IFERROR($G131/FD131,0),"")</f>
        <v/>
      </c>
      <c r="EI131" s="110" t="str">
        <f>IF(AND(EI$85&gt;=FB131,EI$85&lt;=FC131),IFERROR($G131/FD131,0),"")</f>
        <v/>
      </c>
      <c r="EJ131" s="110" t="str">
        <f>IF(AND(EJ$85&gt;=FB131,EJ$85&lt;=FC131),IFERROR($G131/FD131,0),"")</f>
        <v/>
      </c>
      <c r="EK131" s="110" t="str">
        <f>IF(AND(EK$85&gt;=FB131,EK$85&lt;=FC131),IFERROR($G131/FD131,0),"")</f>
        <v/>
      </c>
      <c r="EL131" s="110" t="str">
        <f>IF(AND(EL$85&gt;=FB131,EL$85&lt;=FC131),IFERROR($G131/FD131,0),"")</f>
        <v/>
      </c>
      <c r="EM131" s="110" t="str">
        <f>IF(AND(EM$85&gt;=FB131,EM$85&lt;=FC131),IFERROR($G131/FD131,0),"")</f>
        <v/>
      </c>
      <c r="EN131" s="110" t="str">
        <f>IF(AND(EN$85&gt;=FB131,EN$85&lt;=FC131),IFERROR($G131/FD131,0),"")</f>
        <v/>
      </c>
      <c r="EO131" s="110" t="str">
        <f>IF(AND(EO$85&gt;=FB131,EO$85&lt;=FC131),IFERROR($G131/FD131,0),"")</f>
        <v/>
      </c>
      <c r="EP131" s="110" t="str">
        <f>IF(AND(EP$85&gt;=FB131,EP$85&lt;=FC131),IFERROR($G131/FD131,0),"")</f>
        <v/>
      </c>
      <c r="EQ131" s="110" t="str">
        <f>IF(AND(EQ$85&gt;=FB131,EQ$85&lt;=FC131),IFERROR($G131/FD131,0),"")</f>
        <v/>
      </c>
      <c r="ER131" s="110" t="str">
        <f>IF(AND(ER$85&gt;=FB131,ER$85&lt;=FC131),IFERROR($G131/FD131,0),"")</f>
        <v/>
      </c>
      <c r="ES131" s="110" t="str">
        <f>IF(AND(ES$85&gt;=FB131,ES$85&lt;=FC131),IFERROR($G131/FD131,0),"")</f>
        <v/>
      </c>
      <c r="ET131" s="110" t="str">
        <f>IF(AND(ET$85&gt;=FB131,ET$85&lt;=FC131),IFERROR($G131/FD131,0),"")</f>
        <v/>
      </c>
      <c r="EU131" s="110" t="str">
        <f>IF(AND(EU$85&gt;=FB131,EU$85&lt;=FC131),IFERROR($G131/FD131,0),"")</f>
        <v/>
      </c>
      <c r="EV131" s="110" t="str">
        <f>IF(AND(EV$85&gt;=FB131,EV$85&lt;=FC131),IFERROR($G131/FD131,0),"")</f>
        <v/>
      </c>
      <c r="EW131" s="110" t="str">
        <f>IF(AND(EW$85&gt;=FB131,EW$85&lt;=FC131),IFERROR($G131/FD131,0),"")</f>
        <v/>
      </c>
      <c r="EX131" s="110" t="str">
        <f>IF(AND(EX$85&gt;=FB131,EX$85&lt;=FC131),IFERROR($G131/FD131,0),"")</f>
        <v/>
      </c>
      <c r="EY131" s="110" t="str">
        <f>IF(AND(EY$85&gt;=FB131,EY$85&lt;=FC131),IFERROR($G131/FD131,0),"")</f>
        <v/>
      </c>
      <c r="EZ131" s="110" t="str">
        <f>IF(AND(EZ$85&gt;=FB131,EZ$85&lt;=FC131),IFERROR($G131/FD131,0),"")</f>
        <v/>
      </c>
      <c r="FA131" s="110" t="str">
        <f>IF(AND(FA$85&gt;=FB131,FA$85&lt;=FC131),IFERROR($G131/FD131,0),"")</f>
        <v/>
      </c>
      <c r="FB131">
        <f>'06_Presupuesto'!J218-'02_Rendimientos'!$B$79+1</f>
        <v>82</v>
      </c>
      <c r="FC131">
        <f>'06_Presupuesto'!K218-'02_Rendimientos'!$B$79+1</f>
        <v>97</v>
      </c>
      <c r="FD131">
        <f>FC131-FB131+1</f>
        <v>16</v>
      </c>
    </row>
    <row r="132" spans="2:160">
      <c r="B132" t="str">
        <f>'06_Presupuesto'!K53</f>
        <v>B.2.7.1/b)</v>
      </c>
      <c r="C132" t="str">
        <f>'06_Presupuesto'!L53</f>
        <v>P2 / Madera Puertas</v>
      </c>
      <c r="D132" t="str">
        <f>'06_Presupuesto'!M53</f>
        <v>UNI</v>
      </c>
      <c r="E132" s="90">
        <f>'06_Presupuesto'!N53</f>
        <v>2</v>
      </c>
      <c r="F132" s="90">
        <f>'06_Presupuesto'!O53</f>
        <v>243750</v>
      </c>
      <c r="G132" s="90">
        <f>'06_Presupuesto'!P53</f>
        <v>487500</v>
      </c>
      <c r="H132" s="90" t="str">
        <f>IF(AND(H$85&gt;=FB132,H$85&lt;=FC132),IFERROR($G132/FD132,0),"")</f>
        <v/>
      </c>
      <c r="I132" s="90" t="str">
        <f>IF(AND(I$85&gt;=FB132,I$85&lt;=FC132),IFERROR($G132/FD132,0),"")</f>
        <v/>
      </c>
      <c r="J132" s="90" t="str">
        <f>IF(AND(J$85&gt;=FB132,J$85&lt;=FC132),IFERROR($G132/FD132,0),"")</f>
        <v/>
      </c>
      <c r="K132" s="90" t="str">
        <f>IF(AND(K$85&gt;=FB132,K$85&lt;=FC132),IFERROR($G132/FD132,0),"")</f>
        <v/>
      </c>
      <c r="L132" s="90" t="str">
        <f>IF(AND(L$85&gt;=FB132,L$85&lt;=FC132),IFERROR($G132/FD132,0),"")</f>
        <v/>
      </c>
      <c r="M132" s="90" t="str">
        <f>IF(AND(M$85&gt;=FB132,M$85&lt;=FC132),IFERROR($G132/FD132,0),"")</f>
        <v/>
      </c>
      <c r="N132" s="90" t="str">
        <f>IF(AND(N$85&gt;=FB132,N$85&lt;=FC132),IFERROR($G132/FD132,0),"")</f>
        <v/>
      </c>
      <c r="O132" s="90" t="str">
        <f>IF(AND(O$85&gt;=FB132,O$85&lt;=FC132),IFERROR($G132/FD132,0),"")</f>
        <v/>
      </c>
      <c r="P132" s="90" t="str">
        <f>IF(AND(P$85&gt;=FB132,P$85&lt;=FC132),IFERROR($G132/FD132,0),"")</f>
        <v/>
      </c>
      <c r="Q132" s="90" t="str">
        <f>IF(AND(Q$85&gt;=FB132,Q$85&lt;=FC132),IFERROR($G132/FD132,0),"")</f>
        <v/>
      </c>
      <c r="R132" s="90" t="str">
        <f>IF(AND(R$85&gt;=FB132,R$85&lt;=FC132),IFERROR($G132/FD132,0),"")</f>
        <v/>
      </c>
      <c r="S132" s="90" t="str">
        <f>IF(AND(S$85&gt;=FB132,S$85&lt;=FC132),IFERROR($G132/FD132,0),"")</f>
        <v/>
      </c>
      <c r="T132" s="90" t="str">
        <f>IF(AND(T$85&gt;=FB132,T$85&lt;=FC132),IFERROR($G132/FD132,0),"")</f>
        <v/>
      </c>
      <c r="U132" s="90" t="str">
        <f>IF(AND(U$85&gt;=FB132,U$85&lt;=FC132),IFERROR($G132/FD132,0),"")</f>
        <v/>
      </c>
      <c r="V132" s="90" t="str">
        <f>IF(AND(V$85&gt;=FB132,V$85&lt;=FC132),IFERROR($G132/FD132,0),"")</f>
        <v/>
      </c>
      <c r="W132" s="90" t="str">
        <f>IF(AND(W$85&gt;=FB132,W$85&lt;=FC132),IFERROR($G132/FD132,0),"")</f>
        <v/>
      </c>
      <c r="X132" s="90" t="str">
        <f>IF(AND(X$85&gt;=FB132,X$85&lt;=FC132),IFERROR($G132/FD132,0),"")</f>
        <v/>
      </c>
      <c r="Y132" s="90" t="str">
        <f>IF(AND(Y$85&gt;=FB132,Y$85&lt;=FC132),IFERROR($G132/FD132,0),"")</f>
        <v/>
      </c>
      <c r="Z132" s="90" t="str">
        <f>IF(AND(Z$85&gt;=FB132,Z$85&lt;=FC132),IFERROR($G132/FD132,0),"")</f>
        <v/>
      </c>
      <c r="AA132" s="90" t="str">
        <f>IF(AND(AA$85&gt;=FB132,AA$85&lt;=FC132),IFERROR($G132/FD132,0),"")</f>
        <v/>
      </c>
      <c r="AB132" s="90" t="str">
        <f>IF(AND(AB$85&gt;=FB132,AB$85&lt;=FC132),IFERROR($G132/FD132,0),"")</f>
        <v/>
      </c>
      <c r="AC132" s="90" t="str">
        <f>IF(AND(AC$85&gt;=FB132,AC$85&lt;=FC132),IFERROR($G132/FD132,0),"")</f>
        <v/>
      </c>
      <c r="AD132" s="90" t="str">
        <f>IF(AND(AD$85&gt;=FB132,AD$85&lt;=FC132),IFERROR($G132/FD132,0),"")</f>
        <v/>
      </c>
      <c r="AE132" s="90" t="str">
        <f>IF(AND(AE$85&gt;=FB132,AE$85&lt;=FC132),IFERROR($G132/FD132,0),"")</f>
        <v/>
      </c>
      <c r="AF132" s="90" t="str">
        <f>IF(AND(AF$85&gt;=FB132,AF$85&lt;=FC132),IFERROR($G132/FD132,0),"")</f>
        <v/>
      </c>
      <c r="AG132" s="90" t="str">
        <f>IF(AND(AG$85&gt;=FB132,AG$85&lt;=FC132),IFERROR($G132/FD132,0),"")</f>
        <v/>
      </c>
      <c r="AH132" s="90" t="str">
        <f>IF(AND(AH$85&gt;=FB132,AH$85&lt;=FC132),IFERROR($G132/FD132,0),"")</f>
        <v/>
      </c>
      <c r="AI132" s="90" t="str">
        <f>IF(AND(AI$85&gt;=FB132,AI$85&lt;=FC132),IFERROR($G132/FD132,0),"")</f>
        <v/>
      </c>
      <c r="AJ132" s="90" t="str">
        <f>IF(AND(AJ$85&gt;=FB132,AJ$85&lt;=FC132),IFERROR($G132/FD132,0),"")</f>
        <v/>
      </c>
      <c r="AK132" s="90" t="str">
        <f>IF(AND(AK$85&gt;=FB132,AK$85&lt;=FC132),IFERROR($G132/FD132,0),"")</f>
        <v/>
      </c>
      <c r="AL132" s="90" t="str">
        <f>IF(AND(AL$85&gt;=FB132,AL$85&lt;=FC132),IFERROR($G132/FD132,0),"")</f>
        <v/>
      </c>
      <c r="AM132" s="90" t="str">
        <f>IF(AND(AM$85&gt;=FB132,AM$85&lt;=FC132),IFERROR($G132/FD132,0),"")</f>
        <v/>
      </c>
      <c r="AN132" s="90" t="str">
        <f>IF(AND(AN$85&gt;=FB132,AN$85&lt;=FC132),IFERROR($G132/FD132,0),"")</f>
        <v/>
      </c>
      <c r="AO132" s="90" t="str">
        <f>IF(AND(AO$85&gt;=FB132,AO$85&lt;=FC132),IFERROR($G132/FD132,0),"")</f>
        <v/>
      </c>
      <c r="AP132" s="90" t="str">
        <f>IF(AND(AP$85&gt;=FB132,AP$85&lt;=FC132),IFERROR($G132/FD132,0),"")</f>
        <v/>
      </c>
      <c r="AQ132" s="90" t="str">
        <f>IF(AND(AQ$85&gt;=FB132,AQ$85&lt;=FC132),IFERROR($G132/FD132,0),"")</f>
        <v/>
      </c>
      <c r="AR132" s="90" t="str">
        <f>IF(AND(AR$85&gt;=FB132,AR$85&lt;=FC132),IFERROR($G132/FD132,0),"")</f>
        <v/>
      </c>
      <c r="AS132" s="90" t="str">
        <f>IF(AND(AS$85&gt;=FB132,AS$85&lt;=FC132),IFERROR($G132/FD132,0),"")</f>
        <v/>
      </c>
      <c r="AT132" s="90" t="str">
        <f>IF(AND(AT$85&gt;=FB132,AT$85&lt;=FC132),IFERROR($G132/FD132,0),"")</f>
        <v/>
      </c>
      <c r="AU132" s="90" t="str">
        <f>IF(AND(AU$85&gt;=FB132,AU$85&lt;=FC132),IFERROR($G132/FD132,0),"")</f>
        <v/>
      </c>
      <c r="AV132" s="90" t="str">
        <f>IF(AND(AV$85&gt;=FB132,AV$85&lt;=FC132),IFERROR($G132/FD132,0),"")</f>
        <v/>
      </c>
      <c r="AW132" s="90" t="str">
        <f>IF(AND(AW$85&gt;=FB132,AW$85&lt;=FC132),IFERROR($G132/FD132,0),"")</f>
        <v/>
      </c>
      <c r="AX132" s="90" t="str">
        <f>IF(AND(AX$85&gt;=FB132,AX$85&lt;=FC132),IFERROR($G132/FD132,0),"")</f>
        <v/>
      </c>
      <c r="AY132" s="90" t="str">
        <f>IF(AND(AY$85&gt;=FB132,AY$85&lt;=FC132),IFERROR($G132/FD132,0),"")</f>
        <v/>
      </c>
      <c r="AZ132" s="90" t="str">
        <f>IF(AND(AZ$85&gt;=FB132,AZ$85&lt;=FC132),IFERROR($G132/FD132,0),"")</f>
        <v/>
      </c>
      <c r="BA132" s="90" t="str">
        <f>IF(AND(BA$85&gt;=FB132,BA$85&lt;=FC132),IFERROR($G132/FD132,0),"")</f>
        <v/>
      </c>
      <c r="BB132" s="90" t="str">
        <f>IF(AND(BB$85&gt;=FB132,BB$85&lt;=FC132),IFERROR($G132/FD132,0),"")</f>
        <v/>
      </c>
      <c r="BC132" s="90" t="str">
        <f>IF(AND(BC$85&gt;=FB132,BC$85&lt;=FC132),IFERROR($G132/FD132,0),"")</f>
        <v/>
      </c>
      <c r="BD132" s="90" t="str">
        <f>IF(AND(BD$85&gt;=FB132,BD$85&lt;=FC132),IFERROR($G132/FD132,0),"")</f>
        <v/>
      </c>
      <c r="BE132" s="90" t="str">
        <f>IF(AND(BE$85&gt;=FB132,BE$85&lt;=FC132),IFERROR($G132/FD132,0),"")</f>
        <v/>
      </c>
      <c r="BF132" s="90" t="str">
        <f>IF(AND(BF$85&gt;=FB132,BF$85&lt;=FC132),IFERROR($G132/FD132,0),"")</f>
        <v/>
      </c>
      <c r="BG132" s="90" t="str">
        <f>IF(AND(BG$85&gt;=FB132,BG$85&lt;=FC132),IFERROR($G132/FD132,0),"")</f>
        <v/>
      </c>
      <c r="BH132" s="90" t="str">
        <f>IF(AND(BH$85&gt;=FB132,BH$85&lt;=FC132),IFERROR($G132/FD132,0),"")</f>
        <v/>
      </c>
      <c r="BI132" s="90" t="str">
        <f>IF(AND(BI$85&gt;=FB132,BI$85&lt;=FC132),IFERROR($G132/FD132,0),"")</f>
        <v/>
      </c>
      <c r="BJ132" s="90" t="str">
        <f>IF(AND(BJ$85&gt;=FB132,BJ$85&lt;=FC132),IFERROR($G132/FD132,0),"")</f>
        <v/>
      </c>
      <c r="BK132" s="90" t="str">
        <f>IF(AND(BK$85&gt;=FB132,BK$85&lt;=FC132),IFERROR($G132/FD132,0),"")</f>
        <v/>
      </c>
      <c r="BL132" s="90" t="str">
        <f>IF(AND(BL$85&gt;=FB132,BL$85&lt;=FC132),IFERROR($G132/FD132,0),"")</f>
        <v/>
      </c>
      <c r="BM132" s="90" t="str">
        <f>IF(AND(BM$85&gt;=FB132,BM$85&lt;=FC132),IFERROR($G132/FD132,0),"")</f>
        <v/>
      </c>
      <c r="BN132" s="90" t="str">
        <f>IF(AND(BN$85&gt;=FB132,BN$85&lt;=FC132),IFERROR($G132/FD132,0),"")</f>
        <v/>
      </c>
      <c r="BO132" s="90" t="str">
        <f>IF(AND(BO$85&gt;=FB132,BO$85&lt;=FC132),IFERROR($G132/FD132,0),"")</f>
        <v/>
      </c>
      <c r="BP132" s="90" t="str">
        <f>IF(AND(BP$85&gt;=FB132,BP$85&lt;=FC132),IFERROR($G132/FD132,0),"")</f>
        <v/>
      </c>
      <c r="BQ132" s="90" t="str">
        <f>IF(AND(BQ$85&gt;=FB132,BQ$85&lt;=FC132),IFERROR($G132/FD132,0),"")</f>
        <v/>
      </c>
      <c r="BR132" s="90" t="str">
        <f>IF(AND(BR$85&gt;=FB132,BR$85&lt;=FC132),IFERROR($G132/FD132,0),"")</f>
        <v/>
      </c>
      <c r="BS132" s="90" t="str">
        <f>IF(AND(BS$85&gt;=FB132,BS$85&lt;=FC132),IFERROR($G132/FD132,0),"")</f>
        <v/>
      </c>
      <c r="BT132" s="90" t="str">
        <f>IF(AND(BT$85&gt;=FB132,BT$85&lt;=FC132),IFERROR($G132/FD132,0),"")</f>
        <v/>
      </c>
      <c r="BU132" s="90" t="str">
        <f>IF(AND(BU$85&gt;=FB132,BU$85&lt;=FC132),IFERROR($G132/FD132,0),"")</f>
        <v/>
      </c>
      <c r="BV132" s="90" t="str">
        <f>IF(AND(BV$85&gt;=FB132,BV$85&lt;=FC132),IFERROR($G132/FD132,0),"")</f>
        <v/>
      </c>
      <c r="BW132" s="90" t="str">
        <f>IF(AND(BW$85&gt;=FB132,BW$85&lt;=FC132),IFERROR($G132/FD132,0),"")</f>
        <v/>
      </c>
      <c r="BX132" s="90" t="str">
        <f>IF(AND(BX$85&gt;=FB132,BX$85&lt;=FC132),IFERROR($G132/FD132,0),"")</f>
        <v/>
      </c>
      <c r="BY132" s="90" t="str">
        <f>IF(AND(BY$85&gt;=FB132,BY$85&lt;=FC132),IFERROR($G132/FD132,0),"")</f>
        <v/>
      </c>
      <c r="BZ132" s="90" t="str">
        <f>IF(AND(BZ$85&gt;=FB132,BZ$85&lt;=FC132),IFERROR($G132/FD132,0),"")</f>
        <v/>
      </c>
      <c r="CA132" s="90" t="str">
        <f>IF(AND(CA$85&gt;=FB132,CA$85&lt;=FC132),IFERROR($G132/FD132,0),"")</f>
        <v/>
      </c>
      <c r="CB132" s="90" t="str">
        <f>IF(AND(CB$85&gt;=FB132,CB$85&lt;=FC132),IFERROR($G132/FD132,0),"")</f>
        <v/>
      </c>
      <c r="CC132" s="90" t="str">
        <f>IF(AND(CC$85&gt;=FB132,CC$85&lt;=FC132),IFERROR($G132/FD132,0),"")</f>
        <v/>
      </c>
      <c r="CD132" s="90" t="str">
        <f>IF(AND(CD$85&gt;=FB132,CD$85&lt;=FC132),IFERROR($G132/FD132,0),"")</f>
        <v/>
      </c>
      <c r="CE132" s="90" t="str">
        <f>IF(AND(CE$85&gt;=FB132,CE$85&lt;=FC132),IFERROR($G132/FD132,0),"")</f>
        <v/>
      </c>
      <c r="CF132" s="90" t="str">
        <f>IF(AND(CF$85&gt;=FB132,CF$85&lt;=FC132),IFERROR($G132/FD132,0),"")</f>
        <v/>
      </c>
      <c r="CG132" s="90" t="str">
        <f>IF(AND(CG$85&gt;=FB132,CG$85&lt;=FC132),IFERROR($G132/FD132,0),"")</f>
        <v/>
      </c>
      <c r="CH132" s="90" t="str">
        <f>IF(AND(CH$85&gt;=FB132,CH$85&lt;=FC132),IFERROR($G132/FD132,0),"")</f>
        <v/>
      </c>
      <c r="CI132" s="90" t="str">
        <f>IF(AND(CI$85&gt;=FB132,CI$85&lt;=FC132),IFERROR($G132/FD132,0),"")</f>
        <v/>
      </c>
      <c r="CJ132" s="90" t="str">
        <f>IF(AND(CJ$85&gt;=FB132,CJ$85&lt;=FC132),IFERROR($G132/FD132,0),"")</f>
        <v/>
      </c>
      <c r="CK132" s="90">
        <f>IF(AND(CK$85&gt;=FB132,CK$85&lt;=FC132),IFERROR($G132/FD132,0),"")</f>
        <v>30468.75</v>
      </c>
      <c r="CL132" s="90">
        <f>IF(AND(CL$85&gt;=FB132,CL$85&lt;=FC132),IFERROR($G132/FD132,0),"")</f>
        <v>30468.75</v>
      </c>
      <c r="CM132" s="90">
        <f>IF(AND(CM$85&gt;=FB132,CM$85&lt;=FC132),IFERROR($G132/FD132,0),"")</f>
        <v>30468.75</v>
      </c>
      <c r="CN132" s="90">
        <f>IF(AND(CN$85&gt;=FB132,CN$85&lt;=FC132),IFERROR($G132/FD132,0),"")</f>
        <v>30468.75</v>
      </c>
      <c r="CO132" s="90">
        <f>IF(AND(CO$85&gt;=FB132,CO$85&lt;=FC132),IFERROR($G132/FD132,0),"")</f>
        <v>30468.75</v>
      </c>
      <c r="CP132" s="90">
        <f>IF(AND(CP$85&gt;=FB132,CP$85&lt;=FC132),IFERROR($G132/FD132,0),"")</f>
        <v>30468.75</v>
      </c>
      <c r="CQ132" s="90">
        <f>IF(AND(CQ$85&gt;=FB132,CQ$85&lt;=FC132),IFERROR($G132/FD132,0),"")</f>
        <v>30468.75</v>
      </c>
      <c r="CR132" s="90">
        <f>IF(AND(CR$85&gt;=FB132,CR$85&lt;=FC132),IFERROR($G132/FD132,0),"")</f>
        <v>30468.75</v>
      </c>
      <c r="CS132" s="90">
        <f>IF(AND(CS$85&gt;=FB132,CS$85&lt;=FC132),IFERROR($G132/FD132,0),"")</f>
        <v>30468.75</v>
      </c>
      <c r="CT132" s="90">
        <f>IF(AND(CT$85&gt;=FB132,CT$85&lt;=FC132),IFERROR($G132/FD132,0),"")</f>
        <v>30468.75</v>
      </c>
      <c r="CU132" s="90">
        <f>IF(AND(CU$85&gt;=FB132,CU$85&lt;=FC132),IFERROR($G132/FD132,0),"")</f>
        <v>30468.75</v>
      </c>
      <c r="CV132" s="90">
        <f>IF(AND(CV$85&gt;=FB132,CV$85&lt;=FC132),IFERROR($G132/FD132,0),"")</f>
        <v>30468.75</v>
      </c>
      <c r="CW132" s="90">
        <f>IF(AND(CW$85&gt;=FB132,CW$85&lt;=FC132),IFERROR($G132/FD132,0),"")</f>
        <v>30468.75</v>
      </c>
      <c r="CX132" s="90">
        <f>IF(AND(CX$85&gt;=FB132,CX$85&lt;=FC132),IFERROR($G132/FD132,0),"")</f>
        <v>30468.75</v>
      </c>
      <c r="CY132" s="90">
        <f>IF(AND(CY$85&gt;=FB132,CY$85&lt;=FC132),IFERROR($G132/FD132,0),"")</f>
        <v>30468.75</v>
      </c>
      <c r="CZ132" s="90">
        <f>IF(AND(CZ$85&gt;=FB132,CZ$85&lt;=FC132),IFERROR($G132/FD132,0),"")</f>
        <v>30468.75</v>
      </c>
      <c r="DA132" s="90" t="str">
        <f>IF(AND(DA$85&gt;=FB132,DA$85&lt;=FC132),IFERROR($G132/FD132,0),"")</f>
        <v/>
      </c>
      <c r="DB132" s="90" t="str">
        <f>IF(AND(DB$85&gt;=FB132,DB$85&lt;=FC132),IFERROR($G132/FD132,0),"")</f>
        <v/>
      </c>
      <c r="DC132" s="90" t="str">
        <f>IF(AND(DC$85&gt;=FB132,DC$85&lt;=FC132),IFERROR($G132/FD132,0),"")</f>
        <v/>
      </c>
      <c r="DD132" s="90" t="str">
        <f>IF(AND(DD$85&gt;=FB132,DD$85&lt;=FC132),IFERROR($G132/FD132,0),"")</f>
        <v/>
      </c>
      <c r="DE132" s="90" t="str">
        <f>IF(AND(DE$85&gt;=FB132,DE$85&lt;=FC132),IFERROR($G132/FD132,0),"")</f>
        <v/>
      </c>
      <c r="DF132" s="90" t="str">
        <f>IF(AND(DF$85&gt;=FB132,DF$85&lt;=FC132),IFERROR($G132/FD132,0),"")</f>
        <v/>
      </c>
      <c r="DG132" s="90" t="str">
        <f>IF(AND(DG$85&gt;=FB132,DG$85&lt;=FC132),IFERROR($G132/FD132,0),"")</f>
        <v/>
      </c>
      <c r="DH132" s="90" t="str">
        <f>IF(AND(DH$85&gt;=FB132,DH$85&lt;=FC132),IFERROR($G132/FD132,0),"")</f>
        <v/>
      </c>
      <c r="DI132" s="90" t="str">
        <f>IF(AND(DI$85&gt;=FB132,DI$85&lt;=FC132),IFERROR($G132/FD132,0),"")</f>
        <v/>
      </c>
      <c r="DJ132" s="90" t="str">
        <f>IF(AND(DJ$85&gt;=FB132,DJ$85&lt;=FC132),IFERROR($G132/FD132,0),"")</f>
        <v/>
      </c>
      <c r="DK132" s="90" t="str">
        <f>IF(AND(DK$85&gt;=FB132,DK$85&lt;=FC132),IFERROR($G132/FD132,0),"")</f>
        <v/>
      </c>
      <c r="DL132" s="90" t="str">
        <f>IF(AND(DL$85&gt;=FB132,DL$85&lt;=FC132),IFERROR($G132/FD132,0),"")</f>
        <v/>
      </c>
      <c r="DM132" s="90" t="str">
        <f>IF(AND(DM$85&gt;=FB132,DM$85&lt;=FC132),IFERROR($G132/FD132,0),"")</f>
        <v/>
      </c>
      <c r="DN132" s="90" t="str">
        <f>IF(AND(DN$85&gt;=FB132,DN$85&lt;=FC132),IFERROR($G132/FD132,0),"")</f>
        <v/>
      </c>
      <c r="DO132" s="90" t="str">
        <f>IF(AND(DO$85&gt;=FB132,DO$85&lt;=FC132),IFERROR($G132/FD132,0),"")</f>
        <v/>
      </c>
      <c r="DP132" s="90" t="str">
        <f>IF(AND(DP$85&gt;=FB132,DP$85&lt;=FC132),IFERROR($G132/FD132,0),"")</f>
        <v/>
      </c>
      <c r="DQ132" s="90" t="str">
        <f>IF(AND(DQ$85&gt;=FB132,DQ$85&lt;=FC132),IFERROR($G132/FD132,0),"")</f>
        <v/>
      </c>
      <c r="DR132" s="90" t="str">
        <f>IF(AND(DR$85&gt;=FB132,DR$85&lt;=FC132),IFERROR($G132/FD132,0),"")</f>
        <v/>
      </c>
      <c r="DS132" s="90" t="str">
        <f>IF(AND(DS$85&gt;=FB132,DS$85&lt;=FC132),IFERROR($G132/FD132,0),"")</f>
        <v/>
      </c>
      <c r="DT132" s="90" t="str">
        <f>IF(AND(DT$85&gt;=FB132,DT$85&lt;=FC132),IFERROR($G132/FD132,0),"")</f>
        <v/>
      </c>
      <c r="DU132" s="90" t="str">
        <f>IF(AND(DU$85&gt;=FB132,DU$85&lt;=FC132),IFERROR($G132/FD132,0),"")</f>
        <v/>
      </c>
      <c r="DV132" s="90" t="str">
        <f>IF(AND(DV$85&gt;=FB132,DV$85&lt;=FC132),IFERROR($G132/FD132,0),"")</f>
        <v/>
      </c>
      <c r="DW132" s="90" t="str">
        <f>IF(AND(DW$85&gt;=FB132,DW$85&lt;=FC132),IFERROR($G132/FD132,0),"")</f>
        <v/>
      </c>
      <c r="DX132" s="90" t="str">
        <f>IF(AND(DX$85&gt;=FB132,DX$85&lt;=FC132),IFERROR($G132/FD132,0),"")</f>
        <v/>
      </c>
      <c r="DY132" s="90" t="str">
        <f>IF(AND(DY$85&gt;=FB132,DY$85&lt;=FC132),IFERROR($G132/FD132,0),"")</f>
        <v/>
      </c>
      <c r="DZ132" s="90" t="str">
        <f>IF(AND(DZ$85&gt;=FB132,DZ$85&lt;=FC132),IFERROR($G132/FD132,0),"")</f>
        <v/>
      </c>
      <c r="EA132" s="90" t="str">
        <f>IF(AND(EA$85&gt;=FB132,EA$85&lt;=FC132),IFERROR($G132/FD132,0),"")</f>
        <v/>
      </c>
      <c r="EB132" s="90" t="str">
        <f>IF(AND(EB$85&gt;=FB132,EB$85&lt;=FC132),IFERROR($G132/FD132,0),"")</f>
        <v/>
      </c>
      <c r="EC132" s="90" t="str">
        <f>IF(AND(EC$85&gt;=FB132,EC$85&lt;=FC132),IFERROR($G132/FD132,0),"")</f>
        <v/>
      </c>
      <c r="ED132" s="90" t="str">
        <f>IF(AND(ED$85&gt;=FB132,ED$85&lt;=FC132),IFERROR($G132/FD132,0),"")</f>
        <v/>
      </c>
      <c r="EE132" s="90" t="str">
        <f>IF(AND(EE$85&gt;=FB132,EE$85&lt;=FC132),IFERROR($G132/FD132,0),"")</f>
        <v/>
      </c>
      <c r="EF132" s="90" t="str">
        <f>IF(AND(EF$85&gt;=FB132,EF$85&lt;=FC132),IFERROR($G132/FD132,0),"")</f>
        <v/>
      </c>
      <c r="EG132" s="90" t="str">
        <f>IF(AND(EG$85&gt;=FB132,EG$85&lt;=FC132),IFERROR($G132/FD132,0),"")</f>
        <v/>
      </c>
      <c r="EH132" s="90" t="str">
        <f>IF(AND(EH$85&gt;=FB132,EH$85&lt;=FC132),IFERROR($G132/FD132,0),"")</f>
        <v/>
      </c>
      <c r="EI132" s="90" t="str">
        <f>IF(AND(EI$85&gt;=FB132,EI$85&lt;=FC132),IFERROR($G132/FD132,0),"")</f>
        <v/>
      </c>
      <c r="EJ132" s="90" t="str">
        <f>IF(AND(EJ$85&gt;=FB132,EJ$85&lt;=FC132),IFERROR($G132/FD132,0),"")</f>
        <v/>
      </c>
      <c r="EK132" s="90" t="str">
        <f>IF(AND(EK$85&gt;=FB132,EK$85&lt;=FC132),IFERROR($G132/FD132,0),"")</f>
        <v/>
      </c>
      <c r="EL132" s="90" t="str">
        <f>IF(AND(EL$85&gt;=FB132,EL$85&lt;=FC132),IFERROR($G132/FD132,0),"")</f>
        <v/>
      </c>
      <c r="EM132" s="90" t="str">
        <f>IF(AND(EM$85&gt;=FB132,EM$85&lt;=FC132),IFERROR($G132/FD132,0),"")</f>
        <v/>
      </c>
      <c r="EN132" s="90" t="str">
        <f>IF(AND(EN$85&gt;=FB132,EN$85&lt;=FC132),IFERROR($G132/FD132,0),"")</f>
        <v/>
      </c>
      <c r="EO132" s="90" t="str">
        <f>IF(AND(EO$85&gt;=FB132,EO$85&lt;=FC132),IFERROR($G132/FD132,0),"")</f>
        <v/>
      </c>
      <c r="EP132" s="90" t="str">
        <f>IF(AND(EP$85&gt;=FB132,EP$85&lt;=FC132),IFERROR($G132/FD132,0),"")</f>
        <v/>
      </c>
      <c r="EQ132" s="90" t="str">
        <f>IF(AND(EQ$85&gt;=FB132,EQ$85&lt;=FC132),IFERROR($G132/FD132,0),"")</f>
        <v/>
      </c>
      <c r="ER132" s="90" t="str">
        <f>IF(AND(ER$85&gt;=FB132,ER$85&lt;=FC132),IFERROR($G132/FD132,0),"")</f>
        <v/>
      </c>
      <c r="ES132" s="90" t="str">
        <f>IF(AND(ES$85&gt;=FB132,ES$85&lt;=FC132),IFERROR($G132/FD132,0),"")</f>
        <v/>
      </c>
      <c r="ET132" s="90" t="str">
        <f>IF(AND(ET$85&gt;=FB132,ET$85&lt;=FC132),IFERROR($G132/FD132,0),"")</f>
        <v/>
      </c>
      <c r="EU132" s="90" t="str">
        <f>IF(AND(EU$85&gt;=FB132,EU$85&lt;=FC132),IFERROR($G132/FD132,0),"")</f>
        <v/>
      </c>
      <c r="EV132" s="90" t="str">
        <f>IF(AND(EV$85&gt;=FB132,EV$85&lt;=FC132),IFERROR($G132/FD132,0),"")</f>
        <v/>
      </c>
      <c r="EW132" s="90" t="str">
        <f>IF(AND(EW$85&gt;=FB132,EW$85&lt;=FC132),IFERROR($G132/FD132,0),"")</f>
        <v/>
      </c>
      <c r="EX132" s="90" t="str">
        <f>IF(AND(EX$85&gt;=FB132,EX$85&lt;=FC132),IFERROR($G132/FD132,0),"")</f>
        <v/>
      </c>
      <c r="EY132" s="90" t="str">
        <f>IF(AND(EY$85&gt;=FB132,EY$85&lt;=FC132),IFERROR($G132/FD132,0),"")</f>
        <v/>
      </c>
      <c r="EZ132" s="90" t="str">
        <f>IF(AND(EZ$85&gt;=FB132,EZ$85&lt;=FC132),IFERROR($G132/FD132,0),"")</f>
        <v/>
      </c>
      <c r="FA132" s="90" t="str">
        <f>IF(AND(FA$85&gt;=FB132,FA$85&lt;=FC132),IFERROR($G132/FD132,0),"")</f>
        <v/>
      </c>
      <c r="FB132">
        <f>'06_Presupuesto'!J219-'02_Rendimientos'!$B$79+1</f>
        <v>82</v>
      </c>
      <c r="FC132">
        <f>'06_Presupuesto'!K219-'02_Rendimientos'!$B$79+1</f>
        <v>97</v>
      </c>
      <c r="FD132">
        <f>FC132-FB132+1</f>
        <v>16</v>
      </c>
    </row>
    <row r="133" spans="2:160">
      <c r="B133" s="109" t="str">
        <f>'06_Presupuesto'!K54</f>
        <v>B.2.7.1/c)</v>
      </c>
      <c r="C133" s="109" t="str">
        <f>'06_Presupuesto'!L54</f>
        <v>P3 / Madera Puertas</v>
      </c>
      <c r="D133" s="109" t="str">
        <f>'06_Presupuesto'!M54</f>
        <v>UNI</v>
      </c>
      <c r="E133" s="110">
        <f>'06_Presupuesto'!N54</f>
        <v>3</v>
      </c>
      <c r="F133" s="110">
        <f>'06_Presupuesto'!O54</f>
        <v>218750</v>
      </c>
      <c r="G133" s="110">
        <f>'06_Presupuesto'!P54</f>
        <v>656250</v>
      </c>
      <c r="H133" s="110" t="str">
        <f>IF(AND(H$85&gt;=FB133,H$85&lt;=FC133),IFERROR($G133/FD133,0),"")</f>
        <v/>
      </c>
      <c r="I133" s="110" t="str">
        <f>IF(AND(I$85&gt;=FB133,I$85&lt;=FC133),IFERROR($G133/FD133,0),"")</f>
        <v/>
      </c>
      <c r="J133" s="110" t="str">
        <f>IF(AND(J$85&gt;=FB133,J$85&lt;=FC133),IFERROR($G133/FD133,0),"")</f>
        <v/>
      </c>
      <c r="K133" s="110" t="str">
        <f>IF(AND(K$85&gt;=FB133,K$85&lt;=FC133),IFERROR($G133/FD133,0),"")</f>
        <v/>
      </c>
      <c r="L133" s="110" t="str">
        <f>IF(AND(L$85&gt;=FB133,L$85&lt;=FC133),IFERROR($G133/FD133,0),"")</f>
        <v/>
      </c>
      <c r="M133" s="110" t="str">
        <f>IF(AND(M$85&gt;=FB133,M$85&lt;=FC133),IFERROR($G133/FD133,0),"")</f>
        <v/>
      </c>
      <c r="N133" s="110" t="str">
        <f>IF(AND(N$85&gt;=FB133,N$85&lt;=FC133),IFERROR($G133/FD133,0),"")</f>
        <v/>
      </c>
      <c r="O133" s="110" t="str">
        <f>IF(AND(O$85&gt;=FB133,O$85&lt;=FC133),IFERROR($G133/FD133,0),"")</f>
        <v/>
      </c>
      <c r="P133" s="110" t="str">
        <f>IF(AND(P$85&gt;=FB133,P$85&lt;=FC133),IFERROR($G133/FD133,0),"")</f>
        <v/>
      </c>
      <c r="Q133" s="110" t="str">
        <f>IF(AND(Q$85&gt;=FB133,Q$85&lt;=FC133),IFERROR($G133/FD133,0),"")</f>
        <v/>
      </c>
      <c r="R133" s="110" t="str">
        <f>IF(AND(R$85&gt;=FB133,R$85&lt;=FC133),IFERROR($G133/FD133,0),"")</f>
        <v/>
      </c>
      <c r="S133" s="110" t="str">
        <f>IF(AND(S$85&gt;=FB133,S$85&lt;=FC133),IFERROR($G133/FD133,0),"")</f>
        <v/>
      </c>
      <c r="T133" s="110" t="str">
        <f>IF(AND(T$85&gt;=FB133,T$85&lt;=FC133),IFERROR($G133/FD133,0),"")</f>
        <v/>
      </c>
      <c r="U133" s="110" t="str">
        <f>IF(AND(U$85&gt;=FB133,U$85&lt;=FC133),IFERROR($G133/FD133,0),"")</f>
        <v/>
      </c>
      <c r="V133" s="110" t="str">
        <f>IF(AND(V$85&gt;=FB133,V$85&lt;=FC133),IFERROR($G133/FD133,0),"")</f>
        <v/>
      </c>
      <c r="W133" s="110" t="str">
        <f>IF(AND(W$85&gt;=FB133,W$85&lt;=FC133),IFERROR($G133/FD133,0),"")</f>
        <v/>
      </c>
      <c r="X133" s="110" t="str">
        <f>IF(AND(X$85&gt;=FB133,X$85&lt;=FC133),IFERROR($G133/FD133,0),"")</f>
        <v/>
      </c>
      <c r="Y133" s="110" t="str">
        <f>IF(AND(Y$85&gt;=FB133,Y$85&lt;=FC133),IFERROR($G133/FD133,0),"")</f>
        <v/>
      </c>
      <c r="Z133" s="110" t="str">
        <f>IF(AND(Z$85&gt;=FB133,Z$85&lt;=FC133),IFERROR($G133/FD133,0),"")</f>
        <v/>
      </c>
      <c r="AA133" s="110" t="str">
        <f>IF(AND(AA$85&gt;=FB133,AA$85&lt;=FC133),IFERROR($G133/FD133,0),"")</f>
        <v/>
      </c>
      <c r="AB133" s="110" t="str">
        <f>IF(AND(AB$85&gt;=FB133,AB$85&lt;=FC133),IFERROR($G133/FD133,0),"")</f>
        <v/>
      </c>
      <c r="AC133" s="110" t="str">
        <f>IF(AND(AC$85&gt;=FB133,AC$85&lt;=FC133),IFERROR($G133/FD133,0),"")</f>
        <v/>
      </c>
      <c r="AD133" s="110" t="str">
        <f>IF(AND(AD$85&gt;=FB133,AD$85&lt;=FC133),IFERROR($G133/FD133,0),"")</f>
        <v/>
      </c>
      <c r="AE133" s="110" t="str">
        <f>IF(AND(AE$85&gt;=FB133,AE$85&lt;=FC133),IFERROR($G133/FD133,0),"")</f>
        <v/>
      </c>
      <c r="AF133" s="110" t="str">
        <f>IF(AND(AF$85&gt;=FB133,AF$85&lt;=FC133),IFERROR($G133/FD133,0),"")</f>
        <v/>
      </c>
      <c r="AG133" s="110" t="str">
        <f>IF(AND(AG$85&gt;=FB133,AG$85&lt;=FC133),IFERROR($G133/FD133,0),"")</f>
        <v/>
      </c>
      <c r="AH133" s="110" t="str">
        <f>IF(AND(AH$85&gt;=FB133,AH$85&lt;=FC133),IFERROR($G133/FD133,0),"")</f>
        <v/>
      </c>
      <c r="AI133" s="110" t="str">
        <f>IF(AND(AI$85&gt;=FB133,AI$85&lt;=FC133),IFERROR($G133/FD133,0),"")</f>
        <v/>
      </c>
      <c r="AJ133" s="110" t="str">
        <f>IF(AND(AJ$85&gt;=FB133,AJ$85&lt;=FC133),IFERROR($G133/FD133,0),"")</f>
        <v/>
      </c>
      <c r="AK133" s="110" t="str">
        <f>IF(AND(AK$85&gt;=FB133,AK$85&lt;=FC133),IFERROR($G133/FD133,0),"")</f>
        <v/>
      </c>
      <c r="AL133" s="110" t="str">
        <f>IF(AND(AL$85&gt;=FB133,AL$85&lt;=FC133),IFERROR($G133/FD133,0),"")</f>
        <v/>
      </c>
      <c r="AM133" s="110" t="str">
        <f>IF(AND(AM$85&gt;=FB133,AM$85&lt;=FC133),IFERROR($G133/FD133,0),"")</f>
        <v/>
      </c>
      <c r="AN133" s="110" t="str">
        <f>IF(AND(AN$85&gt;=FB133,AN$85&lt;=FC133),IFERROR($G133/FD133,0),"")</f>
        <v/>
      </c>
      <c r="AO133" s="110" t="str">
        <f>IF(AND(AO$85&gt;=FB133,AO$85&lt;=FC133),IFERROR($G133/FD133,0),"")</f>
        <v/>
      </c>
      <c r="AP133" s="110" t="str">
        <f>IF(AND(AP$85&gt;=FB133,AP$85&lt;=FC133),IFERROR($G133/FD133,0),"")</f>
        <v/>
      </c>
      <c r="AQ133" s="110" t="str">
        <f>IF(AND(AQ$85&gt;=FB133,AQ$85&lt;=FC133),IFERROR($G133/FD133,0),"")</f>
        <v/>
      </c>
      <c r="AR133" s="110" t="str">
        <f>IF(AND(AR$85&gt;=FB133,AR$85&lt;=FC133),IFERROR($G133/FD133,0),"")</f>
        <v/>
      </c>
      <c r="AS133" s="110" t="str">
        <f>IF(AND(AS$85&gt;=FB133,AS$85&lt;=FC133),IFERROR($G133/FD133,0),"")</f>
        <v/>
      </c>
      <c r="AT133" s="110" t="str">
        <f>IF(AND(AT$85&gt;=FB133,AT$85&lt;=FC133),IFERROR($G133/FD133,0),"")</f>
        <v/>
      </c>
      <c r="AU133" s="110" t="str">
        <f>IF(AND(AU$85&gt;=FB133,AU$85&lt;=FC133),IFERROR($G133/FD133,0),"")</f>
        <v/>
      </c>
      <c r="AV133" s="110" t="str">
        <f>IF(AND(AV$85&gt;=FB133,AV$85&lt;=FC133),IFERROR($G133/FD133,0),"")</f>
        <v/>
      </c>
      <c r="AW133" s="110" t="str">
        <f>IF(AND(AW$85&gt;=FB133,AW$85&lt;=FC133),IFERROR($G133/FD133,0),"")</f>
        <v/>
      </c>
      <c r="AX133" s="110" t="str">
        <f>IF(AND(AX$85&gt;=FB133,AX$85&lt;=FC133),IFERROR($G133/FD133,0),"")</f>
        <v/>
      </c>
      <c r="AY133" s="110" t="str">
        <f>IF(AND(AY$85&gt;=FB133,AY$85&lt;=FC133),IFERROR($G133/FD133,0),"")</f>
        <v/>
      </c>
      <c r="AZ133" s="110" t="str">
        <f>IF(AND(AZ$85&gt;=FB133,AZ$85&lt;=FC133),IFERROR($G133/FD133,0),"")</f>
        <v/>
      </c>
      <c r="BA133" s="110" t="str">
        <f>IF(AND(BA$85&gt;=FB133,BA$85&lt;=FC133),IFERROR($G133/FD133,0),"")</f>
        <v/>
      </c>
      <c r="BB133" s="110" t="str">
        <f>IF(AND(BB$85&gt;=FB133,BB$85&lt;=FC133),IFERROR($G133/FD133,0),"")</f>
        <v/>
      </c>
      <c r="BC133" s="110" t="str">
        <f>IF(AND(BC$85&gt;=FB133,BC$85&lt;=FC133),IFERROR($G133/FD133,0),"")</f>
        <v/>
      </c>
      <c r="BD133" s="110" t="str">
        <f>IF(AND(BD$85&gt;=FB133,BD$85&lt;=FC133),IFERROR($G133/FD133,0),"")</f>
        <v/>
      </c>
      <c r="BE133" s="110" t="str">
        <f>IF(AND(BE$85&gt;=FB133,BE$85&lt;=FC133),IFERROR($G133/FD133,0),"")</f>
        <v/>
      </c>
      <c r="BF133" s="110" t="str">
        <f>IF(AND(BF$85&gt;=FB133,BF$85&lt;=FC133),IFERROR($G133/FD133,0),"")</f>
        <v/>
      </c>
      <c r="BG133" s="110" t="str">
        <f>IF(AND(BG$85&gt;=FB133,BG$85&lt;=FC133),IFERROR($G133/FD133,0),"")</f>
        <v/>
      </c>
      <c r="BH133" s="110" t="str">
        <f>IF(AND(BH$85&gt;=FB133,BH$85&lt;=FC133),IFERROR($G133/FD133,0),"")</f>
        <v/>
      </c>
      <c r="BI133" s="110" t="str">
        <f>IF(AND(BI$85&gt;=FB133,BI$85&lt;=FC133),IFERROR($G133/FD133,0),"")</f>
        <v/>
      </c>
      <c r="BJ133" s="110" t="str">
        <f>IF(AND(BJ$85&gt;=FB133,BJ$85&lt;=FC133),IFERROR($G133/FD133,0),"")</f>
        <v/>
      </c>
      <c r="BK133" s="110" t="str">
        <f>IF(AND(BK$85&gt;=FB133,BK$85&lt;=FC133),IFERROR($G133/FD133,0),"")</f>
        <v/>
      </c>
      <c r="BL133" s="110" t="str">
        <f>IF(AND(BL$85&gt;=FB133,BL$85&lt;=FC133),IFERROR($G133/FD133,0),"")</f>
        <v/>
      </c>
      <c r="BM133" s="110" t="str">
        <f>IF(AND(BM$85&gt;=FB133,BM$85&lt;=FC133),IFERROR($G133/FD133,0),"")</f>
        <v/>
      </c>
      <c r="BN133" s="110" t="str">
        <f>IF(AND(BN$85&gt;=FB133,BN$85&lt;=FC133),IFERROR($G133/FD133,0),"")</f>
        <v/>
      </c>
      <c r="BO133" s="110" t="str">
        <f>IF(AND(BO$85&gt;=FB133,BO$85&lt;=FC133),IFERROR($G133/FD133,0),"")</f>
        <v/>
      </c>
      <c r="BP133" s="110" t="str">
        <f>IF(AND(BP$85&gt;=FB133,BP$85&lt;=FC133),IFERROR($G133/FD133,0),"")</f>
        <v/>
      </c>
      <c r="BQ133" s="110" t="str">
        <f>IF(AND(BQ$85&gt;=FB133,BQ$85&lt;=FC133),IFERROR($G133/FD133,0),"")</f>
        <v/>
      </c>
      <c r="BR133" s="110" t="str">
        <f>IF(AND(BR$85&gt;=FB133,BR$85&lt;=FC133),IFERROR($G133/FD133,0),"")</f>
        <v/>
      </c>
      <c r="BS133" s="110" t="str">
        <f>IF(AND(BS$85&gt;=FB133,BS$85&lt;=FC133),IFERROR($G133/FD133,0),"")</f>
        <v/>
      </c>
      <c r="BT133" s="110" t="str">
        <f>IF(AND(BT$85&gt;=FB133,BT$85&lt;=FC133),IFERROR($G133/FD133,0),"")</f>
        <v/>
      </c>
      <c r="BU133" s="110" t="str">
        <f>IF(AND(BU$85&gt;=FB133,BU$85&lt;=FC133),IFERROR($G133/FD133,0),"")</f>
        <v/>
      </c>
      <c r="BV133" s="110" t="str">
        <f>IF(AND(BV$85&gt;=FB133,BV$85&lt;=FC133),IFERROR($G133/FD133,0),"")</f>
        <v/>
      </c>
      <c r="BW133" s="110" t="str">
        <f>IF(AND(BW$85&gt;=FB133,BW$85&lt;=FC133),IFERROR($G133/FD133,0),"")</f>
        <v/>
      </c>
      <c r="BX133" s="110" t="str">
        <f>IF(AND(BX$85&gt;=FB133,BX$85&lt;=FC133),IFERROR($G133/FD133,0),"")</f>
        <v/>
      </c>
      <c r="BY133" s="110" t="str">
        <f>IF(AND(BY$85&gt;=FB133,BY$85&lt;=FC133),IFERROR($G133/FD133,0),"")</f>
        <v/>
      </c>
      <c r="BZ133" s="110" t="str">
        <f>IF(AND(BZ$85&gt;=FB133,BZ$85&lt;=FC133),IFERROR($G133/FD133,0),"")</f>
        <v/>
      </c>
      <c r="CA133" s="110" t="str">
        <f>IF(AND(CA$85&gt;=FB133,CA$85&lt;=FC133),IFERROR($G133/FD133,0),"")</f>
        <v/>
      </c>
      <c r="CB133" s="110" t="str">
        <f>IF(AND(CB$85&gt;=FB133,CB$85&lt;=FC133),IFERROR($G133/FD133,0),"")</f>
        <v/>
      </c>
      <c r="CC133" s="110" t="str">
        <f>IF(AND(CC$85&gt;=FB133,CC$85&lt;=FC133),IFERROR($G133/FD133,0),"")</f>
        <v/>
      </c>
      <c r="CD133" s="110" t="str">
        <f>IF(AND(CD$85&gt;=FB133,CD$85&lt;=FC133),IFERROR($G133/FD133,0),"")</f>
        <v/>
      </c>
      <c r="CE133" s="110" t="str">
        <f>IF(AND(CE$85&gt;=FB133,CE$85&lt;=FC133),IFERROR($G133/FD133,0),"")</f>
        <v/>
      </c>
      <c r="CF133" s="110" t="str">
        <f>IF(AND(CF$85&gt;=FB133,CF$85&lt;=FC133),IFERROR($G133/FD133,0),"")</f>
        <v/>
      </c>
      <c r="CG133" s="110" t="str">
        <f>IF(AND(CG$85&gt;=FB133,CG$85&lt;=FC133),IFERROR($G133/FD133,0),"")</f>
        <v/>
      </c>
      <c r="CH133" s="110" t="str">
        <f>IF(AND(CH$85&gt;=FB133,CH$85&lt;=FC133),IFERROR($G133/FD133,0),"")</f>
        <v/>
      </c>
      <c r="CI133" s="110" t="str">
        <f>IF(AND(CI$85&gt;=FB133,CI$85&lt;=FC133),IFERROR($G133/FD133,0),"")</f>
        <v/>
      </c>
      <c r="CJ133" s="110" t="str">
        <f>IF(AND(CJ$85&gt;=FB133,CJ$85&lt;=FC133),IFERROR($G133/FD133,0),"")</f>
        <v/>
      </c>
      <c r="CK133" s="110">
        <f>IF(AND(CK$85&gt;=FB133,CK$85&lt;=FC133),IFERROR($G133/FD133,0),"")</f>
        <v>41015.625</v>
      </c>
      <c r="CL133" s="110">
        <f>IF(AND(CL$85&gt;=FB133,CL$85&lt;=FC133),IFERROR($G133/FD133,0),"")</f>
        <v>41015.625</v>
      </c>
      <c r="CM133" s="110">
        <f>IF(AND(CM$85&gt;=FB133,CM$85&lt;=FC133),IFERROR($G133/FD133,0),"")</f>
        <v>41015.625</v>
      </c>
      <c r="CN133" s="110">
        <f>IF(AND(CN$85&gt;=FB133,CN$85&lt;=FC133),IFERROR($G133/FD133,0),"")</f>
        <v>41015.625</v>
      </c>
      <c r="CO133" s="110">
        <f>IF(AND(CO$85&gt;=FB133,CO$85&lt;=FC133),IFERROR($G133/FD133,0),"")</f>
        <v>41015.625</v>
      </c>
      <c r="CP133" s="110">
        <f>IF(AND(CP$85&gt;=FB133,CP$85&lt;=FC133),IFERROR($G133/FD133,0),"")</f>
        <v>41015.625</v>
      </c>
      <c r="CQ133" s="110">
        <f>IF(AND(CQ$85&gt;=FB133,CQ$85&lt;=FC133),IFERROR($G133/FD133,0),"")</f>
        <v>41015.625</v>
      </c>
      <c r="CR133" s="110">
        <f>IF(AND(CR$85&gt;=FB133,CR$85&lt;=FC133),IFERROR($G133/FD133,0),"")</f>
        <v>41015.625</v>
      </c>
      <c r="CS133" s="110">
        <f>IF(AND(CS$85&gt;=FB133,CS$85&lt;=FC133),IFERROR($G133/FD133,0),"")</f>
        <v>41015.625</v>
      </c>
      <c r="CT133" s="110">
        <f>IF(AND(CT$85&gt;=FB133,CT$85&lt;=FC133),IFERROR($G133/FD133,0),"")</f>
        <v>41015.625</v>
      </c>
      <c r="CU133" s="110">
        <f>IF(AND(CU$85&gt;=FB133,CU$85&lt;=FC133),IFERROR($G133/FD133,0),"")</f>
        <v>41015.625</v>
      </c>
      <c r="CV133" s="110">
        <f>IF(AND(CV$85&gt;=FB133,CV$85&lt;=FC133),IFERROR($G133/FD133,0),"")</f>
        <v>41015.625</v>
      </c>
      <c r="CW133" s="110">
        <f>IF(AND(CW$85&gt;=FB133,CW$85&lt;=FC133),IFERROR($G133/FD133,0),"")</f>
        <v>41015.625</v>
      </c>
      <c r="CX133" s="110">
        <f>IF(AND(CX$85&gt;=FB133,CX$85&lt;=FC133),IFERROR($G133/FD133,0),"")</f>
        <v>41015.625</v>
      </c>
      <c r="CY133" s="110">
        <f>IF(AND(CY$85&gt;=FB133,CY$85&lt;=FC133),IFERROR($G133/FD133,0),"")</f>
        <v>41015.625</v>
      </c>
      <c r="CZ133" s="110">
        <f>IF(AND(CZ$85&gt;=FB133,CZ$85&lt;=FC133),IFERROR($G133/FD133,0),"")</f>
        <v>41015.625</v>
      </c>
      <c r="DA133" s="110" t="str">
        <f>IF(AND(DA$85&gt;=FB133,DA$85&lt;=FC133),IFERROR($G133/FD133,0),"")</f>
        <v/>
      </c>
      <c r="DB133" s="110" t="str">
        <f>IF(AND(DB$85&gt;=FB133,DB$85&lt;=FC133),IFERROR($G133/FD133,0),"")</f>
        <v/>
      </c>
      <c r="DC133" s="110" t="str">
        <f>IF(AND(DC$85&gt;=FB133,DC$85&lt;=FC133),IFERROR($G133/FD133,0),"")</f>
        <v/>
      </c>
      <c r="DD133" s="110" t="str">
        <f>IF(AND(DD$85&gt;=FB133,DD$85&lt;=FC133),IFERROR($G133/FD133,0),"")</f>
        <v/>
      </c>
      <c r="DE133" s="110" t="str">
        <f>IF(AND(DE$85&gt;=FB133,DE$85&lt;=FC133),IFERROR($G133/FD133,0),"")</f>
        <v/>
      </c>
      <c r="DF133" s="110" t="str">
        <f>IF(AND(DF$85&gt;=FB133,DF$85&lt;=FC133),IFERROR($G133/FD133,0),"")</f>
        <v/>
      </c>
      <c r="DG133" s="110" t="str">
        <f>IF(AND(DG$85&gt;=FB133,DG$85&lt;=FC133),IFERROR($G133/FD133,0),"")</f>
        <v/>
      </c>
      <c r="DH133" s="110" t="str">
        <f>IF(AND(DH$85&gt;=FB133,DH$85&lt;=FC133),IFERROR($G133/FD133,0),"")</f>
        <v/>
      </c>
      <c r="DI133" s="110" t="str">
        <f>IF(AND(DI$85&gt;=FB133,DI$85&lt;=FC133),IFERROR($G133/FD133,0),"")</f>
        <v/>
      </c>
      <c r="DJ133" s="110" t="str">
        <f>IF(AND(DJ$85&gt;=FB133,DJ$85&lt;=FC133),IFERROR($G133/FD133,0),"")</f>
        <v/>
      </c>
      <c r="DK133" s="110" t="str">
        <f>IF(AND(DK$85&gt;=FB133,DK$85&lt;=FC133),IFERROR($G133/FD133,0),"")</f>
        <v/>
      </c>
      <c r="DL133" s="110" t="str">
        <f>IF(AND(DL$85&gt;=FB133,DL$85&lt;=FC133),IFERROR($G133/FD133,0),"")</f>
        <v/>
      </c>
      <c r="DM133" s="110" t="str">
        <f>IF(AND(DM$85&gt;=FB133,DM$85&lt;=FC133),IFERROR($G133/FD133,0),"")</f>
        <v/>
      </c>
      <c r="DN133" s="110" t="str">
        <f>IF(AND(DN$85&gt;=FB133,DN$85&lt;=FC133),IFERROR($G133/FD133,0),"")</f>
        <v/>
      </c>
      <c r="DO133" s="110" t="str">
        <f>IF(AND(DO$85&gt;=FB133,DO$85&lt;=FC133),IFERROR($G133/FD133,0),"")</f>
        <v/>
      </c>
      <c r="DP133" s="110" t="str">
        <f>IF(AND(DP$85&gt;=FB133,DP$85&lt;=FC133),IFERROR($G133/FD133,0),"")</f>
        <v/>
      </c>
      <c r="DQ133" s="110" t="str">
        <f>IF(AND(DQ$85&gt;=FB133,DQ$85&lt;=FC133),IFERROR($G133/FD133,0),"")</f>
        <v/>
      </c>
      <c r="DR133" s="110" t="str">
        <f>IF(AND(DR$85&gt;=FB133,DR$85&lt;=FC133),IFERROR($G133/FD133,0),"")</f>
        <v/>
      </c>
      <c r="DS133" s="110" t="str">
        <f>IF(AND(DS$85&gt;=FB133,DS$85&lt;=FC133),IFERROR($G133/FD133,0),"")</f>
        <v/>
      </c>
      <c r="DT133" s="110" t="str">
        <f>IF(AND(DT$85&gt;=FB133,DT$85&lt;=FC133),IFERROR($G133/FD133,0),"")</f>
        <v/>
      </c>
      <c r="DU133" s="110" t="str">
        <f>IF(AND(DU$85&gt;=FB133,DU$85&lt;=FC133),IFERROR($G133/FD133,0),"")</f>
        <v/>
      </c>
      <c r="DV133" s="110" t="str">
        <f>IF(AND(DV$85&gt;=FB133,DV$85&lt;=FC133),IFERROR($G133/FD133,0),"")</f>
        <v/>
      </c>
      <c r="DW133" s="110" t="str">
        <f>IF(AND(DW$85&gt;=FB133,DW$85&lt;=FC133),IFERROR($G133/FD133,0),"")</f>
        <v/>
      </c>
      <c r="DX133" s="110" t="str">
        <f>IF(AND(DX$85&gt;=FB133,DX$85&lt;=FC133),IFERROR($G133/FD133,0),"")</f>
        <v/>
      </c>
      <c r="DY133" s="110" t="str">
        <f>IF(AND(DY$85&gt;=FB133,DY$85&lt;=FC133),IFERROR($G133/FD133,0),"")</f>
        <v/>
      </c>
      <c r="DZ133" s="110" t="str">
        <f>IF(AND(DZ$85&gt;=FB133,DZ$85&lt;=FC133),IFERROR($G133/FD133,0),"")</f>
        <v/>
      </c>
      <c r="EA133" s="110" t="str">
        <f>IF(AND(EA$85&gt;=FB133,EA$85&lt;=FC133),IFERROR($G133/FD133,0),"")</f>
        <v/>
      </c>
      <c r="EB133" s="110" t="str">
        <f>IF(AND(EB$85&gt;=FB133,EB$85&lt;=FC133),IFERROR($G133/FD133,0),"")</f>
        <v/>
      </c>
      <c r="EC133" s="110" t="str">
        <f>IF(AND(EC$85&gt;=FB133,EC$85&lt;=FC133),IFERROR($G133/FD133,0),"")</f>
        <v/>
      </c>
      <c r="ED133" s="110" t="str">
        <f>IF(AND(ED$85&gt;=FB133,ED$85&lt;=FC133),IFERROR($G133/FD133,0),"")</f>
        <v/>
      </c>
      <c r="EE133" s="110" t="str">
        <f>IF(AND(EE$85&gt;=FB133,EE$85&lt;=FC133),IFERROR($G133/FD133,0),"")</f>
        <v/>
      </c>
      <c r="EF133" s="110" t="str">
        <f>IF(AND(EF$85&gt;=FB133,EF$85&lt;=FC133),IFERROR($G133/FD133,0),"")</f>
        <v/>
      </c>
      <c r="EG133" s="110" t="str">
        <f>IF(AND(EG$85&gt;=FB133,EG$85&lt;=FC133),IFERROR($G133/FD133,0),"")</f>
        <v/>
      </c>
      <c r="EH133" s="110" t="str">
        <f>IF(AND(EH$85&gt;=FB133,EH$85&lt;=FC133),IFERROR($G133/FD133,0),"")</f>
        <v/>
      </c>
      <c r="EI133" s="110" t="str">
        <f>IF(AND(EI$85&gt;=FB133,EI$85&lt;=FC133),IFERROR($G133/FD133,0),"")</f>
        <v/>
      </c>
      <c r="EJ133" s="110" t="str">
        <f>IF(AND(EJ$85&gt;=FB133,EJ$85&lt;=FC133),IFERROR($G133/FD133,0),"")</f>
        <v/>
      </c>
      <c r="EK133" s="110" t="str">
        <f>IF(AND(EK$85&gt;=FB133,EK$85&lt;=FC133),IFERROR($G133/FD133,0),"")</f>
        <v/>
      </c>
      <c r="EL133" s="110" t="str">
        <f>IF(AND(EL$85&gt;=FB133,EL$85&lt;=FC133),IFERROR($G133/FD133,0),"")</f>
        <v/>
      </c>
      <c r="EM133" s="110" t="str">
        <f>IF(AND(EM$85&gt;=FB133,EM$85&lt;=FC133),IFERROR($G133/FD133,0),"")</f>
        <v/>
      </c>
      <c r="EN133" s="110" t="str">
        <f>IF(AND(EN$85&gt;=FB133,EN$85&lt;=FC133),IFERROR($G133/FD133,0),"")</f>
        <v/>
      </c>
      <c r="EO133" s="110" t="str">
        <f>IF(AND(EO$85&gt;=FB133,EO$85&lt;=FC133),IFERROR($G133/FD133,0),"")</f>
        <v/>
      </c>
      <c r="EP133" s="110" t="str">
        <f>IF(AND(EP$85&gt;=FB133,EP$85&lt;=FC133),IFERROR($G133/FD133,0),"")</f>
        <v/>
      </c>
      <c r="EQ133" s="110" t="str">
        <f>IF(AND(EQ$85&gt;=FB133,EQ$85&lt;=FC133),IFERROR($G133/FD133,0),"")</f>
        <v/>
      </c>
      <c r="ER133" s="110" t="str">
        <f>IF(AND(ER$85&gt;=FB133,ER$85&lt;=FC133),IFERROR($G133/FD133,0),"")</f>
        <v/>
      </c>
      <c r="ES133" s="110" t="str">
        <f>IF(AND(ES$85&gt;=FB133,ES$85&lt;=FC133),IFERROR($G133/FD133,0),"")</f>
        <v/>
      </c>
      <c r="ET133" s="110" t="str">
        <f>IF(AND(ET$85&gt;=FB133,ET$85&lt;=FC133),IFERROR($G133/FD133,0),"")</f>
        <v/>
      </c>
      <c r="EU133" s="110" t="str">
        <f>IF(AND(EU$85&gt;=FB133,EU$85&lt;=FC133),IFERROR($G133/FD133,0),"")</f>
        <v/>
      </c>
      <c r="EV133" s="110" t="str">
        <f>IF(AND(EV$85&gt;=FB133,EV$85&lt;=FC133),IFERROR($G133/FD133,0),"")</f>
        <v/>
      </c>
      <c r="EW133" s="110" t="str">
        <f>IF(AND(EW$85&gt;=FB133,EW$85&lt;=FC133),IFERROR($G133/FD133,0),"")</f>
        <v/>
      </c>
      <c r="EX133" s="110" t="str">
        <f>IF(AND(EX$85&gt;=FB133,EX$85&lt;=FC133),IFERROR($G133/FD133,0),"")</f>
        <v/>
      </c>
      <c r="EY133" s="110" t="str">
        <f>IF(AND(EY$85&gt;=FB133,EY$85&lt;=FC133),IFERROR($G133/FD133,0),"")</f>
        <v/>
      </c>
      <c r="EZ133" s="110" t="str">
        <f>IF(AND(EZ$85&gt;=FB133,EZ$85&lt;=FC133),IFERROR($G133/FD133,0),"")</f>
        <v/>
      </c>
      <c r="FA133" s="110" t="str">
        <f>IF(AND(FA$85&gt;=FB133,FA$85&lt;=FC133),IFERROR($G133/FD133,0),"")</f>
        <v/>
      </c>
      <c r="FB133">
        <f>'06_Presupuesto'!J220-'02_Rendimientos'!$B$79+1</f>
        <v>82</v>
      </c>
      <c r="FC133">
        <f>'06_Presupuesto'!K220-'02_Rendimientos'!$B$79+1</f>
        <v>97</v>
      </c>
      <c r="FD133">
        <f>FC133-FB133+1</f>
        <v>16</v>
      </c>
    </row>
    <row r="134" spans="2:160">
      <c r="B134" t="str">
        <f>'06_Presupuesto'!K55</f>
        <v>B.2.7.1/d)</v>
      </c>
      <c r="C134" t="str">
        <f>'06_Presupuesto'!L55</f>
        <v>P4 / Madera Puertas</v>
      </c>
      <c r="D134" t="str">
        <f>'06_Presupuesto'!M55</f>
        <v>UNI</v>
      </c>
      <c r="E134" s="90">
        <f>'06_Presupuesto'!N55</f>
        <v>1</v>
      </c>
      <c r="F134" s="90">
        <f>'06_Presupuesto'!O55</f>
        <v>331249.99999999994</v>
      </c>
      <c r="G134" s="90">
        <f>'06_Presupuesto'!P55</f>
        <v>331249.99999999994</v>
      </c>
      <c r="H134" s="90" t="str">
        <f>IF(AND(H$85&gt;=FB134,H$85&lt;=FC134),IFERROR($G134/FD134,0),"")</f>
        <v/>
      </c>
      <c r="I134" s="90" t="str">
        <f>IF(AND(I$85&gt;=FB134,I$85&lt;=FC134),IFERROR($G134/FD134,0),"")</f>
        <v/>
      </c>
      <c r="J134" s="90" t="str">
        <f>IF(AND(J$85&gt;=FB134,J$85&lt;=FC134),IFERROR($G134/FD134,0),"")</f>
        <v/>
      </c>
      <c r="K134" s="90" t="str">
        <f>IF(AND(K$85&gt;=FB134,K$85&lt;=FC134),IFERROR($G134/FD134,0),"")</f>
        <v/>
      </c>
      <c r="L134" s="90" t="str">
        <f>IF(AND(L$85&gt;=FB134,L$85&lt;=FC134),IFERROR($G134/FD134,0),"")</f>
        <v/>
      </c>
      <c r="M134" s="90" t="str">
        <f>IF(AND(M$85&gt;=FB134,M$85&lt;=FC134),IFERROR($G134/FD134,0),"")</f>
        <v/>
      </c>
      <c r="N134" s="90" t="str">
        <f>IF(AND(N$85&gt;=FB134,N$85&lt;=FC134),IFERROR($G134/FD134,0),"")</f>
        <v/>
      </c>
      <c r="O134" s="90" t="str">
        <f>IF(AND(O$85&gt;=FB134,O$85&lt;=FC134),IFERROR($G134/FD134,0),"")</f>
        <v/>
      </c>
      <c r="P134" s="90" t="str">
        <f>IF(AND(P$85&gt;=FB134,P$85&lt;=FC134),IFERROR($G134/FD134,0),"")</f>
        <v/>
      </c>
      <c r="Q134" s="90" t="str">
        <f>IF(AND(Q$85&gt;=FB134,Q$85&lt;=FC134),IFERROR($G134/FD134,0),"")</f>
        <v/>
      </c>
      <c r="R134" s="90" t="str">
        <f>IF(AND(R$85&gt;=FB134,R$85&lt;=FC134),IFERROR($G134/FD134,0),"")</f>
        <v/>
      </c>
      <c r="S134" s="90" t="str">
        <f>IF(AND(S$85&gt;=FB134,S$85&lt;=FC134),IFERROR($G134/FD134,0),"")</f>
        <v/>
      </c>
      <c r="T134" s="90" t="str">
        <f>IF(AND(T$85&gt;=FB134,T$85&lt;=FC134),IFERROR($G134/FD134,0),"")</f>
        <v/>
      </c>
      <c r="U134" s="90" t="str">
        <f>IF(AND(U$85&gt;=FB134,U$85&lt;=FC134),IFERROR($G134/FD134,0),"")</f>
        <v/>
      </c>
      <c r="V134" s="90" t="str">
        <f>IF(AND(V$85&gt;=FB134,V$85&lt;=FC134),IFERROR($G134/FD134,0),"")</f>
        <v/>
      </c>
      <c r="W134" s="90" t="str">
        <f>IF(AND(W$85&gt;=FB134,W$85&lt;=FC134),IFERROR($G134/FD134,0),"")</f>
        <v/>
      </c>
      <c r="X134" s="90" t="str">
        <f>IF(AND(X$85&gt;=FB134,X$85&lt;=FC134),IFERROR($G134/FD134,0),"")</f>
        <v/>
      </c>
      <c r="Y134" s="90" t="str">
        <f>IF(AND(Y$85&gt;=FB134,Y$85&lt;=FC134),IFERROR($G134/FD134,0),"")</f>
        <v/>
      </c>
      <c r="Z134" s="90" t="str">
        <f>IF(AND(Z$85&gt;=FB134,Z$85&lt;=FC134),IFERROR($G134/FD134,0),"")</f>
        <v/>
      </c>
      <c r="AA134" s="90" t="str">
        <f>IF(AND(AA$85&gt;=FB134,AA$85&lt;=FC134),IFERROR($G134/FD134,0),"")</f>
        <v/>
      </c>
      <c r="AB134" s="90" t="str">
        <f>IF(AND(AB$85&gt;=FB134,AB$85&lt;=FC134),IFERROR($G134/FD134,0),"")</f>
        <v/>
      </c>
      <c r="AC134" s="90" t="str">
        <f>IF(AND(AC$85&gt;=FB134,AC$85&lt;=FC134),IFERROR($G134/FD134,0),"")</f>
        <v/>
      </c>
      <c r="AD134" s="90" t="str">
        <f>IF(AND(AD$85&gt;=FB134,AD$85&lt;=FC134),IFERROR($G134/FD134,0),"")</f>
        <v/>
      </c>
      <c r="AE134" s="90" t="str">
        <f>IF(AND(AE$85&gt;=FB134,AE$85&lt;=FC134),IFERROR($G134/FD134,0),"")</f>
        <v/>
      </c>
      <c r="AF134" s="90" t="str">
        <f>IF(AND(AF$85&gt;=FB134,AF$85&lt;=FC134),IFERROR($G134/FD134,0),"")</f>
        <v/>
      </c>
      <c r="AG134" s="90" t="str">
        <f>IF(AND(AG$85&gt;=FB134,AG$85&lt;=FC134),IFERROR($G134/FD134,0),"")</f>
        <v/>
      </c>
      <c r="AH134" s="90" t="str">
        <f>IF(AND(AH$85&gt;=FB134,AH$85&lt;=FC134),IFERROR($G134/FD134,0),"")</f>
        <v/>
      </c>
      <c r="AI134" s="90" t="str">
        <f>IF(AND(AI$85&gt;=FB134,AI$85&lt;=FC134),IFERROR($G134/FD134,0),"")</f>
        <v/>
      </c>
      <c r="AJ134" s="90" t="str">
        <f>IF(AND(AJ$85&gt;=FB134,AJ$85&lt;=FC134),IFERROR($G134/FD134,0),"")</f>
        <v/>
      </c>
      <c r="AK134" s="90" t="str">
        <f>IF(AND(AK$85&gt;=FB134,AK$85&lt;=FC134),IFERROR($G134/FD134,0),"")</f>
        <v/>
      </c>
      <c r="AL134" s="90" t="str">
        <f>IF(AND(AL$85&gt;=FB134,AL$85&lt;=FC134),IFERROR($G134/FD134,0),"")</f>
        <v/>
      </c>
      <c r="AM134" s="90" t="str">
        <f>IF(AND(AM$85&gt;=FB134,AM$85&lt;=FC134),IFERROR($G134/FD134,0),"")</f>
        <v/>
      </c>
      <c r="AN134" s="90" t="str">
        <f>IF(AND(AN$85&gt;=FB134,AN$85&lt;=FC134),IFERROR($G134/FD134,0),"")</f>
        <v/>
      </c>
      <c r="AO134" s="90" t="str">
        <f>IF(AND(AO$85&gt;=FB134,AO$85&lt;=FC134),IFERROR($G134/FD134,0),"")</f>
        <v/>
      </c>
      <c r="AP134" s="90" t="str">
        <f>IF(AND(AP$85&gt;=FB134,AP$85&lt;=FC134),IFERROR($G134/FD134,0),"")</f>
        <v/>
      </c>
      <c r="AQ134" s="90" t="str">
        <f>IF(AND(AQ$85&gt;=FB134,AQ$85&lt;=FC134),IFERROR($G134/FD134,0),"")</f>
        <v/>
      </c>
      <c r="AR134" s="90" t="str">
        <f>IF(AND(AR$85&gt;=FB134,AR$85&lt;=FC134),IFERROR($G134/FD134,0),"")</f>
        <v/>
      </c>
      <c r="AS134" s="90" t="str">
        <f>IF(AND(AS$85&gt;=FB134,AS$85&lt;=FC134),IFERROR($G134/FD134,0),"")</f>
        <v/>
      </c>
      <c r="AT134" s="90" t="str">
        <f>IF(AND(AT$85&gt;=FB134,AT$85&lt;=FC134),IFERROR($G134/FD134,0),"")</f>
        <v/>
      </c>
      <c r="AU134" s="90" t="str">
        <f>IF(AND(AU$85&gt;=FB134,AU$85&lt;=FC134),IFERROR($G134/FD134,0),"")</f>
        <v/>
      </c>
      <c r="AV134" s="90" t="str">
        <f>IF(AND(AV$85&gt;=FB134,AV$85&lt;=FC134),IFERROR($G134/FD134,0),"")</f>
        <v/>
      </c>
      <c r="AW134" s="90" t="str">
        <f>IF(AND(AW$85&gt;=FB134,AW$85&lt;=FC134),IFERROR($G134/FD134,0),"")</f>
        <v/>
      </c>
      <c r="AX134" s="90" t="str">
        <f>IF(AND(AX$85&gt;=FB134,AX$85&lt;=FC134),IFERROR($G134/FD134,0),"")</f>
        <v/>
      </c>
      <c r="AY134" s="90" t="str">
        <f>IF(AND(AY$85&gt;=FB134,AY$85&lt;=FC134),IFERROR($G134/FD134,0),"")</f>
        <v/>
      </c>
      <c r="AZ134" s="90" t="str">
        <f>IF(AND(AZ$85&gt;=FB134,AZ$85&lt;=FC134),IFERROR($G134/FD134,0),"")</f>
        <v/>
      </c>
      <c r="BA134" s="90" t="str">
        <f>IF(AND(BA$85&gt;=FB134,BA$85&lt;=FC134),IFERROR($G134/FD134,0),"")</f>
        <v/>
      </c>
      <c r="BB134" s="90" t="str">
        <f>IF(AND(BB$85&gt;=FB134,BB$85&lt;=FC134),IFERROR($G134/FD134,0),"")</f>
        <v/>
      </c>
      <c r="BC134" s="90" t="str">
        <f>IF(AND(BC$85&gt;=FB134,BC$85&lt;=FC134),IFERROR($G134/FD134,0),"")</f>
        <v/>
      </c>
      <c r="BD134" s="90" t="str">
        <f>IF(AND(BD$85&gt;=FB134,BD$85&lt;=FC134),IFERROR($G134/FD134,0),"")</f>
        <v/>
      </c>
      <c r="BE134" s="90" t="str">
        <f>IF(AND(BE$85&gt;=FB134,BE$85&lt;=FC134),IFERROR($G134/FD134,0),"")</f>
        <v/>
      </c>
      <c r="BF134" s="90" t="str">
        <f>IF(AND(BF$85&gt;=FB134,BF$85&lt;=FC134),IFERROR($G134/FD134,0),"")</f>
        <v/>
      </c>
      <c r="BG134" s="90" t="str">
        <f>IF(AND(BG$85&gt;=FB134,BG$85&lt;=FC134),IFERROR($G134/FD134,0),"")</f>
        <v/>
      </c>
      <c r="BH134" s="90" t="str">
        <f>IF(AND(BH$85&gt;=FB134,BH$85&lt;=FC134),IFERROR($G134/FD134,0),"")</f>
        <v/>
      </c>
      <c r="BI134" s="90" t="str">
        <f>IF(AND(BI$85&gt;=FB134,BI$85&lt;=FC134),IFERROR($G134/FD134,0),"")</f>
        <v/>
      </c>
      <c r="BJ134" s="90" t="str">
        <f>IF(AND(BJ$85&gt;=FB134,BJ$85&lt;=FC134),IFERROR($G134/FD134,0),"")</f>
        <v/>
      </c>
      <c r="BK134" s="90" t="str">
        <f>IF(AND(BK$85&gt;=FB134,BK$85&lt;=FC134),IFERROR($G134/FD134,0),"")</f>
        <v/>
      </c>
      <c r="BL134" s="90" t="str">
        <f>IF(AND(BL$85&gt;=FB134,BL$85&lt;=FC134),IFERROR($G134/FD134,0),"")</f>
        <v/>
      </c>
      <c r="BM134" s="90" t="str">
        <f>IF(AND(BM$85&gt;=FB134,BM$85&lt;=FC134),IFERROR($G134/FD134,0),"")</f>
        <v/>
      </c>
      <c r="BN134" s="90" t="str">
        <f>IF(AND(BN$85&gt;=FB134,BN$85&lt;=FC134),IFERROR($G134/FD134,0),"")</f>
        <v/>
      </c>
      <c r="BO134" s="90" t="str">
        <f>IF(AND(BO$85&gt;=FB134,BO$85&lt;=FC134),IFERROR($G134/FD134,0),"")</f>
        <v/>
      </c>
      <c r="BP134" s="90" t="str">
        <f>IF(AND(BP$85&gt;=FB134,BP$85&lt;=FC134),IFERROR($G134/FD134,0),"")</f>
        <v/>
      </c>
      <c r="BQ134" s="90" t="str">
        <f>IF(AND(BQ$85&gt;=FB134,BQ$85&lt;=FC134),IFERROR($G134/FD134,0),"")</f>
        <v/>
      </c>
      <c r="BR134" s="90" t="str">
        <f>IF(AND(BR$85&gt;=FB134,BR$85&lt;=FC134),IFERROR($G134/FD134,0),"")</f>
        <v/>
      </c>
      <c r="BS134" s="90" t="str">
        <f>IF(AND(BS$85&gt;=FB134,BS$85&lt;=FC134),IFERROR($G134/FD134,0),"")</f>
        <v/>
      </c>
      <c r="BT134" s="90" t="str">
        <f>IF(AND(BT$85&gt;=FB134,BT$85&lt;=FC134),IFERROR($G134/FD134,0),"")</f>
        <v/>
      </c>
      <c r="BU134" s="90" t="str">
        <f>IF(AND(BU$85&gt;=FB134,BU$85&lt;=FC134),IFERROR($G134/FD134,0),"")</f>
        <v/>
      </c>
      <c r="BV134" s="90" t="str">
        <f>IF(AND(BV$85&gt;=FB134,BV$85&lt;=FC134),IFERROR($G134/FD134,0),"")</f>
        <v/>
      </c>
      <c r="BW134" s="90" t="str">
        <f>IF(AND(BW$85&gt;=FB134,BW$85&lt;=FC134),IFERROR($G134/FD134,0),"")</f>
        <v/>
      </c>
      <c r="BX134" s="90" t="str">
        <f>IF(AND(BX$85&gt;=FB134,BX$85&lt;=FC134),IFERROR($G134/FD134,0),"")</f>
        <v/>
      </c>
      <c r="BY134" s="90" t="str">
        <f>IF(AND(BY$85&gt;=FB134,BY$85&lt;=FC134),IFERROR($G134/FD134,0),"")</f>
        <v/>
      </c>
      <c r="BZ134" s="90" t="str">
        <f>IF(AND(BZ$85&gt;=FB134,BZ$85&lt;=FC134),IFERROR($G134/FD134,0),"")</f>
        <v/>
      </c>
      <c r="CA134" s="90" t="str">
        <f>IF(AND(CA$85&gt;=FB134,CA$85&lt;=FC134),IFERROR($G134/FD134,0),"")</f>
        <v/>
      </c>
      <c r="CB134" s="90" t="str">
        <f>IF(AND(CB$85&gt;=FB134,CB$85&lt;=FC134),IFERROR($G134/FD134,0),"")</f>
        <v/>
      </c>
      <c r="CC134" s="90" t="str">
        <f>IF(AND(CC$85&gt;=FB134,CC$85&lt;=FC134),IFERROR($G134/FD134,0),"")</f>
        <v/>
      </c>
      <c r="CD134" s="90" t="str">
        <f>IF(AND(CD$85&gt;=FB134,CD$85&lt;=FC134),IFERROR($G134/FD134,0),"")</f>
        <v/>
      </c>
      <c r="CE134" s="90" t="str">
        <f>IF(AND(CE$85&gt;=FB134,CE$85&lt;=FC134),IFERROR($G134/FD134,0),"")</f>
        <v/>
      </c>
      <c r="CF134" s="90" t="str">
        <f>IF(AND(CF$85&gt;=FB134,CF$85&lt;=FC134),IFERROR($G134/FD134,0),"")</f>
        <v/>
      </c>
      <c r="CG134" s="90" t="str">
        <f>IF(AND(CG$85&gt;=FB134,CG$85&lt;=FC134),IFERROR($G134/FD134,0),"")</f>
        <v/>
      </c>
      <c r="CH134" s="90" t="str">
        <f>IF(AND(CH$85&gt;=FB134,CH$85&lt;=FC134),IFERROR($G134/FD134,0),"")</f>
        <v/>
      </c>
      <c r="CI134" s="90" t="str">
        <f>IF(AND(CI$85&gt;=FB134,CI$85&lt;=FC134),IFERROR($G134/FD134,0),"")</f>
        <v/>
      </c>
      <c r="CJ134" s="90" t="str">
        <f>IF(AND(CJ$85&gt;=FB134,CJ$85&lt;=FC134),IFERROR($G134/FD134,0),"")</f>
        <v/>
      </c>
      <c r="CK134" s="90">
        <f>IF(AND(CK$85&gt;=FB134,CK$85&lt;=FC134),IFERROR($G134/FD134,0),"")</f>
        <v>20703.124999999996</v>
      </c>
      <c r="CL134" s="90">
        <f>IF(AND(CL$85&gt;=FB134,CL$85&lt;=FC134),IFERROR($G134/FD134,0),"")</f>
        <v>20703.124999999996</v>
      </c>
      <c r="CM134" s="90">
        <f>IF(AND(CM$85&gt;=FB134,CM$85&lt;=FC134),IFERROR($G134/FD134,0),"")</f>
        <v>20703.124999999996</v>
      </c>
      <c r="CN134" s="90">
        <f>IF(AND(CN$85&gt;=FB134,CN$85&lt;=FC134),IFERROR($G134/FD134,0),"")</f>
        <v>20703.124999999996</v>
      </c>
      <c r="CO134" s="90">
        <f>IF(AND(CO$85&gt;=FB134,CO$85&lt;=FC134),IFERROR($G134/FD134,0),"")</f>
        <v>20703.124999999996</v>
      </c>
      <c r="CP134" s="90">
        <f>IF(AND(CP$85&gt;=FB134,CP$85&lt;=FC134),IFERROR($G134/FD134,0),"")</f>
        <v>20703.124999999996</v>
      </c>
      <c r="CQ134" s="90">
        <f>IF(AND(CQ$85&gt;=FB134,CQ$85&lt;=FC134),IFERROR($G134/FD134,0),"")</f>
        <v>20703.124999999996</v>
      </c>
      <c r="CR134" s="90">
        <f>IF(AND(CR$85&gt;=FB134,CR$85&lt;=FC134),IFERROR($G134/FD134,0),"")</f>
        <v>20703.124999999996</v>
      </c>
      <c r="CS134" s="90">
        <f>IF(AND(CS$85&gt;=FB134,CS$85&lt;=FC134),IFERROR($G134/FD134,0),"")</f>
        <v>20703.124999999996</v>
      </c>
      <c r="CT134" s="90">
        <f>IF(AND(CT$85&gt;=FB134,CT$85&lt;=FC134),IFERROR($G134/FD134,0),"")</f>
        <v>20703.124999999996</v>
      </c>
      <c r="CU134" s="90">
        <f>IF(AND(CU$85&gt;=FB134,CU$85&lt;=FC134),IFERROR($G134/FD134,0),"")</f>
        <v>20703.124999999996</v>
      </c>
      <c r="CV134" s="90">
        <f>IF(AND(CV$85&gt;=FB134,CV$85&lt;=FC134),IFERROR($G134/FD134,0),"")</f>
        <v>20703.124999999996</v>
      </c>
      <c r="CW134" s="90">
        <f>IF(AND(CW$85&gt;=FB134,CW$85&lt;=FC134),IFERROR($G134/FD134,0),"")</f>
        <v>20703.124999999996</v>
      </c>
      <c r="CX134" s="90">
        <f>IF(AND(CX$85&gt;=FB134,CX$85&lt;=FC134),IFERROR($G134/FD134,0),"")</f>
        <v>20703.124999999996</v>
      </c>
      <c r="CY134" s="90">
        <f>IF(AND(CY$85&gt;=FB134,CY$85&lt;=FC134),IFERROR($G134/FD134,0),"")</f>
        <v>20703.124999999996</v>
      </c>
      <c r="CZ134" s="90">
        <f>IF(AND(CZ$85&gt;=FB134,CZ$85&lt;=FC134),IFERROR($G134/FD134,0),"")</f>
        <v>20703.124999999996</v>
      </c>
      <c r="DA134" s="90" t="str">
        <f>IF(AND(DA$85&gt;=FB134,DA$85&lt;=FC134),IFERROR($G134/FD134,0),"")</f>
        <v/>
      </c>
      <c r="DB134" s="90" t="str">
        <f>IF(AND(DB$85&gt;=FB134,DB$85&lt;=FC134),IFERROR($G134/FD134,0),"")</f>
        <v/>
      </c>
      <c r="DC134" s="90" t="str">
        <f>IF(AND(DC$85&gt;=FB134,DC$85&lt;=FC134),IFERROR($G134/FD134,0),"")</f>
        <v/>
      </c>
      <c r="DD134" s="90" t="str">
        <f>IF(AND(DD$85&gt;=FB134,DD$85&lt;=FC134),IFERROR($G134/FD134,0),"")</f>
        <v/>
      </c>
      <c r="DE134" s="90" t="str">
        <f>IF(AND(DE$85&gt;=FB134,DE$85&lt;=FC134),IFERROR($G134/FD134,0),"")</f>
        <v/>
      </c>
      <c r="DF134" s="90" t="str">
        <f>IF(AND(DF$85&gt;=FB134,DF$85&lt;=FC134),IFERROR($G134/FD134,0),"")</f>
        <v/>
      </c>
      <c r="DG134" s="90" t="str">
        <f>IF(AND(DG$85&gt;=FB134,DG$85&lt;=FC134),IFERROR($G134/FD134,0),"")</f>
        <v/>
      </c>
      <c r="DH134" s="90" t="str">
        <f>IF(AND(DH$85&gt;=FB134,DH$85&lt;=FC134),IFERROR($G134/FD134,0),"")</f>
        <v/>
      </c>
      <c r="DI134" s="90" t="str">
        <f>IF(AND(DI$85&gt;=FB134,DI$85&lt;=FC134),IFERROR($G134/FD134,0),"")</f>
        <v/>
      </c>
      <c r="DJ134" s="90" t="str">
        <f>IF(AND(DJ$85&gt;=FB134,DJ$85&lt;=FC134),IFERROR($G134/FD134,0),"")</f>
        <v/>
      </c>
      <c r="DK134" s="90" t="str">
        <f>IF(AND(DK$85&gt;=FB134,DK$85&lt;=FC134),IFERROR($G134/FD134,0),"")</f>
        <v/>
      </c>
      <c r="DL134" s="90" t="str">
        <f>IF(AND(DL$85&gt;=FB134,DL$85&lt;=FC134),IFERROR($G134/FD134,0),"")</f>
        <v/>
      </c>
      <c r="DM134" s="90" t="str">
        <f>IF(AND(DM$85&gt;=FB134,DM$85&lt;=FC134),IFERROR($G134/FD134,0),"")</f>
        <v/>
      </c>
      <c r="DN134" s="90" t="str">
        <f>IF(AND(DN$85&gt;=FB134,DN$85&lt;=FC134),IFERROR($G134/FD134,0),"")</f>
        <v/>
      </c>
      <c r="DO134" s="90" t="str">
        <f>IF(AND(DO$85&gt;=FB134,DO$85&lt;=FC134),IFERROR($G134/FD134,0),"")</f>
        <v/>
      </c>
      <c r="DP134" s="90" t="str">
        <f>IF(AND(DP$85&gt;=FB134,DP$85&lt;=FC134),IFERROR($G134/FD134,0),"")</f>
        <v/>
      </c>
      <c r="DQ134" s="90" t="str">
        <f>IF(AND(DQ$85&gt;=FB134,DQ$85&lt;=FC134),IFERROR($G134/FD134,0),"")</f>
        <v/>
      </c>
      <c r="DR134" s="90" t="str">
        <f>IF(AND(DR$85&gt;=FB134,DR$85&lt;=FC134),IFERROR($G134/FD134,0),"")</f>
        <v/>
      </c>
      <c r="DS134" s="90" t="str">
        <f>IF(AND(DS$85&gt;=FB134,DS$85&lt;=FC134),IFERROR($G134/FD134,0),"")</f>
        <v/>
      </c>
      <c r="DT134" s="90" t="str">
        <f>IF(AND(DT$85&gt;=FB134,DT$85&lt;=FC134),IFERROR($G134/FD134,0),"")</f>
        <v/>
      </c>
      <c r="DU134" s="90" t="str">
        <f>IF(AND(DU$85&gt;=FB134,DU$85&lt;=FC134),IFERROR($G134/FD134,0),"")</f>
        <v/>
      </c>
      <c r="DV134" s="90" t="str">
        <f>IF(AND(DV$85&gt;=FB134,DV$85&lt;=FC134),IFERROR($G134/FD134,0),"")</f>
        <v/>
      </c>
      <c r="DW134" s="90" t="str">
        <f>IF(AND(DW$85&gt;=FB134,DW$85&lt;=FC134),IFERROR($G134/FD134,0),"")</f>
        <v/>
      </c>
      <c r="DX134" s="90" t="str">
        <f>IF(AND(DX$85&gt;=FB134,DX$85&lt;=FC134),IFERROR($G134/FD134,0),"")</f>
        <v/>
      </c>
      <c r="DY134" s="90" t="str">
        <f>IF(AND(DY$85&gt;=FB134,DY$85&lt;=FC134),IFERROR($G134/FD134,0),"")</f>
        <v/>
      </c>
      <c r="DZ134" s="90" t="str">
        <f>IF(AND(DZ$85&gt;=FB134,DZ$85&lt;=FC134),IFERROR($G134/FD134,0),"")</f>
        <v/>
      </c>
      <c r="EA134" s="90" t="str">
        <f>IF(AND(EA$85&gt;=FB134,EA$85&lt;=FC134),IFERROR($G134/FD134,0),"")</f>
        <v/>
      </c>
      <c r="EB134" s="90" t="str">
        <f>IF(AND(EB$85&gt;=FB134,EB$85&lt;=FC134),IFERROR($G134/FD134,0),"")</f>
        <v/>
      </c>
      <c r="EC134" s="90" t="str">
        <f>IF(AND(EC$85&gt;=FB134,EC$85&lt;=FC134),IFERROR($G134/FD134,0),"")</f>
        <v/>
      </c>
      <c r="ED134" s="90" t="str">
        <f>IF(AND(ED$85&gt;=FB134,ED$85&lt;=FC134),IFERROR($G134/FD134,0),"")</f>
        <v/>
      </c>
      <c r="EE134" s="90" t="str">
        <f>IF(AND(EE$85&gt;=FB134,EE$85&lt;=FC134),IFERROR($G134/FD134,0),"")</f>
        <v/>
      </c>
      <c r="EF134" s="90" t="str">
        <f>IF(AND(EF$85&gt;=FB134,EF$85&lt;=FC134),IFERROR($G134/FD134,0),"")</f>
        <v/>
      </c>
      <c r="EG134" s="90" t="str">
        <f>IF(AND(EG$85&gt;=FB134,EG$85&lt;=FC134),IFERROR($G134/FD134,0),"")</f>
        <v/>
      </c>
      <c r="EH134" s="90" t="str">
        <f>IF(AND(EH$85&gt;=FB134,EH$85&lt;=FC134),IFERROR($G134/FD134,0),"")</f>
        <v/>
      </c>
      <c r="EI134" s="90" t="str">
        <f>IF(AND(EI$85&gt;=FB134,EI$85&lt;=FC134),IFERROR($G134/FD134,0),"")</f>
        <v/>
      </c>
      <c r="EJ134" s="90" t="str">
        <f>IF(AND(EJ$85&gt;=FB134,EJ$85&lt;=FC134),IFERROR($G134/FD134,0),"")</f>
        <v/>
      </c>
      <c r="EK134" s="90" t="str">
        <f>IF(AND(EK$85&gt;=FB134,EK$85&lt;=FC134),IFERROR($G134/FD134,0),"")</f>
        <v/>
      </c>
      <c r="EL134" s="90" t="str">
        <f>IF(AND(EL$85&gt;=FB134,EL$85&lt;=FC134),IFERROR($G134/FD134,0),"")</f>
        <v/>
      </c>
      <c r="EM134" s="90" t="str">
        <f>IF(AND(EM$85&gt;=FB134,EM$85&lt;=FC134),IFERROR($G134/FD134,0),"")</f>
        <v/>
      </c>
      <c r="EN134" s="90" t="str">
        <f>IF(AND(EN$85&gt;=FB134,EN$85&lt;=FC134),IFERROR($G134/FD134,0),"")</f>
        <v/>
      </c>
      <c r="EO134" s="90" t="str">
        <f>IF(AND(EO$85&gt;=FB134,EO$85&lt;=FC134),IFERROR($G134/FD134,0),"")</f>
        <v/>
      </c>
      <c r="EP134" s="90" t="str">
        <f>IF(AND(EP$85&gt;=FB134,EP$85&lt;=FC134),IFERROR($G134/FD134,0),"")</f>
        <v/>
      </c>
      <c r="EQ134" s="90" t="str">
        <f>IF(AND(EQ$85&gt;=FB134,EQ$85&lt;=FC134),IFERROR($G134/FD134,0),"")</f>
        <v/>
      </c>
      <c r="ER134" s="90" t="str">
        <f>IF(AND(ER$85&gt;=FB134,ER$85&lt;=FC134),IFERROR($G134/FD134,0),"")</f>
        <v/>
      </c>
      <c r="ES134" s="90" t="str">
        <f>IF(AND(ES$85&gt;=FB134,ES$85&lt;=FC134),IFERROR($G134/FD134,0),"")</f>
        <v/>
      </c>
      <c r="ET134" s="90" t="str">
        <f>IF(AND(ET$85&gt;=FB134,ET$85&lt;=FC134),IFERROR($G134/FD134,0),"")</f>
        <v/>
      </c>
      <c r="EU134" s="90" t="str">
        <f>IF(AND(EU$85&gt;=FB134,EU$85&lt;=FC134),IFERROR($G134/FD134,0),"")</f>
        <v/>
      </c>
      <c r="EV134" s="90" t="str">
        <f>IF(AND(EV$85&gt;=FB134,EV$85&lt;=FC134),IFERROR($G134/FD134,0),"")</f>
        <v/>
      </c>
      <c r="EW134" s="90" t="str">
        <f>IF(AND(EW$85&gt;=FB134,EW$85&lt;=FC134),IFERROR($G134/FD134,0),"")</f>
        <v/>
      </c>
      <c r="EX134" s="90" t="str">
        <f>IF(AND(EX$85&gt;=FB134,EX$85&lt;=FC134),IFERROR($G134/FD134,0),"")</f>
        <v/>
      </c>
      <c r="EY134" s="90" t="str">
        <f>IF(AND(EY$85&gt;=FB134,EY$85&lt;=FC134),IFERROR($G134/FD134,0),"")</f>
        <v/>
      </c>
      <c r="EZ134" s="90" t="str">
        <f>IF(AND(EZ$85&gt;=FB134,EZ$85&lt;=FC134),IFERROR($G134/FD134,0),"")</f>
        <v/>
      </c>
      <c r="FA134" s="90" t="str">
        <f>IF(AND(FA$85&gt;=FB134,FA$85&lt;=FC134),IFERROR($G134/FD134,0),"")</f>
        <v/>
      </c>
      <c r="FB134">
        <f>'06_Presupuesto'!J221-'02_Rendimientos'!$B$79+1</f>
        <v>82</v>
      </c>
      <c r="FC134">
        <f>'06_Presupuesto'!K221-'02_Rendimientos'!$B$79+1</f>
        <v>97</v>
      </c>
      <c r="FD134">
        <f>FC134-FB134+1</f>
        <v>16</v>
      </c>
    </row>
    <row r="135" spans="2:160">
      <c r="B135" s="109" t="str">
        <f>'06_Presupuesto'!K56</f>
        <v>B.2.7.2/a)</v>
      </c>
      <c r="C135" s="109" t="str">
        <f>'06_Presupuesto'!L56</f>
        <v>P1 / Marcos</v>
      </c>
      <c r="D135" s="109" t="str">
        <f>'06_Presupuesto'!M56</f>
        <v>ML</v>
      </c>
      <c r="E135" s="110">
        <f>'06_Presupuesto'!N56</f>
        <v>6</v>
      </c>
      <c r="F135" s="110">
        <f>'06_Presupuesto'!O56</f>
        <v>15624.999999999998</v>
      </c>
      <c r="G135" s="110">
        <f>'06_Presupuesto'!P56</f>
        <v>93749.999999999985</v>
      </c>
      <c r="H135" s="110" t="str">
        <f>IF(AND(H$85&gt;=FB135,H$85&lt;=FC135),IFERROR($G135/FD135,0),"")</f>
        <v/>
      </c>
      <c r="I135" s="110" t="str">
        <f>IF(AND(I$85&gt;=FB135,I$85&lt;=FC135),IFERROR($G135/FD135,0),"")</f>
        <v/>
      </c>
      <c r="J135" s="110" t="str">
        <f>IF(AND(J$85&gt;=FB135,J$85&lt;=FC135),IFERROR($G135/FD135,0),"")</f>
        <v/>
      </c>
      <c r="K135" s="110" t="str">
        <f>IF(AND(K$85&gt;=FB135,K$85&lt;=FC135),IFERROR($G135/FD135,0),"")</f>
        <v/>
      </c>
      <c r="L135" s="110" t="str">
        <f>IF(AND(L$85&gt;=FB135,L$85&lt;=FC135),IFERROR($G135/FD135,0),"")</f>
        <v/>
      </c>
      <c r="M135" s="110" t="str">
        <f>IF(AND(M$85&gt;=FB135,M$85&lt;=FC135),IFERROR($G135/FD135,0),"")</f>
        <v/>
      </c>
      <c r="N135" s="110" t="str">
        <f>IF(AND(N$85&gt;=FB135,N$85&lt;=FC135),IFERROR($G135/FD135,0),"")</f>
        <v/>
      </c>
      <c r="O135" s="110" t="str">
        <f>IF(AND(O$85&gt;=FB135,O$85&lt;=FC135),IFERROR($G135/FD135,0),"")</f>
        <v/>
      </c>
      <c r="P135" s="110" t="str">
        <f>IF(AND(P$85&gt;=FB135,P$85&lt;=FC135),IFERROR($G135/FD135,0),"")</f>
        <v/>
      </c>
      <c r="Q135" s="110" t="str">
        <f>IF(AND(Q$85&gt;=FB135,Q$85&lt;=FC135),IFERROR($G135/FD135,0),"")</f>
        <v/>
      </c>
      <c r="R135" s="110" t="str">
        <f>IF(AND(R$85&gt;=FB135,R$85&lt;=FC135),IFERROR($G135/FD135,0),"")</f>
        <v/>
      </c>
      <c r="S135" s="110" t="str">
        <f>IF(AND(S$85&gt;=FB135,S$85&lt;=FC135),IFERROR($G135/FD135,0),"")</f>
        <v/>
      </c>
      <c r="T135" s="110" t="str">
        <f>IF(AND(T$85&gt;=FB135,T$85&lt;=FC135),IFERROR($G135/FD135,0),"")</f>
        <v/>
      </c>
      <c r="U135" s="110" t="str">
        <f>IF(AND(U$85&gt;=FB135,U$85&lt;=FC135),IFERROR($G135/FD135,0),"")</f>
        <v/>
      </c>
      <c r="V135" s="110" t="str">
        <f>IF(AND(V$85&gt;=FB135,V$85&lt;=FC135),IFERROR($G135/FD135,0),"")</f>
        <v/>
      </c>
      <c r="W135" s="110" t="str">
        <f>IF(AND(W$85&gt;=FB135,W$85&lt;=FC135),IFERROR($G135/FD135,0),"")</f>
        <v/>
      </c>
      <c r="X135" s="110" t="str">
        <f>IF(AND(X$85&gt;=FB135,X$85&lt;=FC135),IFERROR($G135/FD135,0),"")</f>
        <v/>
      </c>
      <c r="Y135" s="110" t="str">
        <f>IF(AND(Y$85&gt;=FB135,Y$85&lt;=FC135),IFERROR($G135/FD135,0),"")</f>
        <v/>
      </c>
      <c r="Z135" s="110" t="str">
        <f>IF(AND(Z$85&gt;=FB135,Z$85&lt;=FC135),IFERROR($G135/FD135,0),"")</f>
        <v/>
      </c>
      <c r="AA135" s="110" t="str">
        <f>IF(AND(AA$85&gt;=FB135,AA$85&lt;=FC135),IFERROR($G135/FD135,0),"")</f>
        <v/>
      </c>
      <c r="AB135" s="110" t="str">
        <f>IF(AND(AB$85&gt;=FB135,AB$85&lt;=FC135),IFERROR($G135/FD135,0),"")</f>
        <v/>
      </c>
      <c r="AC135" s="110" t="str">
        <f>IF(AND(AC$85&gt;=FB135,AC$85&lt;=FC135),IFERROR($G135/FD135,0),"")</f>
        <v/>
      </c>
      <c r="AD135" s="110" t="str">
        <f>IF(AND(AD$85&gt;=FB135,AD$85&lt;=FC135),IFERROR($G135/FD135,0),"")</f>
        <v/>
      </c>
      <c r="AE135" s="110" t="str">
        <f>IF(AND(AE$85&gt;=FB135,AE$85&lt;=FC135),IFERROR($G135/FD135,0),"")</f>
        <v/>
      </c>
      <c r="AF135" s="110" t="str">
        <f>IF(AND(AF$85&gt;=FB135,AF$85&lt;=FC135),IFERROR($G135/FD135,0),"")</f>
        <v/>
      </c>
      <c r="AG135" s="110" t="str">
        <f>IF(AND(AG$85&gt;=FB135,AG$85&lt;=FC135),IFERROR($G135/FD135,0),"")</f>
        <v/>
      </c>
      <c r="AH135" s="110" t="str">
        <f>IF(AND(AH$85&gt;=FB135,AH$85&lt;=FC135),IFERROR($G135/FD135,0),"")</f>
        <v/>
      </c>
      <c r="AI135" s="110" t="str">
        <f>IF(AND(AI$85&gt;=FB135,AI$85&lt;=FC135),IFERROR($G135/FD135,0),"")</f>
        <v/>
      </c>
      <c r="AJ135" s="110" t="str">
        <f>IF(AND(AJ$85&gt;=FB135,AJ$85&lt;=FC135),IFERROR($G135/FD135,0),"")</f>
        <v/>
      </c>
      <c r="AK135" s="110" t="str">
        <f>IF(AND(AK$85&gt;=FB135,AK$85&lt;=FC135),IFERROR($G135/FD135,0),"")</f>
        <v/>
      </c>
      <c r="AL135" s="110" t="str">
        <f>IF(AND(AL$85&gt;=FB135,AL$85&lt;=FC135),IFERROR($G135/FD135,0),"")</f>
        <v/>
      </c>
      <c r="AM135" s="110" t="str">
        <f>IF(AND(AM$85&gt;=FB135,AM$85&lt;=FC135),IFERROR($G135/FD135,0),"")</f>
        <v/>
      </c>
      <c r="AN135" s="110" t="str">
        <f>IF(AND(AN$85&gt;=FB135,AN$85&lt;=FC135),IFERROR($G135/FD135,0),"")</f>
        <v/>
      </c>
      <c r="AO135" s="110" t="str">
        <f>IF(AND(AO$85&gt;=FB135,AO$85&lt;=FC135),IFERROR($G135/FD135,0),"")</f>
        <v/>
      </c>
      <c r="AP135" s="110" t="str">
        <f>IF(AND(AP$85&gt;=FB135,AP$85&lt;=FC135),IFERROR($G135/FD135,0),"")</f>
        <v/>
      </c>
      <c r="AQ135" s="110" t="str">
        <f>IF(AND(AQ$85&gt;=FB135,AQ$85&lt;=FC135),IFERROR($G135/FD135,0),"")</f>
        <v/>
      </c>
      <c r="AR135" s="110" t="str">
        <f>IF(AND(AR$85&gt;=FB135,AR$85&lt;=FC135),IFERROR($G135/FD135,0),"")</f>
        <v/>
      </c>
      <c r="AS135" s="110" t="str">
        <f>IF(AND(AS$85&gt;=FB135,AS$85&lt;=FC135),IFERROR($G135/FD135,0),"")</f>
        <v/>
      </c>
      <c r="AT135" s="110" t="str">
        <f>IF(AND(AT$85&gt;=FB135,AT$85&lt;=FC135),IFERROR($G135/FD135,0),"")</f>
        <v/>
      </c>
      <c r="AU135" s="110" t="str">
        <f>IF(AND(AU$85&gt;=FB135,AU$85&lt;=FC135),IFERROR($G135/FD135,0),"")</f>
        <v/>
      </c>
      <c r="AV135" s="110" t="str">
        <f>IF(AND(AV$85&gt;=FB135,AV$85&lt;=FC135),IFERROR($G135/FD135,0),"")</f>
        <v/>
      </c>
      <c r="AW135" s="110" t="str">
        <f>IF(AND(AW$85&gt;=FB135,AW$85&lt;=FC135),IFERROR($G135/FD135,0),"")</f>
        <v/>
      </c>
      <c r="AX135" s="110" t="str">
        <f>IF(AND(AX$85&gt;=FB135,AX$85&lt;=FC135),IFERROR($G135/FD135,0),"")</f>
        <v/>
      </c>
      <c r="AY135" s="110" t="str">
        <f>IF(AND(AY$85&gt;=FB135,AY$85&lt;=FC135),IFERROR($G135/FD135,0),"")</f>
        <v/>
      </c>
      <c r="AZ135" s="110" t="str">
        <f>IF(AND(AZ$85&gt;=FB135,AZ$85&lt;=FC135),IFERROR($G135/FD135,0),"")</f>
        <v/>
      </c>
      <c r="BA135" s="110" t="str">
        <f>IF(AND(BA$85&gt;=FB135,BA$85&lt;=FC135),IFERROR($G135/FD135,0),"")</f>
        <v/>
      </c>
      <c r="BB135" s="110" t="str">
        <f>IF(AND(BB$85&gt;=FB135,BB$85&lt;=FC135),IFERROR($G135/FD135,0),"")</f>
        <v/>
      </c>
      <c r="BC135" s="110" t="str">
        <f>IF(AND(BC$85&gt;=FB135,BC$85&lt;=FC135),IFERROR($G135/FD135,0),"")</f>
        <v/>
      </c>
      <c r="BD135" s="110" t="str">
        <f>IF(AND(BD$85&gt;=FB135,BD$85&lt;=FC135),IFERROR($G135/FD135,0),"")</f>
        <v/>
      </c>
      <c r="BE135" s="110" t="str">
        <f>IF(AND(BE$85&gt;=FB135,BE$85&lt;=FC135),IFERROR($G135/FD135,0),"")</f>
        <v/>
      </c>
      <c r="BF135" s="110" t="str">
        <f>IF(AND(BF$85&gt;=FB135,BF$85&lt;=FC135),IFERROR($G135/FD135,0),"")</f>
        <v/>
      </c>
      <c r="BG135" s="110" t="str">
        <f>IF(AND(BG$85&gt;=FB135,BG$85&lt;=FC135),IFERROR($G135/FD135,0),"")</f>
        <v/>
      </c>
      <c r="BH135" s="110" t="str">
        <f>IF(AND(BH$85&gt;=FB135,BH$85&lt;=FC135),IFERROR($G135/FD135,0),"")</f>
        <v/>
      </c>
      <c r="BI135" s="110" t="str">
        <f>IF(AND(BI$85&gt;=FB135,BI$85&lt;=FC135),IFERROR($G135/FD135,0),"")</f>
        <v/>
      </c>
      <c r="BJ135" s="110" t="str">
        <f>IF(AND(BJ$85&gt;=FB135,BJ$85&lt;=FC135),IFERROR($G135/FD135,0),"")</f>
        <v/>
      </c>
      <c r="BK135" s="110" t="str">
        <f>IF(AND(BK$85&gt;=FB135,BK$85&lt;=FC135),IFERROR($G135/FD135,0),"")</f>
        <v/>
      </c>
      <c r="BL135" s="110" t="str">
        <f>IF(AND(BL$85&gt;=FB135,BL$85&lt;=FC135),IFERROR($G135/FD135,0),"")</f>
        <v/>
      </c>
      <c r="BM135" s="110" t="str">
        <f>IF(AND(BM$85&gt;=FB135,BM$85&lt;=FC135),IFERROR($G135/FD135,0),"")</f>
        <v/>
      </c>
      <c r="BN135" s="110" t="str">
        <f>IF(AND(BN$85&gt;=FB135,BN$85&lt;=FC135),IFERROR($G135/FD135,0),"")</f>
        <v/>
      </c>
      <c r="BO135" s="110" t="str">
        <f>IF(AND(BO$85&gt;=FB135,BO$85&lt;=FC135),IFERROR($G135/FD135,0),"")</f>
        <v/>
      </c>
      <c r="BP135" s="110" t="str">
        <f>IF(AND(BP$85&gt;=FB135,BP$85&lt;=FC135),IFERROR($G135/FD135,0),"")</f>
        <v/>
      </c>
      <c r="BQ135" s="110" t="str">
        <f>IF(AND(BQ$85&gt;=FB135,BQ$85&lt;=FC135),IFERROR($G135/FD135,0),"")</f>
        <v/>
      </c>
      <c r="BR135" s="110" t="str">
        <f>IF(AND(BR$85&gt;=FB135,BR$85&lt;=FC135),IFERROR($G135/FD135,0),"")</f>
        <v/>
      </c>
      <c r="BS135" s="110" t="str">
        <f>IF(AND(BS$85&gt;=FB135,BS$85&lt;=FC135),IFERROR($G135/FD135,0),"")</f>
        <v/>
      </c>
      <c r="BT135" s="110" t="str">
        <f>IF(AND(BT$85&gt;=FB135,BT$85&lt;=FC135),IFERROR($G135/FD135,0),"")</f>
        <v/>
      </c>
      <c r="BU135" s="110" t="str">
        <f>IF(AND(BU$85&gt;=FB135,BU$85&lt;=FC135),IFERROR($G135/FD135,0),"")</f>
        <v/>
      </c>
      <c r="BV135" s="110" t="str">
        <f>IF(AND(BV$85&gt;=FB135,BV$85&lt;=FC135),IFERROR($G135/FD135,0),"")</f>
        <v/>
      </c>
      <c r="BW135" s="110" t="str">
        <f>IF(AND(BW$85&gt;=FB135,BW$85&lt;=FC135),IFERROR($G135/FD135,0),"")</f>
        <v/>
      </c>
      <c r="BX135" s="110" t="str">
        <f>IF(AND(BX$85&gt;=FB135,BX$85&lt;=FC135),IFERROR($G135/FD135,0),"")</f>
        <v/>
      </c>
      <c r="BY135" s="110" t="str">
        <f>IF(AND(BY$85&gt;=FB135,BY$85&lt;=FC135),IFERROR($G135/FD135,0),"")</f>
        <v/>
      </c>
      <c r="BZ135" s="110" t="str">
        <f>IF(AND(BZ$85&gt;=FB135,BZ$85&lt;=FC135),IFERROR($G135/FD135,0),"")</f>
        <v/>
      </c>
      <c r="CA135" s="110" t="str">
        <f>IF(AND(CA$85&gt;=FB135,CA$85&lt;=FC135),IFERROR($G135/FD135,0),"")</f>
        <v/>
      </c>
      <c r="CB135" s="110" t="str">
        <f>IF(AND(CB$85&gt;=FB135,CB$85&lt;=FC135),IFERROR($G135/FD135,0),"")</f>
        <v/>
      </c>
      <c r="CC135" s="110" t="str">
        <f>IF(AND(CC$85&gt;=FB135,CC$85&lt;=FC135),IFERROR($G135/FD135,0),"")</f>
        <v/>
      </c>
      <c r="CD135" s="110" t="str">
        <f>IF(AND(CD$85&gt;=FB135,CD$85&lt;=FC135),IFERROR($G135/FD135,0),"")</f>
        <v/>
      </c>
      <c r="CE135" s="110" t="str">
        <f>IF(AND(CE$85&gt;=FB135,CE$85&lt;=FC135),IFERROR($G135/FD135,0),"")</f>
        <v/>
      </c>
      <c r="CF135" s="110" t="str">
        <f>IF(AND(CF$85&gt;=FB135,CF$85&lt;=FC135),IFERROR($G135/FD135,0),"")</f>
        <v/>
      </c>
      <c r="CG135" s="110" t="str">
        <f>IF(AND(CG$85&gt;=FB135,CG$85&lt;=FC135),IFERROR($G135/FD135,0),"")</f>
        <v/>
      </c>
      <c r="CH135" s="110" t="str">
        <f>IF(AND(CH$85&gt;=FB135,CH$85&lt;=FC135),IFERROR($G135/FD135,0),"")</f>
        <v/>
      </c>
      <c r="CI135" s="110" t="str">
        <f>IF(AND(CI$85&gt;=FB135,CI$85&lt;=FC135),IFERROR($G135/FD135,0),"")</f>
        <v/>
      </c>
      <c r="CJ135" s="110" t="str">
        <f>IF(AND(CJ$85&gt;=FB135,CJ$85&lt;=FC135),IFERROR($G135/FD135,0),"")</f>
        <v/>
      </c>
      <c r="CK135" s="110">
        <f>IF(AND(CK$85&gt;=FB135,CK$85&lt;=FC135),IFERROR($G135/FD135,0),"")</f>
        <v>5859.3749999999991</v>
      </c>
      <c r="CL135" s="110">
        <f>IF(AND(CL$85&gt;=FB135,CL$85&lt;=FC135),IFERROR($G135/FD135,0),"")</f>
        <v>5859.3749999999991</v>
      </c>
      <c r="CM135" s="110">
        <f>IF(AND(CM$85&gt;=FB135,CM$85&lt;=FC135),IFERROR($G135/FD135,0),"")</f>
        <v>5859.3749999999991</v>
      </c>
      <c r="CN135" s="110">
        <f>IF(AND(CN$85&gt;=FB135,CN$85&lt;=FC135),IFERROR($G135/FD135,0),"")</f>
        <v>5859.3749999999991</v>
      </c>
      <c r="CO135" s="110">
        <f>IF(AND(CO$85&gt;=FB135,CO$85&lt;=FC135),IFERROR($G135/FD135,0),"")</f>
        <v>5859.3749999999991</v>
      </c>
      <c r="CP135" s="110">
        <f>IF(AND(CP$85&gt;=FB135,CP$85&lt;=FC135),IFERROR($G135/FD135,0),"")</f>
        <v>5859.3749999999991</v>
      </c>
      <c r="CQ135" s="110">
        <f>IF(AND(CQ$85&gt;=FB135,CQ$85&lt;=FC135),IFERROR($G135/FD135,0),"")</f>
        <v>5859.3749999999991</v>
      </c>
      <c r="CR135" s="110">
        <f>IF(AND(CR$85&gt;=FB135,CR$85&lt;=FC135),IFERROR($G135/FD135,0),"")</f>
        <v>5859.3749999999991</v>
      </c>
      <c r="CS135" s="110">
        <f>IF(AND(CS$85&gt;=FB135,CS$85&lt;=FC135),IFERROR($G135/FD135,0),"")</f>
        <v>5859.3749999999991</v>
      </c>
      <c r="CT135" s="110">
        <f>IF(AND(CT$85&gt;=FB135,CT$85&lt;=FC135),IFERROR($G135/FD135,0),"")</f>
        <v>5859.3749999999991</v>
      </c>
      <c r="CU135" s="110">
        <f>IF(AND(CU$85&gt;=FB135,CU$85&lt;=FC135),IFERROR($G135/FD135,0),"")</f>
        <v>5859.3749999999991</v>
      </c>
      <c r="CV135" s="110">
        <f>IF(AND(CV$85&gt;=FB135,CV$85&lt;=FC135),IFERROR($G135/FD135,0),"")</f>
        <v>5859.3749999999991</v>
      </c>
      <c r="CW135" s="110">
        <f>IF(AND(CW$85&gt;=FB135,CW$85&lt;=FC135),IFERROR($G135/FD135,0),"")</f>
        <v>5859.3749999999991</v>
      </c>
      <c r="CX135" s="110">
        <f>IF(AND(CX$85&gt;=FB135,CX$85&lt;=FC135),IFERROR($G135/FD135,0),"")</f>
        <v>5859.3749999999991</v>
      </c>
      <c r="CY135" s="110">
        <f>IF(AND(CY$85&gt;=FB135,CY$85&lt;=FC135),IFERROR($G135/FD135,0),"")</f>
        <v>5859.3749999999991</v>
      </c>
      <c r="CZ135" s="110">
        <f>IF(AND(CZ$85&gt;=FB135,CZ$85&lt;=FC135),IFERROR($G135/FD135,0),"")</f>
        <v>5859.3749999999991</v>
      </c>
      <c r="DA135" s="110" t="str">
        <f>IF(AND(DA$85&gt;=FB135,DA$85&lt;=FC135),IFERROR($G135/FD135,0),"")</f>
        <v/>
      </c>
      <c r="DB135" s="110" t="str">
        <f>IF(AND(DB$85&gt;=FB135,DB$85&lt;=FC135),IFERROR($G135/FD135,0),"")</f>
        <v/>
      </c>
      <c r="DC135" s="110" t="str">
        <f>IF(AND(DC$85&gt;=FB135,DC$85&lt;=FC135),IFERROR($G135/FD135,0),"")</f>
        <v/>
      </c>
      <c r="DD135" s="110" t="str">
        <f>IF(AND(DD$85&gt;=FB135,DD$85&lt;=FC135),IFERROR($G135/FD135,0),"")</f>
        <v/>
      </c>
      <c r="DE135" s="110" t="str">
        <f>IF(AND(DE$85&gt;=FB135,DE$85&lt;=FC135),IFERROR($G135/FD135,0),"")</f>
        <v/>
      </c>
      <c r="DF135" s="110" t="str">
        <f>IF(AND(DF$85&gt;=FB135,DF$85&lt;=FC135),IFERROR($G135/FD135,0),"")</f>
        <v/>
      </c>
      <c r="DG135" s="110" t="str">
        <f>IF(AND(DG$85&gt;=FB135,DG$85&lt;=FC135),IFERROR($G135/FD135,0),"")</f>
        <v/>
      </c>
      <c r="DH135" s="110" t="str">
        <f>IF(AND(DH$85&gt;=FB135,DH$85&lt;=FC135),IFERROR($G135/FD135,0),"")</f>
        <v/>
      </c>
      <c r="DI135" s="110" t="str">
        <f>IF(AND(DI$85&gt;=FB135,DI$85&lt;=FC135),IFERROR($G135/FD135,0),"")</f>
        <v/>
      </c>
      <c r="DJ135" s="110" t="str">
        <f>IF(AND(DJ$85&gt;=FB135,DJ$85&lt;=FC135),IFERROR($G135/FD135,0),"")</f>
        <v/>
      </c>
      <c r="DK135" s="110" t="str">
        <f>IF(AND(DK$85&gt;=FB135,DK$85&lt;=FC135),IFERROR($G135/FD135,0),"")</f>
        <v/>
      </c>
      <c r="DL135" s="110" t="str">
        <f>IF(AND(DL$85&gt;=FB135,DL$85&lt;=FC135),IFERROR($G135/FD135,0),"")</f>
        <v/>
      </c>
      <c r="DM135" s="110" t="str">
        <f>IF(AND(DM$85&gt;=FB135,DM$85&lt;=FC135),IFERROR($G135/FD135,0),"")</f>
        <v/>
      </c>
      <c r="DN135" s="110" t="str">
        <f>IF(AND(DN$85&gt;=FB135,DN$85&lt;=FC135),IFERROR($G135/FD135,0),"")</f>
        <v/>
      </c>
      <c r="DO135" s="110" t="str">
        <f>IF(AND(DO$85&gt;=FB135,DO$85&lt;=FC135),IFERROR($G135/FD135,0),"")</f>
        <v/>
      </c>
      <c r="DP135" s="110" t="str">
        <f>IF(AND(DP$85&gt;=FB135,DP$85&lt;=FC135),IFERROR($G135/FD135,0),"")</f>
        <v/>
      </c>
      <c r="DQ135" s="110" t="str">
        <f>IF(AND(DQ$85&gt;=FB135,DQ$85&lt;=FC135),IFERROR($G135/FD135,0),"")</f>
        <v/>
      </c>
      <c r="DR135" s="110" t="str">
        <f>IF(AND(DR$85&gt;=FB135,DR$85&lt;=FC135),IFERROR($G135/FD135,0),"")</f>
        <v/>
      </c>
      <c r="DS135" s="110" t="str">
        <f>IF(AND(DS$85&gt;=FB135,DS$85&lt;=FC135),IFERROR($G135/FD135,0),"")</f>
        <v/>
      </c>
      <c r="DT135" s="110" t="str">
        <f>IF(AND(DT$85&gt;=FB135,DT$85&lt;=FC135),IFERROR($G135/FD135,0),"")</f>
        <v/>
      </c>
      <c r="DU135" s="110" t="str">
        <f>IF(AND(DU$85&gt;=FB135,DU$85&lt;=FC135),IFERROR($G135/FD135,0),"")</f>
        <v/>
      </c>
      <c r="DV135" s="110" t="str">
        <f>IF(AND(DV$85&gt;=FB135,DV$85&lt;=FC135),IFERROR($G135/FD135,0),"")</f>
        <v/>
      </c>
      <c r="DW135" s="110" t="str">
        <f>IF(AND(DW$85&gt;=FB135,DW$85&lt;=FC135),IFERROR($G135/FD135,0),"")</f>
        <v/>
      </c>
      <c r="DX135" s="110" t="str">
        <f>IF(AND(DX$85&gt;=FB135,DX$85&lt;=FC135),IFERROR($G135/FD135,0),"")</f>
        <v/>
      </c>
      <c r="DY135" s="110" t="str">
        <f>IF(AND(DY$85&gt;=FB135,DY$85&lt;=FC135),IFERROR($G135/FD135,0),"")</f>
        <v/>
      </c>
      <c r="DZ135" s="110" t="str">
        <f>IF(AND(DZ$85&gt;=FB135,DZ$85&lt;=FC135),IFERROR($G135/FD135,0),"")</f>
        <v/>
      </c>
      <c r="EA135" s="110" t="str">
        <f>IF(AND(EA$85&gt;=FB135,EA$85&lt;=FC135),IFERROR($G135/FD135,0),"")</f>
        <v/>
      </c>
      <c r="EB135" s="110" t="str">
        <f>IF(AND(EB$85&gt;=FB135,EB$85&lt;=FC135),IFERROR($G135/FD135,0),"")</f>
        <v/>
      </c>
      <c r="EC135" s="110" t="str">
        <f>IF(AND(EC$85&gt;=FB135,EC$85&lt;=FC135),IFERROR($G135/FD135,0),"")</f>
        <v/>
      </c>
      <c r="ED135" s="110" t="str">
        <f>IF(AND(ED$85&gt;=FB135,ED$85&lt;=FC135),IFERROR($G135/FD135,0),"")</f>
        <v/>
      </c>
      <c r="EE135" s="110" t="str">
        <f>IF(AND(EE$85&gt;=FB135,EE$85&lt;=FC135),IFERROR($G135/FD135,0),"")</f>
        <v/>
      </c>
      <c r="EF135" s="110" t="str">
        <f>IF(AND(EF$85&gt;=FB135,EF$85&lt;=FC135),IFERROR($G135/FD135,0),"")</f>
        <v/>
      </c>
      <c r="EG135" s="110" t="str">
        <f>IF(AND(EG$85&gt;=FB135,EG$85&lt;=FC135),IFERROR($G135/FD135,0),"")</f>
        <v/>
      </c>
      <c r="EH135" s="110" t="str">
        <f>IF(AND(EH$85&gt;=FB135,EH$85&lt;=FC135),IFERROR($G135/FD135,0),"")</f>
        <v/>
      </c>
      <c r="EI135" s="110" t="str">
        <f>IF(AND(EI$85&gt;=FB135,EI$85&lt;=FC135),IFERROR($G135/FD135,0),"")</f>
        <v/>
      </c>
      <c r="EJ135" s="110" t="str">
        <f>IF(AND(EJ$85&gt;=FB135,EJ$85&lt;=FC135),IFERROR($G135/FD135,0),"")</f>
        <v/>
      </c>
      <c r="EK135" s="110" t="str">
        <f>IF(AND(EK$85&gt;=FB135,EK$85&lt;=FC135),IFERROR($G135/FD135,0),"")</f>
        <v/>
      </c>
      <c r="EL135" s="110" t="str">
        <f>IF(AND(EL$85&gt;=FB135,EL$85&lt;=FC135),IFERROR($G135/FD135,0),"")</f>
        <v/>
      </c>
      <c r="EM135" s="110" t="str">
        <f>IF(AND(EM$85&gt;=FB135,EM$85&lt;=FC135),IFERROR($G135/FD135,0),"")</f>
        <v/>
      </c>
      <c r="EN135" s="110" t="str">
        <f>IF(AND(EN$85&gt;=FB135,EN$85&lt;=FC135),IFERROR($G135/FD135,0),"")</f>
        <v/>
      </c>
      <c r="EO135" s="110" t="str">
        <f>IF(AND(EO$85&gt;=FB135,EO$85&lt;=FC135),IFERROR($G135/FD135,0),"")</f>
        <v/>
      </c>
      <c r="EP135" s="110" t="str">
        <f>IF(AND(EP$85&gt;=FB135,EP$85&lt;=FC135),IFERROR($G135/FD135,0),"")</f>
        <v/>
      </c>
      <c r="EQ135" s="110" t="str">
        <f>IF(AND(EQ$85&gt;=FB135,EQ$85&lt;=FC135),IFERROR($G135/FD135,0),"")</f>
        <v/>
      </c>
      <c r="ER135" s="110" t="str">
        <f>IF(AND(ER$85&gt;=FB135,ER$85&lt;=FC135),IFERROR($G135/FD135,0),"")</f>
        <v/>
      </c>
      <c r="ES135" s="110" t="str">
        <f>IF(AND(ES$85&gt;=FB135,ES$85&lt;=FC135),IFERROR($G135/FD135,0),"")</f>
        <v/>
      </c>
      <c r="ET135" s="110" t="str">
        <f>IF(AND(ET$85&gt;=FB135,ET$85&lt;=FC135),IFERROR($G135/FD135,0),"")</f>
        <v/>
      </c>
      <c r="EU135" s="110" t="str">
        <f>IF(AND(EU$85&gt;=FB135,EU$85&lt;=FC135),IFERROR($G135/FD135,0),"")</f>
        <v/>
      </c>
      <c r="EV135" s="110" t="str">
        <f>IF(AND(EV$85&gt;=FB135,EV$85&lt;=FC135),IFERROR($G135/FD135,0),"")</f>
        <v/>
      </c>
      <c r="EW135" s="110" t="str">
        <f>IF(AND(EW$85&gt;=FB135,EW$85&lt;=FC135),IFERROR($G135/FD135,0),"")</f>
        <v/>
      </c>
      <c r="EX135" s="110" t="str">
        <f>IF(AND(EX$85&gt;=FB135,EX$85&lt;=FC135),IFERROR($G135/FD135,0),"")</f>
        <v/>
      </c>
      <c r="EY135" s="110" t="str">
        <f>IF(AND(EY$85&gt;=FB135,EY$85&lt;=FC135),IFERROR($G135/FD135,0),"")</f>
        <v/>
      </c>
      <c r="EZ135" s="110" t="str">
        <f>IF(AND(EZ$85&gt;=FB135,EZ$85&lt;=FC135),IFERROR($G135/FD135,0),"")</f>
        <v/>
      </c>
      <c r="FA135" s="110" t="str">
        <f>IF(AND(FA$85&gt;=FB135,FA$85&lt;=FC135),IFERROR($G135/FD135,0),"")</f>
        <v/>
      </c>
      <c r="FB135">
        <f>'06_Presupuesto'!J222-'02_Rendimientos'!$B$79+1</f>
        <v>82</v>
      </c>
      <c r="FC135">
        <f>'06_Presupuesto'!K222-'02_Rendimientos'!$B$79+1</f>
        <v>97</v>
      </c>
      <c r="FD135">
        <f>FC135-FB135+1</f>
        <v>16</v>
      </c>
    </row>
    <row r="136" spans="2:160">
      <c r="B136" t="str">
        <f>'06_Presupuesto'!K57</f>
        <v>B.2.7.2/b)</v>
      </c>
      <c r="C136" t="str">
        <f>'06_Presupuesto'!L57</f>
        <v>P2 / Marcos</v>
      </c>
      <c r="D136" t="str">
        <f>'06_Presupuesto'!M57</f>
        <v>ML</v>
      </c>
      <c r="E136" s="90">
        <f>'06_Presupuesto'!N57</f>
        <v>10</v>
      </c>
      <c r="F136" s="90">
        <f>'06_Presupuesto'!O57</f>
        <v>15624.999999999998</v>
      </c>
      <c r="G136" s="90">
        <f>'06_Presupuesto'!P57</f>
        <v>156249.99999999997</v>
      </c>
      <c r="H136" s="90" t="str">
        <f>IF(AND(H$85&gt;=FB136,H$85&lt;=FC136),IFERROR($G136/FD136,0),"")</f>
        <v/>
      </c>
      <c r="I136" s="90" t="str">
        <f>IF(AND(I$85&gt;=FB136,I$85&lt;=FC136),IFERROR($G136/FD136,0),"")</f>
        <v/>
      </c>
      <c r="J136" s="90" t="str">
        <f>IF(AND(J$85&gt;=FB136,J$85&lt;=FC136),IFERROR($G136/FD136,0),"")</f>
        <v/>
      </c>
      <c r="K136" s="90" t="str">
        <f>IF(AND(K$85&gt;=FB136,K$85&lt;=FC136),IFERROR($G136/FD136,0),"")</f>
        <v/>
      </c>
      <c r="L136" s="90" t="str">
        <f>IF(AND(L$85&gt;=FB136,L$85&lt;=FC136),IFERROR($G136/FD136,0),"")</f>
        <v/>
      </c>
      <c r="M136" s="90" t="str">
        <f>IF(AND(M$85&gt;=FB136,M$85&lt;=FC136),IFERROR($G136/FD136,0),"")</f>
        <v/>
      </c>
      <c r="N136" s="90" t="str">
        <f>IF(AND(N$85&gt;=FB136,N$85&lt;=FC136),IFERROR($G136/FD136,0),"")</f>
        <v/>
      </c>
      <c r="O136" s="90" t="str">
        <f>IF(AND(O$85&gt;=FB136,O$85&lt;=FC136),IFERROR($G136/FD136,0),"")</f>
        <v/>
      </c>
      <c r="P136" s="90" t="str">
        <f>IF(AND(P$85&gt;=FB136,P$85&lt;=FC136),IFERROR($G136/FD136,0),"")</f>
        <v/>
      </c>
      <c r="Q136" s="90" t="str">
        <f>IF(AND(Q$85&gt;=FB136,Q$85&lt;=FC136),IFERROR($G136/FD136,0),"")</f>
        <v/>
      </c>
      <c r="R136" s="90" t="str">
        <f>IF(AND(R$85&gt;=FB136,R$85&lt;=FC136),IFERROR($G136/FD136,0),"")</f>
        <v/>
      </c>
      <c r="S136" s="90" t="str">
        <f>IF(AND(S$85&gt;=FB136,S$85&lt;=FC136),IFERROR($G136/FD136,0),"")</f>
        <v/>
      </c>
      <c r="T136" s="90" t="str">
        <f>IF(AND(T$85&gt;=FB136,T$85&lt;=FC136),IFERROR($G136/FD136,0),"")</f>
        <v/>
      </c>
      <c r="U136" s="90" t="str">
        <f>IF(AND(U$85&gt;=FB136,U$85&lt;=FC136),IFERROR($G136/FD136,0),"")</f>
        <v/>
      </c>
      <c r="V136" s="90" t="str">
        <f>IF(AND(V$85&gt;=FB136,V$85&lt;=FC136),IFERROR($G136/FD136,0),"")</f>
        <v/>
      </c>
      <c r="W136" s="90" t="str">
        <f>IF(AND(W$85&gt;=FB136,W$85&lt;=FC136),IFERROR($G136/FD136,0),"")</f>
        <v/>
      </c>
      <c r="X136" s="90" t="str">
        <f>IF(AND(X$85&gt;=FB136,X$85&lt;=FC136),IFERROR($G136/FD136,0),"")</f>
        <v/>
      </c>
      <c r="Y136" s="90" t="str">
        <f>IF(AND(Y$85&gt;=FB136,Y$85&lt;=FC136),IFERROR($G136/FD136,0),"")</f>
        <v/>
      </c>
      <c r="Z136" s="90" t="str">
        <f>IF(AND(Z$85&gt;=FB136,Z$85&lt;=FC136),IFERROR($G136/FD136,0),"")</f>
        <v/>
      </c>
      <c r="AA136" s="90" t="str">
        <f>IF(AND(AA$85&gt;=FB136,AA$85&lt;=FC136),IFERROR($G136/FD136,0),"")</f>
        <v/>
      </c>
      <c r="AB136" s="90" t="str">
        <f>IF(AND(AB$85&gt;=FB136,AB$85&lt;=FC136),IFERROR($G136/FD136,0),"")</f>
        <v/>
      </c>
      <c r="AC136" s="90" t="str">
        <f>IF(AND(AC$85&gt;=FB136,AC$85&lt;=FC136),IFERROR($G136/FD136,0),"")</f>
        <v/>
      </c>
      <c r="AD136" s="90" t="str">
        <f>IF(AND(AD$85&gt;=FB136,AD$85&lt;=FC136),IFERROR($G136/FD136,0),"")</f>
        <v/>
      </c>
      <c r="AE136" s="90" t="str">
        <f>IF(AND(AE$85&gt;=FB136,AE$85&lt;=FC136),IFERROR($G136/FD136,0),"")</f>
        <v/>
      </c>
      <c r="AF136" s="90" t="str">
        <f>IF(AND(AF$85&gt;=FB136,AF$85&lt;=FC136),IFERROR($G136/FD136,0),"")</f>
        <v/>
      </c>
      <c r="AG136" s="90" t="str">
        <f>IF(AND(AG$85&gt;=FB136,AG$85&lt;=FC136),IFERROR($G136/FD136,0),"")</f>
        <v/>
      </c>
      <c r="AH136" s="90" t="str">
        <f>IF(AND(AH$85&gt;=FB136,AH$85&lt;=FC136),IFERROR($G136/FD136,0),"")</f>
        <v/>
      </c>
      <c r="AI136" s="90" t="str">
        <f>IF(AND(AI$85&gt;=FB136,AI$85&lt;=FC136),IFERROR($G136/FD136,0),"")</f>
        <v/>
      </c>
      <c r="AJ136" s="90" t="str">
        <f>IF(AND(AJ$85&gt;=FB136,AJ$85&lt;=FC136),IFERROR($G136/FD136,0),"")</f>
        <v/>
      </c>
      <c r="AK136" s="90" t="str">
        <f>IF(AND(AK$85&gt;=FB136,AK$85&lt;=FC136),IFERROR($G136/FD136,0),"")</f>
        <v/>
      </c>
      <c r="AL136" s="90" t="str">
        <f>IF(AND(AL$85&gt;=FB136,AL$85&lt;=FC136),IFERROR($G136/FD136,0),"")</f>
        <v/>
      </c>
      <c r="AM136" s="90" t="str">
        <f>IF(AND(AM$85&gt;=FB136,AM$85&lt;=FC136),IFERROR($G136/FD136,0),"")</f>
        <v/>
      </c>
      <c r="AN136" s="90" t="str">
        <f>IF(AND(AN$85&gt;=FB136,AN$85&lt;=FC136),IFERROR($G136/FD136,0),"")</f>
        <v/>
      </c>
      <c r="AO136" s="90" t="str">
        <f>IF(AND(AO$85&gt;=FB136,AO$85&lt;=FC136),IFERROR($G136/FD136,0),"")</f>
        <v/>
      </c>
      <c r="AP136" s="90" t="str">
        <f>IF(AND(AP$85&gt;=FB136,AP$85&lt;=FC136),IFERROR($G136/FD136,0),"")</f>
        <v/>
      </c>
      <c r="AQ136" s="90" t="str">
        <f>IF(AND(AQ$85&gt;=FB136,AQ$85&lt;=FC136),IFERROR($G136/FD136,0),"")</f>
        <v/>
      </c>
      <c r="AR136" s="90" t="str">
        <f>IF(AND(AR$85&gt;=FB136,AR$85&lt;=FC136),IFERROR($G136/FD136,0),"")</f>
        <v/>
      </c>
      <c r="AS136" s="90" t="str">
        <f>IF(AND(AS$85&gt;=FB136,AS$85&lt;=FC136),IFERROR($G136/FD136,0),"")</f>
        <v/>
      </c>
      <c r="AT136" s="90" t="str">
        <f>IF(AND(AT$85&gt;=FB136,AT$85&lt;=FC136),IFERROR($G136/FD136,0),"")</f>
        <v/>
      </c>
      <c r="AU136" s="90" t="str">
        <f>IF(AND(AU$85&gt;=FB136,AU$85&lt;=FC136),IFERROR($G136/FD136,0),"")</f>
        <v/>
      </c>
      <c r="AV136" s="90" t="str">
        <f>IF(AND(AV$85&gt;=FB136,AV$85&lt;=FC136),IFERROR($G136/FD136,0),"")</f>
        <v/>
      </c>
      <c r="AW136" s="90" t="str">
        <f>IF(AND(AW$85&gt;=FB136,AW$85&lt;=FC136),IFERROR($G136/FD136,0),"")</f>
        <v/>
      </c>
      <c r="AX136" s="90" t="str">
        <f>IF(AND(AX$85&gt;=FB136,AX$85&lt;=FC136),IFERROR($G136/FD136,0),"")</f>
        <v/>
      </c>
      <c r="AY136" s="90" t="str">
        <f>IF(AND(AY$85&gt;=FB136,AY$85&lt;=FC136),IFERROR($G136/FD136,0),"")</f>
        <v/>
      </c>
      <c r="AZ136" s="90" t="str">
        <f>IF(AND(AZ$85&gt;=FB136,AZ$85&lt;=FC136),IFERROR($G136/FD136,0),"")</f>
        <v/>
      </c>
      <c r="BA136" s="90" t="str">
        <f>IF(AND(BA$85&gt;=FB136,BA$85&lt;=FC136),IFERROR($G136/FD136,0),"")</f>
        <v/>
      </c>
      <c r="BB136" s="90" t="str">
        <f>IF(AND(BB$85&gt;=FB136,BB$85&lt;=FC136),IFERROR($G136/FD136,0),"")</f>
        <v/>
      </c>
      <c r="BC136" s="90" t="str">
        <f>IF(AND(BC$85&gt;=FB136,BC$85&lt;=FC136),IFERROR($G136/FD136,0),"")</f>
        <v/>
      </c>
      <c r="BD136" s="90" t="str">
        <f>IF(AND(BD$85&gt;=FB136,BD$85&lt;=FC136),IFERROR($G136/FD136,0),"")</f>
        <v/>
      </c>
      <c r="BE136" s="90" t="str">
        <f>IF(AND(BE$85&gt;=FB136,BE$85&lt;=FC136),IFERROR($G136/FD136,0),"")</f>
        <v/>
      </c>
      <c r="BF136" s="90" t="str">
        <f>IF(AND(BF$85&gt;=FB136,BF$85&lt;=FC136),IFERROR($G136/FD136,0),"")</f>
        <v/>
      </c>
      <c r="BG136" s="90" t="str">
        <f>IF(AND(BG$85&gt;=FB136,BG$85&lt;=FC136),IFERROR($G136/FD136,0),"")</f>
        <v/>
      </c>
      <c r="BH136" s="90" t="str">
        <f>IF(AND(BH$85&gt;=FB136,BH$85&lt;=FC136),IFERROR($G136/FD136,0),"")</f>
        <v/>
      </c>
      <c r="BI136" s="90" t="str">
        <f>IF(AND(BI$85&gt;=FB136,BI$85&lt;=FC136),IFERROR($G136/FD136,0),"")</f>
        <v/>
      </c>
      <c r="BJ136" s="90" t="str">
        <f>IF(AND(BJ$85&gt;=FB136,BJ$85&lt;=FC136),IFERROR($G136/FD136,0),"")</f>
        <v/>
      </c>
      <c r="BK136" s="90" t="str">
        <f>IF(AND(BK$85&gt;=FB136,BK$85&lt;=FC136),IFERROR($G136/FD136,0),"")</f>
        <v/>
      </c>
      <c r="BL136" s="90" t="str">
        <f>IF(AND(BL$85&gt;=FB136,BL$85&lt;=FC136),IFERROR($G136/FD136,0),"")</f>
        <v/>
      </c>
      <c r="BM136" s="90" t="str">
        <f>IF(AND(BM$85&gt;=FB136,BM$85&lt;=FC136),IFERROR($G136/FD136,0),"")</f>
        <v/>
      </c>
      <c r="BN136" s="90" t="str">
        <f>IF(AND(BN$85&gt;=FB136,BN$85&lt;=FC136),IFERROR($G136/FD136,0),"")</f>
        <v/>
      </c>
      <c r="BO136" s="90" t="str">
        <f>IF(AND(BO$85&gt;=FB136,BO$85&lt;=FC136),IFERROR($G136/FD136,0),"")</f>
        <v/>
      </c>
      <c r="BP136" s="90" t="str">
        <f>IF(AND(BP$85&gt;=FB136,BP$85&lt;=FC136),IFERROR($G136/FD136,0),"")</f>
        <v/>
      </c>
      <c r="BQ136" s="90" t="str">
        <f>IF(AND(BQ$85&gt;=FB136,BQ$85&lt;=FC136),IFERROR($G136/FD136,0),"")</f>
        <v/>
      </c>
      <c r="BR136" s="90" t="str">
        <f>IF(AND(BR$85&gt;=FB136,BR$85&lt;=FC136),IFERROR($G136/FD136,0),"")</f>
        <v/>
      </c>
      <c r="BS136" s="90" t="str">
        <f>IF(AND(BS$85&gt;=FB136,BS$85&lt;=FC136),IFERROR($G136/FD136,0),"")</f>
        <v/>
      </c>
      <c r="BT136" s="90" t="str">
        <f>IF(AND(BT$85&gt;=FB136,BT$85&lt;=FC136),IFERROR($G136/FD136,0),"")</f>
        <v/>
      </c>
      <c r="BU136" s="90" t="str">
        <f>IF(AND(BU$85&gt;=FB136,BU$85&lt;=FC136),IFERROR($G136/FD136,0),"")</f>
        <v/>
      </c>
      <c r="BV136" s="90" t="str">
        <f>IF(AND(BV$85&gt;=FB136,BV$85&lt;=FC136),IFERROR($G136/FD136,0),"")</f>
        <v/>
      </c>
      <c r="BW136" s="90" t="str">
        <f>IF(AND(BW$85&gt;=FB136,BW$85&lt;=FC136),IFERROR($G136/FD136,0),"")</f>
        <v/>
      </c>
      <c r="BX136" s="90" t="str">
        <f>IF(AND(BX$85&gt;=FB136,BX$85&lt;=FC136),IFERROR($G136/FD136,0),"")</f>
        <v/>
      </c>
      <c r="BY136" s="90" t="str">
        <f>IF(AND(BY$85&gt;=FB136,BY$85&lt;=FC136),IFERROR($G136/FD136,0),"")</f>
        <v/>
      </c>
      <c r="BZ136" s="90" t="str">
        <f>IF(AND(BZ$85&gt;=FB136,BZ$85&lt;=FC136),IFERROR($G136/FD136,0),"")</f>
        <v/>
      </c>
      <c r="CA136" s="90" t="str">
        <f>IF(AND(CA$85&gt;=FB136,CA$85&lt;=FC136),IFERROR($G136/FD136,0),"")</f>
        <v/>
      </c>
      <c r="CB136" s="90" t="str">
        <f>IF(AND(CB$85&gt;=FB136,CB$85&lt;=FC136),IFERROR($G136/FD136,0),"")</f>
        <v/>
      </c>
      <c r="CC136" s="90" t="str">
        <f>IF(AND(CC$85&gt;=FB136,CC$85&lt;=FC136),IFERROR($G136/FD136,0),"")</f>
        <v/>
      </c>
      <c r="CD136" s="90" t="str">
        <f>IF(AND(CD$85&gt;=FB136,CD$85&lt;=FC136),IFERROR($G136/FD136,0),"")</f>
        <v/>
      </c>
      <c r="CE136" s="90" t="str">
        <f>IF(AND(CE$85&gt;=FB136,CE$85&lt;=FC136),IFERROR($G136/FD136,0),"")</f>
        <v/>
      </c>
      <c r="CF136" s="90" t="str">
        <f>IF(AND(CF$85&gt;=FB136,CF$85&lt;=FC136),IFERROR($G136/FD136,0),"")</f>
        <v/>
      </c>
      <c r="CG136" s="90" t="str">
        <f>IF(AND(CG$85&gt;=FB136,CG$85&lt;=FC136),IFERROR($G136/FD136,0),"")</f>
        <v/>
      </c>
      <c r="CH136" s="90" t="str">
        <f>IF(AND(CH$85&gt;=FB136,CH$85&lt;=FC136),IFERROR($G136/FD136,0),"")</f>
        <v/>
      </c>
      <c r="CI136" s="90" t="str">
        <f>IF(AND(CI$85&gt;=FB136,CI$85&lt;=FC136),IFERROR($G136/FD136,0),"")</f>
        <v/>
      </c>
      <c r="CJ136" s="90" t="str">
        <f>IF(AND(CJ$85&gt;=FB136,CJ$85&lt;=FC136),IFERROR($G136/FD136,0),"")</f>
        <v/>
      </c>
      <c r="CK136" s="90">
        <f>IF(AND(CK$85&gt;=FB136,CK$85&lt;=FC136),IFERROR($G136/FD136,0),"")</f>
        <v>9765.6249999999982</v>
      </c>
      <c r="CL136" s="90">
        <f>IF(AND(CL$85&gt;=FB136,CL$85&lt;=FC136),IFERROR($G136/FD136,0),"")</f>
        <v>9765.6249999999982</v>
      </c>
      <c r="CM136" s="90">
        <f>IF(AND(CM$85&gt;=FB136,CM$85&lt;=FC136),IFERROR($G136/FD136,0),"")</f>
        <v>9765.6249999999982</v>
      </c>
      <c r="CN136" s="90">
        <f>IF(AND(CN$85&gt;=FB136,CN$85&lt;=FC136),IFERROR($G136/FD136,0),"")</f>
        <v>9765.6249999999982</v>
      </c>
      <c r="CO136" s="90">
        <f>IF(AND(CO$85&gt;=FB136,CO$85&lt;=FC136),IFERROR($G136/FD136,0),"")</f>
        <v>9765.6249999999982</v>
      </c>
      <c r="CP136" s="90">
        <f>IF(AND(CP$85&gt;=FB136,CP$85&lt;=FC136),IFERROR($G136/FD136,0),"")</f>
        <v>9765.6249999999982</v>
      </c>
      <c r="CQ136" s="90">
        <f>IF(AND(CQ$85&gt;=FB136,CQ$85&lt;=FC136),IFERROR($G136/FD136,0),"")</f>
        <v>9765.6249999999982</v>
      </c>
      <c r="CR136" s="90">
        <f>IF(AND(CR$85&gt;=FB136,CR$85&lt;=FC136),IFERROR($G136/FD136,0),"")</f>
        <v>9765.6249999999982</v>
      </c>
      <c r="CS136" s="90">
        <f>IF(AND(CS$85&gt;=FB136,CS$85&lt;=FC136),IFERROR($G136/FD136,0),"")</f>
        <v>9765.6249999999982</v>
      </c>
      <c r="CT136" s="90">
        <f>IF(AND(CT$85&gt;=FB136,CT$85&lt;=FC136),IFERROR($G136/FD136,0),"")</f>
        <v>9765.6249999999982</v>
      </c>
      <c r="CU136" s="90">
        <f>IF(AND(CU$85&gt;=FB136,CU$85&lt;=FC136),IFERROR($G136/FD136,0),"")</f>
        <v>9765.6249999999982</v>
      </c>
      <c r="CV136" s="90">
        <f>IF(AND(CV$85&gt;=FB136,CV$85&lt;=FC136),IFERROR($G136/FD136,0),"")</f>
        <v>9765.6249999999982</v>
      </c>
      <c r="CW136" s="90">
        <f>IF(AND(CW$85&gt;=FB136,CW$85&lt;=FC136),IFERROR($G136/FD136,0),"")</f>
        <v>9765.6249999999982</v>
      </c>
      <c r="CX136" s="90">
        <f>IF(AND(CX$85&gt;=FB136,CX$85&lt;=FC136),IFERROR($G136/FD136,0),"")</f>
        <v>9765.6249999999982</v>
      </c>
      <c r="CY136" s="90">
        <f>IF(AND(CY$85&gt;=FB136,CY$85&lt;=FC136),IFERROR($G136/FD136,0),"")</f>
        <v>9765.6249999999982</v>
      </c>
      <c r="CZ136" s="90">
        <f>IF(AND(CZ$85&gt;=FB136,CZ$85&lt;=FC136),IFERROR($G136/FD136,0),"")</f>
        <v>9765.6249999999982</v>
      </c>
      <c r="DA136" s="90" t="str">
        <f>IF(AND(DA$85&gt;=FB136,DA$85&lt;=FC136),IFERROR($G136/FD136,0),"")</f>
        <v/>
      </c>
      <c r="DB136" s="90" t="str">
        <f>IF(AND(DB$85&gt;=FB136,DB$85&lt;=FC136),IFERROR($G136/FD136,0),"")</f>
        <v/>
      </c>
      <c r="DC136" s="90" t="str">
        <f>IF(AND(DC$85&gt;=FB136,DC$85&lt;=FC136),IFERROR($G136/FD136,0),"")</f>
        <v/>
      </c>
      <c r="DD136" s="90" t="str">
        <f>IF(AND(DD$85&gt;=FB136,DD$85&lt;=FC136),IFERROR($G136/FD136,0),"")</f>
        <v/>
      </c>
      <c r="DE136" s="90" t="str">
        <f>IF(AND(DE$85&gt;=FB136,DE$85&lt;=FC136),IFERROR($G136/FD136,0),"")</f>
        <v/>
      </c>
      <c r="DF136" s="90" t="str">
        <f>IF(AND(DF$85&gt;=FB136,DF$85&lt;=FC136),IFERROR($G136/FD136,0),"")</f>
        <v/>
      </c>
      <c r="DG136" s="90" t="str">
        <f>IF(AND(DG$85&gt;=FB136,DG$85&lt;=FC136),IFERROR($G136/FD136,0),"")</f>
        <v/>
      </c>
      <c r="DH136" s="90" t="str">
        <f>IF(AND(DH$85&gt;=FB136,DH$85&lt;=FC136),IFERROR($G136/FD136,0),"")</f>
        <v/>
      </c>
      <c r="DI136" s="90" t="str">
        <f>IF(AND(DI$85&gt;=FB136,DI$85&lt;=FC136),IFERROR($G136/FD136,0),"")</f>
        <v/>
      </c>
      <c r="DJ136" s="90" t="str">
        <f>IF(AND(DJ$85&gt;=FB136,DJ$85&lt;=FC136),IFERROR($G136/FD136,0),"")</f>
        <v/>
      </c>
      <c r="DK136" s="90" t="str">
        <f>IF(AND(DK$85&gt;=FB136,DK$85&lt;=FC136),IFERROR($G136/FD136,0),"")</f>
        <v/>
      </c>
      <c r="DL136" s="90" t="str">
        <f>IF(AND(DL$85&gt;=FB136,DL$85&lt;=FC136),IFERROR($G136/FD136,0),"")</f>
        <v/>
      </c>
      <c r="DM136" s="90" t="str">
        <f>IF(AND(DM$85&gt;=FB136,DM$85&lt;=FC136),IFERROR($G136/FD136,0),"")</f>
        <v/>
      </c>
      <c r="DN136" s="90" t="str">
        <f>IF(AND(DN$85&gt;=FB136,DN$85&lt;=FC136),IFERROR($G136/FD136,0),"")</f>
        <v/>
      </c>
      <c r="DO136" s="90" t="str">
        <f>IF(AND(DO$85&gt;=FB136,DO$85&lt;=FC136),IFERROR($G136/FD136,0),"")</f>
        <v/>
      </c>
      <c r="DP136" s="90" t="str">
        <f>IF(AND(DP$85&gt;=FB136,DP$85&lt;=FC136),IFERROR($G136/FD136,0),"")</f>
        <v/>
      </c>
      <c r="DQ136" s="90" t="str">
        <f>IF(AND(DQ$85&gt;=FB136,DQ$85&lt;=FC136),IFERROR($G136/FD136,0),"")</f>
        <v/>
      </c>
      <c r="DR136" s="90" t="str">
        <f>IF(AND(DR$85&gt;=FB136,DR$85&lt;=FC136),IFERROR($G136/FD136,0),"")</f>
        <v/>
      </c>
      <c r="DS136" s="90" t="str">
        <f>IF(AND(DS$85&gt;=FB136,DS$85&lt;=FC136),IFERROR($G136/FD136,0),"")</f>
        <v/>
      </c>
      <c r="DT136" s="90" t="str">
        <f>IF(AND(DT$85&gt;=FB136,DT$85&lt;=FC136),IFERROR($G136/FD136,0),"")</f>
        <v/>
      </c>
      <c r="DU136" s="90" t="str">
        <f>IF(AND(DU$85&gt;=FB136,DU$85&lt;=FC136),IFERROR($G136/FD136,0),"")</f>
        <v/>
      </c>
      <c r="DV136" s="90" t="str">
        <f>IF(AND(DV$85&gt;=FB136,DV$85&lt;=FC136),IFERROR($G136/FD136,0),"")</f>
        <v/>
      </c>
      <c r="DW136" s="90" t="str">
        <f>IF(AND(DW$85&gt;=FB136,DW$85&lt;=FC136),IFERROR($G136/FD136,0),"")</f>
        <v/>
      </c>
      <c r="DX136" s="90" t="str">
        <f>IF(AND(DX$85&gt;=FB136,DX$85&lt;=FC136),IFERROR($G136/FD136,0),"")</f>
        <v/>
      </c>
      <c r="DY136" s="90" t="str">
        <f>IF(AND(DY$85&gt;=FB136,DY$85&lt;=FC136),IFERROR($G136/FD136,0),"")</f>
        <v/>
      </c>
      <c r="DZ136" s="90" t="str">
        <f>IF(AND(DZ$85&gt;=FB136,DZ$85&lt;=FC136),IFERROR($G136/FD136,0),"")</f>
        <v/>
      </c>
      <c r="EA136" s="90" t="str">
        <f>IF(AND(EA$85&gt;=FB136,EA$85&lt;=FC136),IFERROR($G136/FD136,0),"")</f>
        <v/>
      </c>
      <c r="EB136" s="90" t="str">
        <f>IF(AND(EB$85&gt;=FB136,EB$85&lt;=FC136),IFERROR($G136/FD136,0),"")</f>
        <v/>
      </c>
      <c r="EC136" s="90" t="str">
        <f>IF(AND(EC$85&gt;=FB136,EC$85&lt;=FC136),IFERROR($G136/FD136,0),"")</f>
        <v/>
      </c>
      <c r="ED136" s="90" t="str">
        <f>IF(AND(ED$85&gt;=FB136,ED$85&lt;=FC136),IFERROR($G136/FD136,0),"")</f>
        <v/>
      </c>
      <c r="EE136" s="90" t="str">
        <f>IF(AND(EE$85&gt;=FB136,EE$85&lt;=FC136),IFERROR($G136/FD136,0),"")</f>
        <v/>
      </c>
      <c r="EF136" s="90" t="str">
        <f>IF(AND(EF$85&gt;=FB136,EF$85&lt;=FC136),IFERROR($G136/FD136,0),"")</f>
        <v/>
      </c>
      <c r="EG136" s="90" t="str">
        <f>IF(AND(EG$85&gt;=FB136,EG$85&lt;=FC136),IFERROR($G136/FD136,0),"")</f>
        <v/>
      </c>
      <c r="EH136" s="90" t="str">
        <f>IF(AND(EH$85&gt;=FB136,EH$85&lt;=FC136),IFERROR($G136/FD136,0),"")</f>
        <v/>
      </c>
      <c r="EI136" s="90" t="str">
        <f>IF(AND(EI$85&gt;=FB136,EI$85&lt;=FC136),IFERROR($G136/FD136,0),"")</f>
        <v/>
      </c>
      <c r="EJ136" s="90" t="str">
        <f>IF(AND(EJ$85&gt;=FB136,EJ$85&lt;=FC136),IFERROR($G136/FD136,0),"")</f>
        <v/>
      </c>
      <c r="EK136" s="90" t="str">
        <f>IF(AND(EK$85&gt;=FB136,EK$85&lt;=FC136),IFERROR($G136/FD136,0),"")</f>
        <v/>
      </c>
      <c r="EL136" s="90" t="str">
        <f>IF(AND(EL$85&gt;=FB136,EL$85&lt;=FC136),IFERROR($G136/FD136,0),"")</f>
        <v/>
      </c>
      <c r="EM136" s="90" t="str">
        <f>IF(AND(EM$85&gt;=FB136,EM$85&lt;=FC136),IFERROR($G136/FD136,0),"")</f>
        <v/>
      </c>
      <c r="EN136" s="90" t="str">
        <f>IF(AND(EN$85&gt;=FB136,EN$85&lt;=FC136),IFERROR($G136/FD136,0),"")</f>
        <v/>
      </c>
      <c r="EO136" s="90" t="str">
        <f>IF(AND(EO$85&gt;=FB136,EO$85&lt;=FC136),IFERROR($G136/FD136,0),"")</f>
        <v/>
      </c>
      <c r="EP136" s="90" t="str">
        <f>IF(AND(EP$85&gt;=FB136,EP$85&lt;=FC136),IFERROR($G136/FD136,0),"")</f>
        <v/>
      </c>
      <c r="EQ136" s="90" t="str">
        <f>IF(AND(EQ$85&gt;=FB136,EQ$85&lt;=FC136),IFERROR($G136/FD136,0),"")</f>
        <v/>
      </c>
      <c r="ER136" s="90" t="str">
        <f>IF(AND(ER$85&gt;=FB136,ER$85&lt;=FC136),IFERROR($G136/FD136,0),"")</f>
        <v/>
      </c>
      <c r="ES136" s="90" t="str">
        <f>IF(AND(ES$85&gt;=FB136,ES$85&lt;=FC136),IFERROR($G136/FD136,0),"")</f>
        <v/>
      </c>
      <c r="ET136" s="90" t="str">
        <f>IF(AND(ET$85&gt;=FB136,ET$85&lt;=FC136),IFERROR($G136/FD136,0),"")</f>
        <v/>
      </c>
      <c r="EU136" s="90" t="str">
        <f>IF(AND(EU$85&gt;=FB136,EU$85&lt;=FC136),IFERROR($G136/FD136,0),"")</f>
        <v/>
      </c>
      <c r="EV136" s="90" t="str">
        <f>IF(AND(EV$85&gt;=FB136,EV$85&lt;=FC136),IFERROR($G136/FD136,0),"")</f>
        <v/>
      </c>
      <c r="EW136" s="90" t="str">
        <f>IF(AND(EW$85&gt;=FB136,EW$85&lt;=FC136),IFERROR($G136/FD136,0),"")</f>
        <v/>
      </c>
      <c r="EX136" s="90" t="str">
        <f>IF(AND(EX$85&gt;=FB136,EX$85&lt;=FC136),IFERROR($G136/FD136,0),"")</f>
        <v/>
      </c>
      <c r="EY136" s="90" t="str">
        <f>IF(AND(EY$85&gt;=FB136,EY$85&lt;=FC136),IFERROR($G136/FD136,0),"")</f>
        <v/>
      </c>
      <c r="EZ136" s="90" t="str">
        <f>IF(AND(EZ$85&gt;=FB136,EZ$85&lt;=FC136),IFERROR($G136/FD136,0),"")</f>
        <v/>
      </c>
      <c r="FA136" s="90" t="str">
        <f>IF(AND(FA$85&gt;=FB136,FA$85&lt;=FC136),IFERROR($G136/FD136,0),"")</f>
        <v/>
      </c>
      <c r="FB136">
        <f>'06_Presupuesto'!J223-'02_Rendimientos'!$B$79+1</f>
        <v>82</v>
      </c>
      <c r="FC136">
        <f>'06_Presupuesto'!K223-'02_Rendimientos'!$B$79+1</f>
        <v>97</v>
      </c>
      <c r="FD136">
        <f>FC136-FB136+1</f>
        <v>16</v>
      </c>
    </row>
    <row r="137" spans="2:160">
      <c r="B137" s="109" t="str">
        <f>'06_Presupuesto'!K58</f>
        <v>B.2.7.2/c)</v>
      </c>
      <c r="C137" s="109" t="str">
        <f>'06_Presupuesto'!L58</f>
        <v>P3 / Marcos</v>
      </c>
      <c r="D137" s="109" t="str">
        <f>'06_Presupuesto'!M58</f>
        <v>ML</v>
      </c>
      <c r="E137" s="110">
        <f>'06_Presupuesto'!N58</f>
        <v>15</v>
      </c>
      <c r="F137" s="110">
        <f>'06_Presupuesto'!O58</f>
        <v>15624.999999999998</v>
      </c>
      <c r="G137" s="110">
        <f>'06_Presupuesto'!P58</f>
        <v>234374.99999999997</v>
      </c>
      <c r="H137" s="110" t="str">
        <f>IF(AND(H$85&gt;=FB137,H$85&lt;=FC137),IFERROR($G137/FD137,0),"")</f>
        <v/>
      </c>
      <c r="I137" s="110" t="str">
        <f>IF(AND(I$85&gt;=FB137,I$85&lt;=FC137),IFERROR($G137/FD137,0),"")</f>
        <v/>
      </c>
      <c r="J137" s="110" t="str">
        <f>IF(AND(J$85&gt;=FB137,J$85&lt;=FC137),IFERROR($G137/FD137,0),"")</f>
        <v/>
      </c>
      <c r="K137" s="110" t="str">
        <f>IF(AND(K$85&gt;=FB137,K$85&lt;=FC137),IFERROR($G137/FD137,0),"")</f>
        <v/>
      </c>
      <c r="L137" s="110" t="str">
        <f>IF(AND(L$85&gt;=FB137,L$85&lt;=FC137),IFERROR($G137/FD137,0),"")</f>
        <v/>
      </c>
      <c r="M137" s="110" t="str">
        <f>IF(AND(M$85&gt;=FB137,M$85&lt;=FC137),IFERROR($G137/FD137,0),"")</f>
        <v/>
      </c>
      <c r="N137" s="110" t="str">
        <f>IF(AND(N$85&gt;=FB137,N$85&lt;=FC137),IFERROR($G137/FD137,0),"")</f>
        <v/>
      </c>
      <c r="O137" s="110" t="str">
        <f>IF(AND(O$85&gt;=FB137,O$85&lt;=FC137),IFERROR($G137/FD137,0),"")</f>
        <v/>
      </c>
      <c r="P137" s="110" t="str">
        <f>IF(AND(P$85&gt;=FB137,P$85&lt;=FC137),IFERROR($G137/FD137,0),"")</f>
        <v/>
      </c>
      <c r="Q137" s="110" t="str">
        <f>IF(AND(Q$85&gt;=FB137,Q$85&lt;=FC137),IFERROR($G137/FD137,0),"")</f>
        <v/>
      </c>
      <c r="R137" s="110" t="str">
        <f>IF(AND(R$85&gt;=FB137,R$85&lt;=FC137),IFERROR($G137/FD137,0),"")</f>
        <v/>
      </c>
      <c r="S137" s="110" t="str">
        <f>IF(AND(S$85&gt;=FB137,S$85&lt;=FC137),IFERROR($G137/FD137,0),"")</f>
        <v/>
      </c>
      <c r="T137" s="110" t="str">
        <f>IF(AND(T$85&gt;=FB137,T$85&lt;=FC137),IFERROR($G137/FD137,0),"")</f>
        <v/>
      </c>
      <c r="U137" s="110" t="str">
        <f>IF(AND(U$85&gt;=FB137,U$85&lt;=FC137),IFERROR($G137/FD137,0),"")</f>
        <v/>
      </c>
      <c r="V137" s="110" t="str">
        <f>IF(AND(V$85&gt;=FB137,V$85&lt;=FC137),IFERROR($G137/FD137,0),"")</f>
        <v/>
      </c>
      <c r="W137" s="110" t="str">
        <f>IF(AND(W$85&gt;=FB137,W$85&lt;=FC137),IFERROR($G137/FD137,0),"")</f>
        <v/>
      </c>
      <c r="X137" s="110" t="str">
        <f>IF(AND(X$85&gt;=FB137,X$85&lt;=FC137),IFERROR($G137/FD137,0),"")</f>
        <v/>
      </c>
      <c r="Y137" s="110" t="str">
        <f>IF(AND(Y$85&gt;=FB137,Y$85&lt;=FC137),IFERROR($G137/FD137,0),"")</f>
        <v/>
      </c>
      <c r="Z137" s="110" t="str">
        <f>IF(AND(Z$85&gt;=FB137,Z$85&lt;=FC137),IFERROR($G137/FD137,0),"")</f>
        <v/>
      </c>
      <c r="AA137" s="110" t="str">
        <f>IF(AND(AA$85&gt;=FB137,AA$85&lt;=FC137),IFERROR($G137/FD137,0),"")</f>
        <v/>
      </c>
      <c r="AB137" s="110" t="str">
        <f>IF(AND(AB$85&gt;=FB137,AB$85&lt;=FC137),IFERROR($G137/FD137,0),"")</f>
        <v/>
      </c>
      <c r="AC137" s="110" t="str">
        <f>IF(AND(AC$85&gt;=FB137,AC$85&lt;=FC137),IFERROR($G137/FD137,0),"")</f>
        <v/>
      </c>
      <c r="AD137" s="110" t="str">
        <f>IF(AND(AD$85&gt;=FB137,AD$85&lt;=FC137),IFERROR($G137/FD137,0),"")</f>
        <v/>
      </c>
      <c r="AE137" s="110" t="str">
        <f>IF(AND(AE$85&gt;=FB137,AE$85&lt;=FC137),IFERROR($G137/FD137,0),"")</f>
        <v/>
      </c>
      <c r="AF137" s="110" t="str">
        <f>IF(AND(AF$85&gt;=FB137,AF$85&lt;=FC137),IFERROR($G137/FD137,0),"")</f>
        <v/>
      </c>
      <c r="AG137" s="110" t="str">
        <f>IF(AND(AG$85&gt;=FB137,AG$85&lt;=FC137),IFERROR($G137/FD137,0),"")</f>
        <v/>
      </c>
      <c r="AH137" s="110" t="str">
        <f>IF(AND(AH$85&gt;=FB137,AH$85&lt;=FC137),IFERROR($G137/FD137,0),"")</f>
        <v/>
      </c>
      <c r="AI137" s="110" t="str">
        <f>IF(AND(AI$85&gt;=FB137,AI$85&lt;=FC137),IFERROR($G137/FD137,0),"")</f>
        <v/>
      </c>
      <c r="AJ137" s="110" t="str">
        <f>IF(AND(AJ$85&gt;=FB137,AJ$85&lt;=FC137),IFERROR($G137/FD137,0),"")</f>
        <v/>
      </c>
      <c r="AK137" s="110" t="str">
        <f>IF(AND(AK$85&gt;=FB137,AK$85&lt;=FC137),IFERROR($G137/FD137,0),"")</f>
        <v/>
      </c>
      <c r="AL137" s="110" t="str">
        <f>IF(AND(AL$85&gt;=FB137,AL$85&lt;=FC137),IFERROR($G137/FD137,0),"")</f>
        <v/>
      </c>
      <c r="AM137" s="110" t="str">
        <f>IF(AND(AM$85&gt;=FB137,AM$85&lt;=FC137),IFERROR($G137/FD137,0),"")</f>
        <v/>
      </c>
      <c r="AN137" s="110" t="str">
        <f>IF(AND(AN$85&gt;=FB137,AN$85&lt;=FC137),IFERROR($G137/FD137,0),"")</f>
        <v/>
      </c>
      <c r="AO137" s="110" t="str">
        <f>IF(AND(AO$85&gt;=FB137,AO$85&lt;=FC137),IFERROR($G137/FD137,0),"")</f>
        <v/>
      </c>
      <c r="AP137" s="110" t="str">
        <f>IF(AND(AP$85&gt;=FB137,AP$85&lt;=FC137),IFERROR($G137/FD137,0),"")</f>
        <v/>
      </c>
      <c r="AQ137" s="110" t="str">
        <f>IF(AND(AQ$85&gt;=FB137,AQ$85&lt;=FC137),IFERROR($G137/FD137,0),"")</f>
        <v/>
      </c>
      <c r="AR137" s="110" t="str">
        <f>IF(AND(AR$85&gt;=FB137,AR$85&lt;=FC137),IFERROR($G137/FD137,0),"")</f>
        <v/>
      </c>
      <c r="AS137" s="110" t="str">
        <f>IF(AND(AS$85&gt;=FB137,AS$85&lt;=FC137),IFERROR($G137/FD137,0),"")</f>
        <v/>
      </c>
      <c r="AT137" s="110" t="str">
        <f>IF(AND(AT$85&gt;=FB137,AT$85&lt;=FC137),IFERROR($G137/FD137,0),"")</f>
        <v/>
      </c>
      <c r="AU137" s="110" t="str">
        <f>IF(AND(AU$85&gt;=FB137,AU$85&lt;=FC137),IFERROR($G137/FD137,0),"")</f>
        <v/>
      </c>
      <c r="AV137" s="110" t="str">
        <f>IF(AND(AV$85&gt;=FB137,AV$85&lt;=FC137),IFERROR($G137/FD137,0),"")</f>
        <v/>
      </c>
      <c r="AW137" s="110" t="str">
        <f>IF(AND(AW$85&gt;=FB137,AW$85&lt;=FC137),IFERROR($G137/FD137,0),"")</f>
        <v/>
      </c>
      <c r="AX137" s="110" t="str">
        <f>IF(AND(AX$85&gt;=FB137,AX$85&lt;=FC137),IFERROR($G137/FD137,0),"")</f>
        <v/>
      </c>
      <c r="AY137" s="110" t="str">
        <f>IF(AND(AY$85&gt;=FB137,AY$85&lt;=FC137),IFERROR($G137/FD137,0),"")</f>
        <v/>
      </c>
      <c r="AZ137" s="110" t="str">
        <f>IF(AND(AZ$85&gt;=FB137,AZ$85&lt;=FC137),IFERROR($G137/FD137,0),"")</f>
        <v/>
      </c>
      <c r="BA137" s="110" t="str">
        <f>IF(AND(BA$85&gt;=FB137,BA$85&lt;=FC137),IFERROR($G137/FD137,0),"")</f>
        <v/>
      </c>
      <c r="BB137" s="110" t="str">
        <f>IF(AND(BB$85&gt;=FB137,BB$85&lt;=FC137),IFERROR($G137/FD137,0),"")</f>
        <v/>
      </c>
      <c r="BC137" s="110" t="str">
        <f>IF(AND(BC$85&gt;=FB137,BC$85&lt;=FC137),IFERROR($G137/FD137,0),"")</f>
        <v/>
      </c>
      <c r="BD137" s="110" t="str">
        <f>IF(AND(BD$85&gt;=FB137,BD$85&lt;=FC137),IFERROR($G137/FD137,0),"")</f>
        <v/>
      </c>
      <c r="BE137" s="110" t="str">
        <f>IF(AND(BE$85&gt;=FB137,BE$85&lt;=FC137),IFERROR($G137/FD137,0),"")</f>
        <v/>
      </c>
      <c r="BF137" s="110" t="str">
        <f>IF(AND(BF$85&gt;=FB137,BF$85&lt;=FC137),IFERROR($G137/FD137,0),"")</f>
        <v/>
      </c>
      <c r="BG137" s="110" t="str">
        <f>IF(AND(BG$85&gt;=FB137,BG$85&lt;=FC137),IFERROR($G137/FD137,0),"")</f>
        <v/>
      </c>
      <c r="BH137" s="110" t="str">
        <f>IF(AND(BH$85&gt;=FB137,BH$85&lt;=FC137),IFERROR($G137/FD137,0),"")</f>
        <v/>
      </c>
      <c r="BI137" s="110" t="str">
        <f>IF(AND(BI$85&gt;=FB137,BI$85&lt;=FC137),IFERROR($G137/FD137,0),"")</f>
        <v/>
      </c>
      <c r="BJ137" s="110" t="str">
        <f>IF(AND(BJ$85&gt;=FB137,BJ$85&lt;=FC137),IFERROR($G137/FD137,0),"")</f>
        <v/>
      </c>
      <c r="BK137" s="110" t="str">
        <f>IF(AND(BK$85&gt;=FB137,BK$85&lt;=FC137),IFERROR($G137/FD137,0),"")</f>
        <v/>
      </c>
      <c r="BL137" s="110" t="str">
        <f>IF(AND(BL$85&gt;=FB137,BL$85&lt;=FC137),IFERROR($G137/FD137,0),"")</f>
        <v/>
      </c>
      <c r="BM137" s="110" t="str">
        <f>IF(AND(BM$85&gt;=FB137,BM$85&lt;=FC137),IFERROR($G137/FD137,0),"")</f>
        <v/>
      </c>
      <c r="BN137" s="110" t="str">
        <f>IF(AND(BN$85&gt;=FB137,BN$85&lt;=FC137),IFERROR($G137/FD137,0),"")</f>
        <v/>
      </c>
      <c r="BO137" s="110" t="str">
        <f>IF(AND(BO$85&gt;=FB137,BO$85&lt;=FC137),IFERROR($G137/FD137,0),"")</f>
        <v/>
      </c>
      <c r="BP137" s="110" t="str">
        <f>IF(AND(BP$85&gt;=FB137,BP$85&lt;=FC137),IFERROR($G137/FD137,0),"")</f>
        <v/>
      </c>
      <c r="BQ137" s="110" t="str">
        <f>IF(AND(BQ$85&gt;=FB137,BQ$85&lt;=FC137),IFERROR($G137/FD137,0),"")</f>
        <v/>
      </c>
      <c r="BR137" s="110" t="str">
        <f>IF(AND(BR$85&gt;=FB137,BR$85&lt;=FC137),IFERROR($G137/FD137,0),"")</f>
        <v/>
      </c>
      <c r="BS137" s="110" t="str">
        <f>IF(AND(BS$85&gt;=FB137,BS$85&lt;=FC137),IFERROR($G137/FD137,0),"")</f>
        <v/>
      </c>
      <c r="BT137" s="110" t="str">
        <f>IF(AND(BT$85&gt;=FB137,BT$85&lt;=FC137),IFERROR($G137/FD137,0),"")</f>
        <v/>
      </c>
      <c r="BU137" s="110" t="str">
        <f>IF(AND(BU$85&gt;=FB137,BU$85&lt;=FC137),IFERROR($G137/FD137,0),"")</f>
        <v/>
      </c>
      <c r="BV137" s="110" t="str">
        <f>IF(AND(BV$85&gt;=FB137,BV$85&lt;=FC137),IFERROR($G137/FD137,0),"")</f>
        <v/>
      </c>
      <c r="BW137" s="110" t="str">
        <f>IF(AND(BW$85&gt;=FB137,BW$85&lt;=FC137),IFERROR($G137/FD137,0),"")</f>
        <v/>
      </c>
      <c r="BX137" s="110" t="str">
        <f>IF(AND(BX$85&gt;=FB137,BX$85&lt;=FC137),IFERROR($G137/FD137,0),"")</f>
        <v/>
      </c>
      <c r="BY137" s="110" t="str">
        <f>IF(AND(BY$85&gt;=FB137,BY$85&lt;=FC137),IFERROR($G137/FD137,0),"")</f>
        <v/>
      </c>
      <c r="BZ137" s="110" t="str">
        <f>IF(AND(BZ$85&gt;=FB137,BZ$85&lt;=FC137),IFERROR($G137/FD137,0),"")</f>
        <v/>
      </c>
      <c r="CA137" s="110" t="str">
        <f>IF(AND(CA$85&gt;=FB137,CA$85&lt;=FC137),IFERROR($G137/FD137,0),"")</f>
        <v/>
      </c>
      <c r="CB137" s="110" t="str">
        <f>IF(AND(CB$85&gt;=FB137,CB$85&lt;=FC137),IFERROR($G137/FD137,0),"")</f>
        <v/>
      </c>
      <c r="CC137" s="110" t="str">
        <f>IF(AND(CC$85&gt;=FB137,CC$85&lt;=FC137),IFERROR($G137/FD137,0),"")</f>
        <v/>
      </c>
      <c r="CD137" s="110" t="str">
        <f>IF(AND(CD$85&gt;=FB137,CD$85&lt;=FC137),IFERROR($G137/FD137,0),"")</f>
        <v/>
      </c>
      <c r="CE137" s="110" t="str">
        <f>IF(AND(CE$85&gt;=FB137,CE$85&lt;=FC137),IFERROR($G137/FD137,0),"")</f>
        <v/>
      </c>
      <c r="CF137" s="110" t="str">
        <f>IF(AND(CF$85&gt;=FB137,CF$85&lt;=FC137),IFERROR($G137/FD137,0),"")</f>
        <v/>
      </c>
      <c r="CG137" s="110" t="str">
        <f>IF(AND(CG$85&gt;=FB137,CG$85&lt;=FC137),IFERROR($G137/FD137,0),"")</f>
        <v/>
      </c>
      <c r="CH137" s="110" t="str">
        <f>IF(AND(CH$85&gt;=FB137,CH$85&lt;=FC137),IFERROR($G137/FD137,0),"")</f>
        <v/>
      </c>
      <c r="CI137" s="110" t="str">
        <f>IF(AND(CI$85&gt;=FB137,CI$85&lt;=FC137),IFERROR($G137/FD137,0),"")</f>
        <v/>
      </c>
      <c r="CJ137" s="110" t="str">
        <f>IF(AND(CJ$85&gt;=FB137,CJ$85&lt;=FC137),IFERROR($G137/FD137,0),"")</f>
        <v/>
      </c>
      <c r="CK137" s="110">
        <f>IF(AND(CK$85&gt;=FB137,CK$85&lt;=FC137),IFERROR($G137/FD137,0),"")</f>
        <v>14648.437499999998</v>
      </c>
      <c r="CL137" s="110">
        <f>IF(AND(CL$85&gt;=FB137,CL$85&lt;=FC137),IFERROR($G137/FD137,0),"")</f>
        <v>14648.437499999998</v>
      </c>
      <c r="CM137" s="110">
        <f>IF(AND(CM$85&gt;=FB137,CM$85&lt;=FC137),IFERROR($G137/FD137,0),"")</f>
        <v>14648.437499999998</v>
      </c>
      <c r="CN137" s="110">
        <f>IF(AND(CN$85&gt;=FB137,CN$85&lt;=FC137),IFERROR($G137/FD137,0),"")</f>
        <v>14648.437499999998</v>
      </c>
      <c r="CO137" s="110">
        <f>IF(AND(CO$85&gt;=FB137,CO$85&lt;=FC137),IFERROR($G137/FD137,0),"")</f>
        <v>14648.437499999998</v>
      </c>
      <c r="CP137" s="110">
        <f>IF(AND(CP$85&gt;=FB137,CP$85&lt;=FC137),IFERROR($G137/FD137,0),"")</f>
        <v>14648.437499999998</v>
      </c>
      <c r="CQ137" s="110">
        <f>IF(AND(CQ$85&gt;=FB137,CQ$85&lt;=FC137),IFERROR($G137/FD137,0),"")</f>
        <v>14648.437499999998</v>
      </c>
      <c r="CR137" s="110">
        <f>IF(AND(CR$85&gt;=FB137,CR$85&lt;=FC137),IFERROR($G137/FD137,0),"")</f>
        <v>14648.437499999998</v>
      </c>
      <c r="CS137" s="110">
        <f>IF(AND(CS$85&gt;=FB137,CS$85&lt;=FC137),IFERROR($G137/FD137,0),"")</f>
        <v>14648.437499999998</v>
      </c>
      <c r="CT137" s="110">
        <f>IF(AND(CT$85&gt;=FB137,CT$85&lt;=FC137),IFERROR($G137/FD137,0),"")</f>
        <v>14648.437499999998</v>
      </c>
      <c r="CU137" s="110">
        <f>IF(AND(CU$85&gt;=FB137,CU$85&lt;=FC137),IFERROR($G137/FD137,0),"")</f>
        <v>14648.437499999998</v>
      </c>
      <c r="CV137" s="110">
        <f>IF(AND(CV$85&gt;=FB137,CV$85&lt;=FC137),IFERROR($G137/FD137,0),"")</f>
        <v>14648.437499999998</v>
      </c>
      <c r="CW137" s="110">
        <f>IF(AND(CW$85&gt;=FB137,CW$85&lt;=FC137),IFERROR($G137/FD137,0),"")</f>
        <v>14648.437499999998</v>
      </c>
      <c r="CX137" s="110">
        <f>IF(AND(CX$85&gt;=FB137,CX$85&lt;=FC137),IFERROR($G137/FD137,0),"")</f>
        <v>14648.437499999998</v>
      </c>
      <c r="CY137" s="110">
        <f>IF(AND(CY$85&gt;=FB137,CY$85&lt;=FC137),IFERROR($G137/FD137,0),"")</f>
        <v>14648.437499999998</v>
      </c>
      <c r="CZ137" s="110">
        <f>IF(AND(CZ$85&gt;=FB137,CZ$85&lt;=FC137),IFERROR($G137/FD137,0),"")</f>
        <v>14648.437499999998</v>
      </c>
      <c r="DA137" s="110" t="str">
        <f>IF(AND(DA$85&gt;=FB137,DA$85&lt;=FC137),IFERROR($G137/FD137,0),"")</f>
        <v/>
      </c>
      <c r="DB137" s="110" t="str">
        <f>IF(AND(DB$85&gt;=FB137,DB$85&lt;=FC137),IFERROR($G137/FD137,0),"")</f>
        <v/>
      </c>
      <c r="DC137" s="110" t="str">
        <f>IF(AND(DC$85&gt;=FB137,DC$85&lt;=FC137),IFERROR($G137/FD137,0),"")</f>
        <v/>
      </c>
      <c r="DD137" s="110" t="str">
        <f>IF(AND(DD$85&gt;=FB137,DD$85&lt;=FC137),IFERROR($G137/FD137,0),"")</f>
        <v/>
      </c>
      <c r="DE137" s="110" t="str">
        <f>IF(AND(DE$85&gt;=FB137,DE$85&lt;=FC137),IFERROR($G137/FD137,0),"")</f>
        <v/>
      </c>
      <c r="DF137" s="110" t="str">
        <f>IF(AND(DF$85&gt;=FB137,DF$85&lt;=FC137),IFERROR($G137/FD137,0),"")</f>
        <v/>
      </c>
      <c r="DG137" s="110" t="str">
        <f>IF(AND(DG$85&gt;=FB137,DG$85&lt;=FC137),IFERROR($G137/FD137,0),"")</f>
        <v/>
      </c>
      <c r="DH137" s="110" t="str">
        <f>IF(AND(DH$85&gt;=FB137,DH$85&lt;=FC137),IFERROR($G137/FD137,0),"")</f>
        <v/>
      </c>
      <c r="DI137" s="110" t="str">
        <f>IF(AND(DI$85&gt;=FB137,DI$85&lt;=FC137),IFERROR($G137/FD137,0),"")</f>
        <v/>
      </c>
      <c r="DJ137" s="110" t="str">
        <f>IF(AND(DJ$85&gt;=FB137,DJ$85&lt;=FC137),IFERROR($G137/FD137,0),"")</f>
        <v/>
      </c>
      <c r="DK137" s="110" t="str">
        <f>IF(AND(DK$85&gt;=FB137,DK$85&lt;=FC137),IFERROR($G137/FD137,0),"")</f>
        <v/>
      </c>
      <c r="DL137" s="110" t="str">
        <f>IF(AND(DL$85&gt;=FB137,DL$85&lt;=FC137),IFERROR($G137/FD137,0),"")</f>
        <v/>
      </c>
      <c r="DM137" s="110" t="str">
        <f>IF(AND(DM$85&gt;=FB137,DM$85&lt;=FC137),IFERROR($G137/FD137,0),"")</f>
        <v/>
      </c>
      <c r="DN137" s="110" t="str">
        <f>IF(AND(DN$85&gt;=FB137,DN$85&lt;=FC137),IFERROR($G137/FD137,0),"")</f>
        <v/>
      </c>
      <c r="DO137" s="110" t="str">
        <f>IF(AND(DO$85&gt;=FB137,DO$85&lt;=FC137),IFERROR($G137/FD137,0),"")</f>
        <v/>
      </c>
      <c r="DP137" s="110" t="str">
        <f>IF(AND(DP$85&gt;=FB137,DP$85&lt;=FC137),IFERROR($G137/FD137,0),"")</f>
        <v/>
      </c>
      <c r="DQ137" s="110" t="str">
        <f>IF(AND(DQ$85&gt;=FB137,DQ$85&lt;=FC137),IFERROR($G137/FD137,0),"")</f>
        <v/>
      </c>
      <c r="DR137" s="110" t="str">
        <f>IF(AND(DR$85&gt;=FB137,DR$85&lt;=FC137),IFERROR($G137/FD137,0),"")</f>
        <v/>
      </c>
      <c r="DS137" s="110" t="str">
        <f>IF(AND(DS$85&gt;=FB137,DS$85&lt;=FC137),IFERROR($G137/FD137,0),"")</f>
        <v/>
      </c>
      <c r="DT137" s="110" t="str">
        <f>IF(AND(DT$85&gt;=FB137,DT$85&lt;=FC137),IFERROR($G137/FD137,0),"")</f>
        <v/>
      </c>
      <c r="DU137" s="110" t="str">
        <f>IF(AND(DU$85&gt;=FB137,DU$85&lt;=FC137),IFERROR($G137/FD137,0),"")</f>
        <v/>
      </c>
      <c r="DV137" s="110" t="str">
        <f>IF(AND(DV$85&gt;=FB137,DV$85&lt;=FC137),IFERROR($G137/FD137,0),"")</f>
        <v/>
      </c>
      <c r="DW137" s="110" t="str">
        <f>IF(AND(DW$85&gt;=FB137,DW$85&lt;=FC137),IFERROR($G137/FD137,0),"")</f>
        <v/>
      </c>
      <c r="DX137" s="110" t="str">
        <f>IF(AND(DX$85&gt;=FB137,DX$85&lt;=FC137),IFERROR($G137/FD137,0),"")</f>
        <v/>
      </c>
      <c r="DY137" s="110" t="str">
        <f>IF(AND(DY$85&gt;=FB137,DY$85&lt;=FC137),IFERROR($G137/FD137,0),"")</f>
        <v/>
      </c>
      <c r="DZ137" s="110" t="str">
        <f>IF(AND(DZ$85&gt;=FB137,DZ$85&lt;=FC137),IFERROR($G137/FD137,0),"")</f>
        <v/>
      </c>
      <c r="EA137" s="110" t="str">
        <f>IF(AND(EA$85&gt;=FB137,EA$85&lt;=FC137),IFERROR($G137/FD137,0),"")</f>
        <v/>
      </c>
      <c r="EB137" s="110" t="str">
        <f>IF(AND(EB$85&gt;=FB137,EB$85&lt;=FC137),IFERROR($G137/FD137,0),"")</f>
        <v/>
      </c>
      <c r="EC137" s="110" t="str">
        <f>IF(AND(EC$85&gt;=FB137,EC$85&lt;=FC137),IFERROR($G137/FD137,0),"")</f>
        <v/>
      </c>
      <c r="ED137" s="110" t="str">
        <f>IF(AND(ED$85&gt;=FB137,ED$85&lt;=FC137),IFERROR($G137/FD137,0),"")</f>
        <v/>
      </c>
      <c r="EE137" s="110" t="str">
        <f>IF(AND(EE$85&gt;=FB137,EE$85&lt;=FC137),IFERROR($G137/FD137,0),"")</f>
        <v/>
      </c>
      <c r="EF137" s="110" t="str">
        <f>IF(AND(EF$85&gt;=FB137,EF$85&lt;=FC137),IFERROR($G137/FD137,0),"")</f>
        <v/>
      </c>
      <c r="EG137" s="110" t="str">
        <f>IF(AND(EG$85&gt;=FB137,EG$85&lt;=FC137),IFERROR($G137/FD137,0),"")</f>
        <v/>
      </c>
      <c r="EH137" s="110" t="str">
        <f>IF(AND(EH$85&gt;=FB137,EH$85&lt;=FC137),IFERROR($G137/FD137,0),"")</f>
        <v/>
      </c>
      <c r="EI137" s="110" t="str">
        <f>IF(AND(EI$85&gt;=FB137,EI$85&lt;=FC137),IFERROR($G137/FD137,0),"")</f>
        <v/>
      </c>
      <c r="EJ137" s="110" t="str">
        <f>IF(AND(EJ$85&gt;=FB137,EJ$85&lt;=FC137),IFERROR($G137/FD137,0),"")</f>
        <v/>
      </c>
      <c r="EK137" s="110" t="str">
        <f>IF(AND(EK$85&gt;=FB137,EK$85&lt;=FC137),IFERROR($G137/FD137,0),"")</f>
        <v/>
      </c>
      <c r="EL137" s="110" t="str">
        <f>IF(AND(EL$85&gt;=FB137,EL$85&lt;=FC137),IFERROR($G137/FD137,0),"")</f>
        <v/>
      </c>
      <c r="EM137" s="110" t="str">
        <f>IF(AND(EM$85&gt;=FB137,EM$85&lt;=FC137),IFERROR($G137/FD137,0),"")</f>
        <v/>
      </c>
      <c r="EN137" s="110" t="str">
        <f>IF(AND(EN$85&gt;=FB137,EN$85&lt;=FC137),IFERROR($G137/FD137,0),"")</f>
        <v/>
      </c>
      <c r="EO137" s="110" t="str">
        <f>IF(AND(EO$85&gt;=FB137,EO$85&lt;=FC137),IFERROR($G137/FD137,0),"")</f>
        <v/>
      </c>
      <c r="EP137" s="110" t="str">
        <f>IF(AND(EP$85&gt;=FB137,EP$85&lt;=FC137),IFERROR($G137/FD137,0),"")</f>
        <v/>
      </c>
      <c r="EQ137" s="110" t="str">
        <f>IF(AND(EQ$85&gt;=FB137,EQ$85&lt;=FC137),IFERROR($G137/FD137,0),"")</f>
        <v/>
      </c>
      <c r="ER137" s="110" t="str">
        <f>IF(AND(ER$85&gt;=FB137,ER$85&lt;=FC137),IFERROR($G137/FD137,0),"")</f>
        <v/>
      </c>
      <c r="ES137" s="110" t="str">
        <f>IF(AND(ES$85&gt;=FB137,ES$85&lt;=FC137),IFERROR($G137/FD137,0),"")</f>
        <v/>
      </c>
      <c r="ET137" s="110" t="str">
        <f>IF(AND(ET$85&gt;=FB137,ET$85&lt;=FC137),IFERROR($G137/FD137,0),"")</f>
        <v/>
      </c>
      <c r="EU137" s="110" t="str">
        <f>IF(AND(EU$85&gt;=FB137,EU$85&lt;=FC137),IFERROR($G137/FD137,0),"")</f>
        <v/>
      </c>
      <c r="EV137" s="110" t="str">
        <f>IF(AND(EV$85&gt;=FB137,EV$85&lt;=FC137),IFERROR($G137/FD137,0),"")</f>
        <v/>
      </c>
      <c r="EW137" s="110" t="str">
        <f>IF(AND(EW$85&gt;=FB137,EW$85&lt;=FC137),IFERROR($G137/FD137,0),"")</f>
        <v/>
      </c>
      <c r="EX137" s="110" t="str">
        <f>IF(AND(EX$85&gt;=FB137,EX$85&lt;=FC137),IFERROR($G137/FD137,0),"")</f>
        <v/>
      </c>
      <c r="EY137" s="110" t="str">
        <f>IF(AND(EY$85&gt;=FB137,EY$85&lt;=FC137),IFERROR($G137/FD137,0),"")</f>
        <v/>
      </c>
      <c r="EZ137" s="110" t="str">
        <f>IF(AND(EZ$85&gt;=FB137,EZ$85&lt;=FC137),IFERROR($G137/FD137,0),"")</f>
        <v/>
      </c>
      <c r="FA137" s="110" t="str">
        <f>IF(AND(FA$85&gt;=FB137,FA$85&lt;=FC137),IFERROR($G137/FD137,0),"")</f>
        <v/>
      </c>
      <c r="FB137">
        <f>'06_Presupuesto'!J224-'02_Rendimientos'!$B$79+1</f>
        <v>82</v>
      </c>
      <c r="FC137">
        <f>'06_Presupuesto'!K224-'02_Rendimientos'!$B$79+1</f>
        <v>97</v>
      </c>
      <c r="FD137">
        <f>FC137-FB137+1</f>
        <v>16</v>
      </c>
    </row>
    <row r="138" spans="2:160">
      <c r="B138" t="str">
        <f>'06_Presupuesto'!K59</f>
        <v>B.2.7.2/d)</v>
      </c>
      <c r="C138" t="str">
        <f>'06_Presupuesto'!L59</f>
        <v>P4 / Marcos</v>
      </c>
      <c r="D138" t="str">
        <f>'06_Presupuesto'!M59</f>
        <v>ML</v>
      </c>
      <c r="E138" s="90">
        <f>'06_Presupuesto'!N59</f>
        <v>5</v>
      </c>
      <c r="F138" s="90">
        <f>'06_Presupuesto'!O59</f>
        <v>15624.999999999998</v>
      </c>
      <c r="G138" s="90">
        <f>'06_Presupuesto'!P59</f>
        <v>78124.999999999985</v>
      </c>
      <c r="H138" s="90" t="str">
        <f>IF(AND(H$85&gt;=FB138,H$85&lt;=FC138),IFERROR($G138/FD138,0),"")</f>
        <v/>
      </c>
      <c r="I138" s="90" t="str">
        <f>IF(AND(I$85&gt;=FB138,I$85&lt;=FC138),IFERROR($G138/FD138,0),"")</f>
        <v/>
      </c>
      <c r="J138" s="90" t="str">
        <f>IF(AND(J$85&gt;=FB138,J$85&lt;=FC138),IFERROR($G138/FD138,0),"")</f>
        <v/>
      </c>
      <c r="K138" s="90" t="str">
        <f>IF(AND(K$85&gt;=FB138,K$85&lt;=FC138),IFERROR($G138/FD138,0),"")</f>
        <v/>
      </c>
      <c r="L138" s="90" t="str">
        <f>IF(AND(L$85&gt;=FB138,L$85&lt;=FC138),IFERROR($G138/FD138,0),"")</f>
        <v/>
      </c>
      <c r="M138" s="90" t="str">
        <f>IF(AND(M$85&gt;=FB138,M$85&lt;=FC138),IFERROR($G138/FD138,0),"")</f>
        <v/>
      </c>
      <c r="N138" s="90" t="str">
        <f>IF(AND(N$85&gt;=FB138,N$85&lt;=FC138),IFERROR($G138/FD138,0),"")</f>
        <v/>
      </c>
      <c r="O138" s="90" t="str">
        <f>IF(AND(O$85&gt;=FB138,O$85&lt;=FC138),IFERROR($G138/FD138,0),"")</f>
        <v/>
      </c>
      <c r="P138" s="90" t="str">
        <f>IF(AND(P$85&gt;=FB138,P$85&lt;=FC138),IFERROR($G138/FD138,0),"")</f>
        <v/>
      </c>
      <c r="Q138" s="90" t="str">
        <f>IF(AND(Q$85&gt;=FB138,Q$85&lt;=FC138),IFERROR($G138/FD138,0),"")</f>
        <v/>
      </c>
      <c r="R138" s="90" t="str">
        <f>IF(AND(R$85&gt;=FB138,R$85&lt;=FC138),IFERROR($G138/FD138,0),"")</f>
        <v/>
      </c>
      <c r="S138" s="90" t="str">
        <f>IF(AND(S$85&gt;=FB138,S$85&lt;=FC138),IFERROR($G138/FD138,0),"")</f>
        <v/>
      </c>
      <c r="T138" s="90" t="str">
        <f>IF(AND(T$85&gt;=FB138,T$85&lt;=FC138),IFERROR($G138/FD138,0),"")</f>
        <v/>
      </c>
      <c r="U138" s="90" t="str">
        <f>IF(AND(U$85&gt;=FB138,U$85&lt;=FC138),IFERROR($G138/FD138,0),"")</f>
        <v/>
      </c>
      <c r="V138" s="90" t="str">
        <f>IF(AND(V$85&gt;=FB138,V$85&lt;=FC138),IFERROR($G138/FD138,0),"")</f>
        <v/>
      </c>
      <c r="W138" s="90" t="str">
        <f>IF(AND(W$85&gt;=FB138,W$85&lt;=FC138),IFERROR($G138/FD138,0),"")</f>
        <v/>
      </c>
      <c r="X138" s="90" t="str">
        <f>IF(AND(X$85&gt;=FB138,X$85&lt;=FC138),IFERROR($G138/FD138,0),"")</f>
        <v/>
      </c>
      <c r="Y138" s="90" t="str">
        <f>IF(AND(Y$85&gt;=FB138,Y$85&lt;=FC138),IFERROR($G138/FD138,0),"")</f>
        <v/>
      </c>
      <c r="Z138" s="90" t="str">
        <f>IF(AND(Z$85&gt;=FB138,Z$85&lt;=FC138),IFERROR($G138/FD138,0),"")</f>
        <v/>
      </c>
      <c r="AA138" s="90" t="str">
        <f>IF(AND(AA$85&gt;=FB138,AA$85&lt;=FC138),IFERROR($G138/FD138,0),"")</f>
        <v/>
      </c>
      <c r="AB138" s="90" t="str">
        <f>IF(AND(AB$85&gt;=FB138,AB$85&lt;=FC138),IFERROR($G138/FD138,0),"")</f>
        <v/>
      </c>
      <c r="AC138" s="90" t="str">
        <f>IF(AND(AC$85&gt;=FB138,AC$85&lt;=FC138),IFERROR($G138/FD138,0),"")</f>
        <v/>
      </c>
      <c r="AD138" s="90" t="str">
        <f>IF(AND(AD$85&gt;=FB138,AD$85&lt;=FC138),IFERROR($G138/FD138,0),"")</f>
        <v/>
      </c>
      <c r="AE138" s="90" t="str">
        <f>IF(AND(AE$85&gt;=FB138,AE$85&lt;=FC138),IFERROR($G138/FD138,0),"")</f>
        <v/>
      </c>
      <c r="AF138" s="90" t="str">
        <f>IF(AND(AF$85&gt;=FB138,AF$85&lt;=FC138),IFERROR($G138/FD138,0),"")</f>
        <v/>
      </c>
      <c r="AG138" s="90" t="str">
        <f>IF(AND(AG$85&gt;=FB138,AG$85&lt;=FC138),IFERROR($G138/FD138,0),"")</f>
        <v/>
      </c>
      <c r="AH138" s="90" t="str">
        <f>IF(AND(AH$85&gt;=FB138,AH$85&lt;=FC138),IFERROR($G138/FD138,0),"")</f>
        <v/>
      </c>
      <c r="AI138" s="90" t="str">
        <f>IF(AND(AI$85&gt;=FB138,AI$85&lt;=FC138),IFERROR($G138/FD138,0),"")</f>
        <v/>
      </c>
      <c r="AJ138" s="90" t="str">
        <f>IF(AND(AJ$85&gt;=FB138,AJ$85&lt;=FC138),IFERROR($G138/FD138,0),"")</f>
        <v/>
      </c>
      <c r="AK138" s="90" t="str">
        <f>IF(AND(AK$85&gt;=FB138,AK$85&lt;=FC138),IFERROR($G138/FD138,0),"")</f>
        <v/>
      </c>
      <c r="AL138" s="90" t="str">
        <f>IF(AND(AL$85&gt;=FB138,AL$85&lt;=FC138),IFERROR($G138/FD138,0),"")</f>
        <v/>
      </c>
      <c r="AM138" s="90" t="str">
        <f>IF(AND(AM$85&gt;=FB138,AM$85&lt;=FC138),IFERROR($G138/FD138,0),"")</f>
        <v/>
      </c>
      <c r="AN138" s="90" t="str">
        <f>IF(AND(AN$85&gt;=FB138,AN$85&lt;=FC138),IFERROR($G138/FD138,0),"")</f>
        <v/>
      </c>
      <c r="AO138" s="90" t="str">
        <f>IF(AND(AO$85&gt;=FB138,AO$85&lt;=FC138),IFERROR($G138/FD138,0),"")</f>
        <v/>
      </c>
      <c r="AP138" s="90" t="str">
        <f>IF(AND(AP$85&gt;=FB138,AP$85&lt;=FC138),IFERROR($G138/FD138,0),"")</f>
        <v/>
      </c>
      <c r="AQ138" s="90" t="str">
        <f>IF(AND(AQ$85&gt;=FB138,AQ$85&lt;=FC138),IFERROR($G138/FD138,0),"")</f>
        <v/>
      </c>
      <c r="AR138" s="90" t="str">
        <f>IF(AND(AR$85&gt;=FB138,AR$85&lt;=FC138),IFERROR($G138/FD138,0),"")</f>
        <v/>
      </c>
      <c r="AS138" s="90" t="str">
        <f>IF(AND(AS$85&gt;=FB138,AS$85&lt;=FC138),IFERROR($G138/FD138,0),"")</f>
        <v/>
      </c>
      <c r="AT138" s="90" t="str">
        <f>IF(AND(AT$85&gt;=FB138,AT$85&lt;=FC138),IFERROR($G138/FD138,0),"")</f>
        <v/>
      </c>
      <c r="AU138" s="90" t="str">
        <f>IF(AND(AU$85&gt;=FB138,AU$85&lt;=FC138),IFERROR($G138/FD138,0),"")</f>
        <v/>
      </c>
      <c r="AV138" s="90" t="str">
        <f>IF(AND(AV$85&gt;=FB138,AV$85&lt;=FC138),IFERROR($G138/FD138,0),"")</f>
        <v/>
      </c>
      <c r="AW138" s="90" t="str">
        <f>IF(AND(AW$85&gt;=FB138,AW$85&lt;=FC138),IFERROR($G138/FD138,0),"")</f>
        <v/>
      </c>
      <c r="AX138" s="90" t="str">
        <f>IF(AND(AX$85&gt;=FB138,AX$85&lt;=FC138),IFERROR($G138/FD138,0),"")</f>
        <v/>
      </c>
      <c r="AY138" s="90" t="str">
        <f>IF(AND(AY$85&gt;=FB138,AY$85&lt;=FC138),IFERROR($G138/FD138,0),"")</f>
        <v/>
      </c>
      <c r="AZ138" s="90" t="str">
        <f>IF(AND(AZ$85&gt;=FB138,AZ$85&lt;=FC138),IFERROR($G138/FD138,0),"")</f>
        <v/>
      </c>
      <c r="BA138" s="90" t="str">
        <f>IF(AND(BA$85&gt;=FB138,BA$85&lt;=FC138),IFERROR($G138/FD138,0),"")</f>
        <v/>
      </c>
      <c r="BB138" s="90" t="str">
        <f>IF(AND(BB$85&gt;=FB138,BB$85&lt;=FC138),IFERROR($G138/FD138,0),"")</f>
        <v/>
      </c>
      <c r="BC138" s="90" t="str">
        <f>IF(AND(BC$85&gt;=FB138,BC$85&lt;=FC138),IFERROR($G138/FD138,0),"")</f>
        <v/>
      </c>
      <c r="BD138" s="90" t="str">
        <f>IF(AND(BD$85&gt;=FB138,BD$85&lt;=FC138),IFERROR($G138/FD138,0),"")</f>
        <v/>
      </c>
      <c r="BE138" s="90" t="str">
        <f>IF(AND(BE$85&gt;=FB138,BE$85&lt;=FC138),IFERROR($G138/FD138,0),"")</f>
        <v/>
      </c>
      <c r="BF138" s="90" t="str">
        <f>IF(AND(BF$85&gt;=FB138,BF$85&lt;=FC138),IFERROR($G138/FD138,0),"")</f>
        <v/>
      </c>
      <c r="BG138" s="90" t="str">
        <f>IF(AND(BG$85&gt;=FB138,BG$85&lt;=FC138),IFERROR($G138/FD138,0),"")</f>
        <v/>
      </c>
      <c r="BH138" s="90" t="str">
        <f>IF(AND(BH$85&gt;=FB138,BH$85&lt;=FC138),IFERROR($G138/FD138,0),"")</f>
        <v/>
      </c>
      <c r="BI138" s="90" t="str">
        <f>IF(AND(BI$85&gt;=FB138,BI$85&lt;=FC138),IFERROR($G138/FD138,0),"")</f>
        <v/>
      </c>
      <c r="BJ138" s="90" t="str">
        <f>IF(AND(BJ$85&gt;=FB138,BJ$85&lt;=FC138),IFERROR($G138/FD138,0),"")</f>
        <v/>
      </c>
      <c r="BK138" s="90" t="str">
        <f>IF(AND(BK$85&gt;=FB138,BK$85&lt;=FC138),IFERROR($G138/FD138,0),"")</f>
        <v/>
      </c>
      <c r="BL138" s="90" t="str">
        <f>IF(AND(BL$85&gt;=FB138,BL$85&lt;=FC138),IFERROR($G138/FD138,0),"")</f>
        <v/>
      </c>
      <c r="BM138" s="90" t="str">
        <f>IF(AND(BM$85&gt;=FB138,BM$85&lt;=FC138),IFERROR($G138/FD138,0),"")</f>
        <v/>
      </c>
      <c r="BN138" s="90" t="str">
        <f>IF(AND(BN$85&gt;=FB138,BN$85&lt;=FC138),IFERROR($G138/FD138,0),"")</f>
        <v/>
      </c>
      <c r="BO138" s="90" t="str">
        <f>IF(AND(BO$85&gt;=FB138,BO$85&lt;=FC138),IFERROR($G138/FD138,0),"")</f>
        <v/>
      </c>
      <c r="BP138" s="90" t="str">
        <f>IF(AND(BP$85&gt;=FB138,BP$85&lt;=FC138),IFERROR($G138/FD138,0),"")</f>
        <v/>
      </c>
      <c r="BQ138" s="90" t="str">
        <f>IF(AND(BQ$85&gt;=FB138,BQ$85&lt;=FC138),IFERROR($G138/FD138,0),"")</f>
        <v/>
      </c>
      <c r="BR138" s="90" t="str">
        <f>IF(AND(BR$85&gt;=FB138,BR$85&lt;=FC138),IFERROR($G138/FD138,0),"")</f>
        <v/>
      </c>
      <c r="BS138" s="90" t="str">
        <f>IF(AND(BS$85&gt;=FB138,BS$85&lt;=FC138),IFERROR($G138/FD138,0),"")</f>
        <v/>
      </c>
      <c r="BT138" s="90" t="str">
        <f>IF(AND(BT$85&gt;=FB138,BT$85&lt;=FC138),IFERROR($G138/FD138,0),"")</f>
        <v/>
      </c>
      <c r="BU138" s="90" t="str">
        <f>IF(AND(BU$85&gt;=FB138,BU$85&lt;=FC138),IFERROR($G138/FD138,0),"")</f>
        <v/>
      </c>
      <c r="BV138" s="90" t="str">
        <f>IF(AND(BV$85&gt;=FB138,BV$85&lt;=FC138),IFERROR($G138/FD138,0),"")</f>
        <v/>
      </c>
      <c r="BW138" s="90" t="str">
        <f>IF(AND(BW$85&gt;=FB138,BW$85&lt;=FC138),IFERROR($G138/FD138,0),"")</f>
        <v/>
      </c>
      <c r="BX138" s="90" t="str">
        <f>IF(AND(BX$85&gt;=FB138,BX$85&lt;=FC138),IFERROR($G138/FD138,0),"")</f>
        <v/>
      </c>
      <c r="BY138" s="90" t="str">
        <f>IF(AND(BY$85&gt;=FB138,BY$85&lt;=FC138),IFERROR($G138/FD138,0),"")</f>
        <v/>
      </c>
      <c r="BZ138" s="90" t="str">
        <f>IF(AND(BZ$85&gt;=FB138,BZ$85&lt;=FC138),IFERROR($G138/FD138,0),"")</f>
        <v/>
      </c>
      <c r="CA138" s="90" t="str">
        <f>IF(AND(CA$85&gt;=FB138,CA$85&lt;=FC138),IFERROR($G138/FD138,0),"")</f>
        <v/>
      </c>
      <c r="CB138" s="90" t="str">
        <f>IF(AND(CB$85&gt;=FB138,CB$85&lt;=FC138),IFERROR($G138/FD138,0),"")</f>
        <v/>
      </c>
      <c r="CC138" s="90" t="str">
        <f>IF(AND(CC$85&gt;=FB138,CC$85&lt;=FC138),IFERROR($G138/FD138,0),"")</f>
        <v/>
      </c>
      <c r="CD138" s="90" t="str">
        <f>IF(AND(CD$85&gt;=FB138,CD$85&lt;=FC138),IFERROR($G138/FD138,0),"")</f>
        <v/>
      </c>
      <c r="CE138" s="90" t="str">
        <f>IF(AND(CE$85&gt;=FB138,CE$85&lt;=FC138),IFERROR($G138/FD138,0),"")</f>
        <v/>
      </c>
      <c r="CF138" s="90" t="str">
        <f>IF(AND(CF$85&gt;=FB138,CF$85&lt;=FC138),IFERROR($G138/FD138,0),"")</f>
        <v/>
      </c>
      <c r="CG138" s="90" t="str">
        <f>IF(AND(CG$85&gt;=FB138,CG$85&lt;=FC138),IFERROR($G138/FD138,0),"")</f>
        <v/>
      </c>
      <c r="CH138" s="90" t="str">
        <f>IF(AND(CH$85&gt;=FB138,CH$85&lt;=FC138),IFERROR($G138/FD138,0),"")</f>
        <v/>
      </c>
      <c r="CI138" s="90" t="str">
        <f>IF(AND(CI$85&gt;=FB138,CI$85&lt;=FC138),IFERROR($G138/FD138,0),"")</f>
        <v/>
      </c>
      <c r="CJ138" s="90" t="str">
        <f>IF(AND(CJ$85&gt;=FB138,CJ$85&lt;=FC138),IFERROR($G138/FD138,0),"")</f>
        <v/>
      </c>
      <c r="CK138" s="90">
        <f>IF(AND(CK$85&gt;=FB138,CK$85&lt;=FC138),IFERROR($G138/FD138,0),"")</f>
        <v>4882.8124999999991</v>
      </c>
      <c r="CL138" s="90">
        <f>IF(AND(CL$85&gt;=FB138,CL$85&lt;=FC138),IFERROR($G138/FD138,0),"")</f>
        <v>4882.8124999999991</v>
      </c>
      <c r="CM138" s="90">
        <f>IF(AND(CM$85&gt;=FB138,CM$85&lt;=FC138),IFERROR($G138/FD138,0),"")</f>
        <v>4882.8124999999991</v>
      </c>
      <c r="CN138" s="90">
        <f>IF(AND(CN$85&gt;=FB138,CN$85&lt;=FC138),IFERROR($G138/FD138,0),"")</f>
        <v>4882.8124999999991</v>
      </c>
      <c r="CO138" s="90">
        <f>IF(AND(CO$85&gt;=FB138,CO$85&lt;=FC138),IFERROR($G138/FD138,0),"")</f>
        <v>4882.8124999999991</v>
      </c>
      <c r="CP138" s="90">
        <f>IF(AND(CP$85&gt;=FB138,CP$85&lt;=FC138),IFERROR($G138/FD138,0),"")</f>
        <v>4882.8124999999991</v>
      </c>
      <c r="CQ138" s="90">
        <f>IF(AND(CQ$85&gt;=FB138,CQ$85&lt;=FC138),IFERROR($G138/FD138,0),"")</f>
        <v>4882.8124999999991</v>
      </c>
      <c r="CR138" s="90">
        <f>IF(AND(CR$85&gt;=FB138,CR$85&lt;=FC138),IFERROR($G138/FD138,0),"")</f>
        <v>4882.8124999999991</v>
      </c>
      <c r="CS138" s="90">
        <f>IF(AND(CS$85&gt;=FB138,CS$85&lt;=FC138),IFERROR($G138/FD138,0),"")</f>
        <v>4882.8124999999991</v>
      </c>
      <c r="CT138" s="90">
        <f>IF(AND(CT$85&gt;=FB138,CT$85&lt;=FC138),IFERROR($G138/FD138,0),"")</f>
        <v>4882.8124999999991</v>
      </c>
      <c r="CU138" s="90">
        <f>IF(AND(CU$85&gt;=FB138,CU$85&lt;=FC138),IFERROR($G138/FD138,0),"")</f>
        <v>4882.8124999999991</v>
      </c>
      <c r="CV138" s="90">
        <f>IF(AND(CV$85&gt;=FB138,CV$85&lt;=FC138),IFERROR($G138/FD138,0),"")</f>
        <v>4882.8124999999991</v>
      </c>
      <c r="CW138" s="90">
        <f>IF(AND(CW$85&gt;=FB138,CW$85&lt;=FC138),IFERROR($G138/FD138,0),"")</f>
        <v>4882.8124999999991</v>
      </c>
      <c r="CX138" s="90">
        <f>IF(AND(CX$85&gt;=FB138,CX$85&lt;=FC138),IFERROR($G138/FD138,0),"")</f>
        <v>4882.8124999999991</v>
      </c>
      <c r="CY138" s="90">
        <f>IF(AND(CY$85&gt;=FB138,CY$85&lt;=FC138),IFERROR($G138/FD138,0),"")</f>
        <v>4882.8124999999991</v>
      </c>
      <c r="CZ138" s="90">
        <f>IF(AND(CZ$85&gt;=FB138,CZ$85&lt;=FC138),IFERROR($G138/FD138,0),"")</f>
        <v>4882.8124999999991</v>
      </c>
      <c r="DA138" s="90" t="str">
        <f>IF(AND(DA$85&gt;=FB138,DA$85&lt;=FC138),IFERROR($G138/FD138,0),"")</f>
        <v/>
      </c>
      <c r="DB138" s="90" t="str">
        <f>IF(AND(DB$85&gt;=FB138,DB$85&lt;=FC138),IFERROR($G138/FD138,0),"")</f>
        <v/>
      </c>
      <c r="DC138" s="90" t="str">
        <f>IF(AND(DC$85&gt;=FB138,DC$85&lt;=FC138),IFERROR($G138/FD138,0),"")</f>
        <v/>
      </c>
      <c r="DD138" s="90" t="str">
        <f>IF(AND(DD$85&gt;=FB138,DD$85&lt;=FC138),IFERROR($G138/FD138,0),"")</f>
        <v/>
      </c>
      <c r="DE138" s="90" t="str">
        <f>IF(AND(DE$85&gt;=FB138,DE$85&lt;=FC138),IFERROR($G138/FD138,0),"")</f>
        <v/>
      </c>
      <c r="DF138" s="90" t="str">
        <f>IF(AND(DF$85&gt;=FB138,DF$85&lt;=FC138),IFERROR($G138/FD138,0),"")</f>
        <v/>
      </c>
      <c r="DG138" s="90" t="str">
        <f>IF(AND(DG$85&gt;=FB138,DG$85&lt;=FC138),IFERROR($G138/FD138,0),"")</f>
        <v/>
      </c>
      <c r="DH138" s="90" t="str">
        <f>IF(AND(DH$85&gt;=FB138,DH$85&lt;=FC138),IFERROR($G138/FD138,0),"")</f>
        <v/>
      </c>
      <c r="DI138" s="90" t="str">
        <f>IF(AND(DI$85&gt;=FB138,DI$85&lt;=FC138),IFERROR($G138/FD138,0),"")</f>
        <v/>
      </c>
      <c r="DJ138" s="90" t="str">
        <f>IF(AND(DJ$85&gt;=FB138,DJ$85&lt;=FC138),IFERROR($G138/FD138,0),"")</f>
        <v/>
      </c>
      <c r="DK138" s="90" t="str">
        <f>IF(AND(DK$85&gt;=FB138,DK$85&lt;=FC138),IFERROR($G138/FD138,0),"")</f>
        <v/>
      </c>
      <c r="DL138" s="90" t="str">
        <f>IF(AND(DL$85&gt;=FB138,DL$85&lt;=FC138),IFERROR($G138/FD138,0),"")</f>
        <v/>
      </c>
      <c r="DM138" s="90" t="str">
        <f>IF(AND(DM$85&gt;=FB138,DM$85&lt;=FC138),IFERROR($G138/FD138,0),"")</f>
        <v/>
      </c>
      <c r="DN138" s="90" t="str">
        <f>IF(AND(DN$85&gt;=FB138,DN$85&lt;=FC138),IFERROR($G138/FD138,0),"")</f>
        <v/>
      </c>
      <c r="DO138" s="90" t="str">
        <f>IF(AND(DO$85&gt;=FB138,DO$85&lt;=FC138),IFERROR($G138/FD138,0),"")</f>
        <v/>
      </c>
      <c r="DP138" s="90" t="str">
        <f>IF(AND(DP$85&gt;=FB138,DP$85&lt;=FC138),IFERROR($G138/FD138,0),"")</f>
        <v/>
      </c>
      <c r="DQ138" s="90" t="str">
        <f>IF(AND(DQ$85&gt;=FB138,DQ$85&lt;=FC138),IFERROR($G138/FD138,0),"")</f>
        <v/>
      </c>
      <c r="DR138" s="90" t="str">
        <f>IF(AND(DR$85&gt;=FB138,DR$85&lt;=FC138),IFERROR($G138/FD138,0),"")</f>
        <v/>
      </c>
      <c r="DS138" s="90" t="str">
        <f>IF(AND(DS$85&gt;=FB138,DS$85&lt;=FC138),IFERROR($G138/FD138,0),"")</f>
        <v/>
      </c>
      <c r="DT138" s="90" t="str">
        <f>IF(AND(DT$85&gt;=FB138,DT$85&lt;=FC138),IFERROR($G138/FD138,0),"")</f>
        <v/>
      </c>
      <c r="DU138" s="90" t="str">
        <f>IF(AND(DU$85&gt;=FB138,DU$85&lt;=FC138),IFERROR($G138/FD138,0),"")</f>
        <v/>
      </c>
      <c r="DV138" s="90" t="str">
        <f>IF(AND(DV$85&gt;=FB138,DV$85&lt;=FC138),IFERROR($G138/FD138,0),"")</f>
        <v/>
      </c>
      <c r="DW138" s="90" t="str">
        <f>IF(AND(DW$85&gt;=FB138,DW$85&lt;=FC138),IFERROR($G138/FD138,0),"")</f>
        <v/>
      </c>
      <c r="DX138" s="90" t="str">
        <f>IF(AND(DX$85&gt;=FB138,DX$85&lt;=FC138),IFERROR($G138/FD138,0),"")</f>
        <v/>
      </c>
      <c r="DY138" s="90" t="str">
        <f>IF(AND(DY$85&gt;=FB138,DY$85&lt;=FC138),IFERROR($G138/FD138,0),"")</f>
        <v/>
      </c>
      <c r="DZ138" s="90" t="str">
        <f>IF(AND(DZ$85&gt;=FB138,DZ$85&lt;=FC138),IFERROR($G138/FD138,0),"")</f>
        <v/>
      </c>
      <c r="EA138" s="90" t="str">
        <f>IF(AND(EA$85&gt;=FB138,EA$85&lt;=FC138),IFERROR($G138/FD138,0),"")</f>
        <v/>
      </c>
      <c r="EB138" s="90" t="str">
        <f>IF(AND(EB$85&gt;=FB138,EB$85&lt;=FC138),IFERROR($G138/FD138,0),"")</f>
        <v/>
      </c>
      <c r="EC138" s="90" t="str">
        <f>IF(AND(EC$85&gt;=FB138,EC$85&lt;=FC138),IFERROR($G138/FD138,0),"")</f>
        <v/>
      </c>
      <c r="ED138" s="90" t="str">
        <f>IF(AND(ED$85&gt;=FB138,ED$85&lt;=FC138),IFERROR($G138/FD138,0),"")</f>
        <v/>
      </c>
      <c r="EE138" s="90" t="str">
        <f>IF(AND(EE$85&gt;=FB138,EE$85&lt;=FC138),IFERROR($G138/FD138,0),"")</f>
        <v/>
      </c>
      <c r="EF138" s="90" t="str">
        <f>IF(AND(EF$85&gt;=FB138,EF$85&lt;=FC138),IFERROR($G138/FD138,0),"")</f>
        <v/>
      </c>
      <c r="EG138" s="90" t="str">
        <f>IF(AND(EG$85&gt;=FB138,EG$85&lt;=FC138),IFERROR($G138/FD138,0),"")</f>
        <v/>
      </c>
      <c r="EH138" s="90" t="str">
        <f>IF(AND(EH$85&gt;=FB138,EH$85&lt;=FC138),IFERROR($G138/FD138,0),"")</f>
        <v/>
      </c>
      <c r="EI138" s="90" t="str">
        <f>IF(AND(EI$85&gt;=FB138,EI$85&lt;=FC138),IFERROR($G138/FD138,0),"")</f>
        <v/>
      </c>
      <c r="EJ138" s="90" t="str">
        <f>IF(AND(EJ$85&gt;=FB138,EJ$85&lt;=FC138),IFERROR($G138/FD138,0),"")</f>
        <v/>
      </c>
      <c r="EK138" s="90" t="str">
        <f>IF(AND(EK$85&gt;=FB138,EK$85&lt;=FC138),IFERROR($G138/FD138,0),"")</f>
        <v/>
      </c>
      <c r="EL138" s="90" t="str">
        <f>IF(AND(EL$85&gt;=FB138,EL$85&lt;=FC138),IFERROR($G138/FD138,0),"")</f>
        <v/>
      </c>
      <c r="EM138" s="90" t="str">
        <f>IF(AND(EM$85&gt;=FB138,EM$85&lt;=FC138),IFERROR($G138/FD138,0),"")</f>
        <v/>
      </c>
      <c r="EN138" s="90" t="str">
        <f>IF(AND(EN$85&gt;=FB138,EN$85&lt;=FC138),IFERROR($G138/FD138,0),"")</f>
        <v/>
      </c>
      <c r="EO138" s="90" t="str">
        <f>IF(AND(EO$85&gt;=FB138,EO$85&lt;=FC138),IFERROR($G138/FD138,0),"")</f>
        <v/>
      </c>
      <c r="EP138" s="90" t="str">
        <f>IF(AND(EP$85&gt;=FB138,EP$85&lt;=FC138),IFERROR($G138/FD138,0),"")</f>
        <v/>
      </c>
      <c r="EQ138" s="90" t="str">
        <f>IF(AND(EQ$85&gt;=FB138,EQ$85&lt;=FC138),IFERROR($G138/FD138,0),"")</f>
        <v/>
      </c>
      <c r="ER138" s="90" t="str">
        <f>IF(AND(ER$85&gt;=FB138,ER$85&lt;=FC138),IFERROR($G138/FD138,0),"")</f>
        <v/>
      </c>
      <c r="ES138" s="90" t="str">
        <f>IF(AND(ES$85&gt;=FB138,ES$85&lt;=FC138),IFERROR($G138/FD138,0),"")</f>
        <v/>
      </c>
      <c r="ET138" s="90" t="str">
        <f>IF(AND(ET$85&gt;=FB138,ET$85&lt;=FC138),IFERROR($G138/FD138,0),"")</f>
        <v/>
      </c>
      <c r="EU138" s="90" t="str">
        <f>IF(AND(EU$85&gt;=FB138,EU$85&lt;=FC138),IFERROR($G138/FD138,0),"")</f>
        <v/>
      </c>
      <c r="EV138" s="90" t="str">
        <f>IF(AND(EV$85&gt;=FB138,EV$85&lt;=FC138),IFERROR($G138/FD138,0),"")</f>
        <v/>
      </c>
      <c r="EW138" s="90" t="str">
        <f>IF(AND(EW$85&gt;=FB138,EW$85&lt;=FC138),IFERROR($G138/FD138,0),"")</f>
        <v/>
      </c>
      <c r="EX138" s="90" t="str">
        <f>IF(AND(EX$85&gt;=FB138,EX$85&lt;=FC138),IFERROR($G138/FD138,0),"")</f>
        <v/>
      </c>
      <c r="EY138" s="90" t="str">
        <f>IF(AND(EY$85&gt;=FB138,EY$85&lt;=FC138),IFERROR($G138/FD138,0),"")</f>
        <v/>
      </c>
      <c r="EZ138" s="90" t="str">
        <f>IF(AND(EZ$85&gt;=FB138,EZ$85&lt;=FC138),IFERROR($G138/FD138,0),"")</f>
        <v/>
      </c>
      <c r="FA138" s="90" t="str">
        <f>IF(AND(FA$85&gt;=FB138,FA$85&lt;=FC138),IFERROR($G138/FD138,0),"")</f>
        <v/>
      </c>
      <c r="FB138">
        <f>'06_Presupuesto'!J225-'02_Rendimientos'!$B$79+1</f>
        <v>82</v>
      </c>
      <c r="FC138">
        <f>'06_Presupuesto'!K225-'02_Rendimientos'!$B$79+1</f>
        <v>97</v>
      </c>
      <c r="FD138">
        <f>FC138-FB138+1</f>
        <v>16</v>
      </c>
    </row>
    <row r="139" spans="2:160">
      <c r="B139" s="109" t="str">
        <f>'06_Presupuesto'!K60</f>
        <v>B.2.8/a)</v>
      </c>
      <c r="C139" s="109" t="str">
        <f>'06_Presupuesto'!L60</f>
        <v>Bisagras</v>
      </c>
      <c r="D139" s="109" t="str">
        <f>'06_Presupuesto'!M60</f>
        <v>UNI</v>
      </c>
      <c r="E139" s="110">
        <f>'06_Presupuesto'!N60</f>
        <v>28</v>
      </c>
      <c r="F139" s="110">
        <f>'06_Presupuesto'!O60</f>
        <v>6000</v>
      </c>
      <c r="G139" s="110">
        <f>'06_Presupuesto'!P60</f>
        <v>168000</v>
      </c>
      <c r="H139" s="110" t="str">
        <f>IF(AND(H$85&gt;=FB139,H$85&lt;=FC139),IFERROR($G139/FD139,0),"")</f>
        <v/>
      </c>
      <c r="I139" s="110" t="str">
        <f>IF(AND(I$85&gt;=FB139,I$85&lt;=FC139),IFERROR($G139/FD139,0),"")</f>
        <v/>
      </c>
      <c r="J139" s="110" t="str">
        <f>IF(AND(J$85&gt;=FB139,J$85&lt;=FC139),IFERROR($G139/FD139,0),"")</f>
        <v/>
      </c>
      <c r="K139" s="110" t="str">
        <f>IF(AND(K$85&gt;=FB139,K$85&lt;=FC139),IFERROR($G139/FD139,0),"")</f>
        <v/>
      </c>
      <c r="L139" s="110" t="str">
        <f>IF(AND(L$85&gt;=FB139,L$85&lt;=FC139),IFERROR($G139/FD139,0),"")</f>
        <v/>
      </c>
      <c r="M139" s="110" t="str">
        <f>IF(AND(M$85&gt;=FB139,M$85&lt;=FC139),IFERROR($G139/FD139,0),"")</f>
        <v/>
      </c>
      <c r="N139" s="110" t="str">
        <f>IF(AND(N$85&gt;=FB139,N$85&lt;=FC139),IFERROR($G139/FD139,0),"")</f>
        <v/>
      </c>
      <c r="O139" s="110" t="str">
        <f>IF(AND(O$85&gt;=FB139,O$85&lt;=FC139),IFERROR($G139/FD139,0),"")</f>
        <v/>
      </c>
      <c r="P139" s="110" t="str">
        <f>IF(AND(P$85&gt;=FB139,P$85&lt;=FC139),IFERROR($G139/FD139,0),"")</f>
        <v/>
      </c>
      <c r="Q139" s="110" t="str">
        <f>IF(AND(Q$85&gt;=FB139,Q$85&lt;=FC139),IFERROR($G139/FD139,0),"")</f>
        <v/>
      </c>
      <c r="R139" s="110" t="str">
        <f>IF(AND(R$85&gt;=FB139,R$85&lt;=FC139),IFERROR($G139/FD139,0),"")</f>
        <v/>
      </c>
      <c r="S139" s="110" t="str">
        <f>IF(AND(S$85&gt;=FB139,S$85&lt;=FC139),IFERROR($G139/FD139,0),"")</f>
        <v/>
      </c>
      <c r="T139" s="110" t="str">
        <f>IF(AND(T$85&gt;=FB139,T$85&lt;=FC139),IFERROR($G139/FD139,0),"")</f>
        <v/>
      </c>
      <c r="U139" s="110" t="str">
        <f>IF(AND(U$85&gt;=FB139,U$85&lt;=FC139),IFERROR($G139/FD139,0),"")</f>
        <v/>
      </c>
      <c r="V139" s="110" t="str">
        <f>IF(AND(V$85&gt;=FB139,V$85&lt;=FC139),IFERROR($G139/FD139,0),"")</f>
        <v/>
      </c>
      <c r="W139" s="110" t="str">
        <f>IF(AND(W$85&gt;=FB139,W$85&lt;=FC139),IFERROR($G139/FD139,0),"")</f>
        <v/>
      </c>
      <c r="X139" s="110" t="str">
        <f>IF(AND(X$85&gt;=FB139,X$85&lt;=FC139),IFERROR($G139/FD139,0),"")</f>
        <v/>
      </c>
      <c r="Y139" s="110" t="str">
        <f>IF(AND(Y$85&gt;=FB139,Y$85&lt;=FC139),IFERROR($G139/FD139,0),"")</f>
        <v/>
      </c>
      <c r="Z139" s="110" t="str">
        <f>IF(AND(Z$85&gt;=FB139,Z$85&lt;=FC139),IFERROR($G139/FD139,0),"")</f>
        <v/>
      </c>
      <c r="AA139" s="110" t="str">
        <f>IF(AND(AA$85&gt;=FB139,AA$85&lt;=FC139),IFERROR($G139/FD139,0),"")</f>
        <v/>
      </c>
      <c r="AB139" s="110" t="str">
        <f>IF(AND(AB$85&gt;=FB139,AB$85&lt;=FC139),IFERROR($G139/FD139,0),"")</f>
        <v/>
      </c>
      <c r="AC139" s="110" t="str">
        <f>IF(AND(AC$85&gt;=FB139,AC$85&lt;=FC139),IFERROR($G139/FD139,0),"")</f>
        <v/>
      </c>
      <c r="AD139" s="110" t="str">
        <f>IF(AND(AD$85&gt;=FB139,AD$85&lt;=FC139),IFERROR($G139/FD139,0),"")</f>
        <v/>
      </c>
      <c r="AE139" s="110" t="str">
        <f>IF(AND(AE$85&gt;=FB139,AE$85&lt;=FC139),IFERROR($G139/FD139,0),"")</f>
        <v/>
      </c>
      <c r="AF139" s="110" t="str">
        <f>IF(AND(AF$85&gt;=FB139,AF$85&lt;=FC139),IFERROR($G139/FD139,0),"")</f>
        <v/>
      </c>
      <c r="AG139" s="110" t="str">
        <f>IF(AND(AG$85&gt;=FB139,AG$85&lt;=FC139),IFERROR($G139/FD139,0),"")</f>
        <v/>
      </c>
      <c r="AH139" s="110" t="str">
        <f>IF(AND(AH$85&gt;=FB139,AH$85&lt;=FC139),IFERROR($G139/FD139,0),"")</f>
        <v/>
      </c>
      <c r="AI139" s="110" t="str">
        <f>IF(AND(AI$85&gt;=FB139,AI$85&lt;=FC139),IFERROR($G139/FD139,0),"")</f>
        <v/>
      </c>
      <c r="AJ139" s="110" t="str">
        <f>IF(AND(AJ$85&gt;=FB139,AJ$85&lt;=FC139),IFERROR($G139/FD139,0),"")</f>
        <v/>
      </c>
      <c r="AK139" s="110" t="str">
        <f>IF(AND(AK$85&gt;=FB139,AK$85&lt;=FC139),IFERROR($G139/FD139,0),"")</f>
        <v/>
      </c>
      <c r="AL139" s="110" t="str">
        <f>IF(AND(AL$85&gt;=FB139,AL$85&lt;=FC139),IFERROR($G139/FD139,0),"")</f>
        <v/>
      </c>
      <c r="AM139" s="110" t="str">
        <f>IF(AND(AM$85&gt;=FB139,AM$85&lt;=FC139),IFERROR($G139/FD139,0),"")</f>
        <v/>
      </c>
      <c r="AN139" s="110" t="str">
        <f>IF(AND(AN$85&gt;=FB139,AN$85&lt;=FC139),IFERROR($G139/FD139,0),"")</f>
        <v/>
      </c>
      <c r="AO139" s="110" t="str">
        <f>IF(AND(AO$85&gt;=FB139,AO$85&lt;=FC139),IFERROR($G139/FD139,0),"")</f>
        <v/>
      </c>
      <c r="AP139" s="110" t="str">
        <f>IF(AND(AP$85&gt;=FB139,AP$85&lt;=FC139),IFERROR($G139/FD139,0),"")</f>
        <v/>
      </c>
      <c r="AQ139" s="110" t="str">
        <f>IF(AND(AQ$85&gt;=FB139,AQ$85&lt;=FC139),IFERROR($G139/FD139,0),"")</f>
        <v/>
      </c>
      <c r="AR139" s="110" t="str">
        <f>IF(AND(AR$85&gt;=FB139,AR$85&lt;=FC139),IFERROR($G139/FD139,0),"")</f>
        <v/>
      </c>
      <c r="AS139" s="110" t="str">
        <f>IF(AND(AS$85&gt;=FB139,AS$85&lt;=FC139),IFERROR($G139/FD139,0),"")</f>
        <v/>
      </c>
      <c r="AT139" s="110" t="str">
        <f>IF(AND(AT$85&gt;=FB139,AT$85&lt;=FC139),IFERROR($G139/FD139,0),"")</f>
        <v/>
      </c>
      <c r="AU139" s="110" t="str">
        <f>IF(AND(AU$85&gt;=FB139,AU$85&lt;=FC139),IFERROR($G139/FD139,0),"")</f>
        <v/>
      </c>
      <c r="AV139" s="110" t="str">
        <f>IF(AND(AV$85&gt;=FB139,AV$85&lt;=FC139),IFERROR($G139/FD139,0),"")</f>
        <v/>
      </c>
      <c r="AW139" s="110" t="str">
        <f>IF(AND(AW$85&gt;=FB139,AW$85&lt;=FC139),IFERROR($G139/FD139,0),"")</f>
        <v/>
      </c>
      <c r="AX139" s="110" t="str">
        <f>IF(AND(AX$85&gt;=FB139,AX$85&lt;=FC139),IFERROR($G139/FD139,0),"")</f>
        <v/>
      </c>
      <c r="AY139" s="110" t="str">
        <f>IF(AND(AY$85&gt;=FB139,AY$85&lt;=FC139),IFERROR($G139/FD139,0),"")</f>
        <v/>
      </c>
      <c r="AZ139" s="110" t="str">
        <f>IF(AND(AZ$85&gt;=FB139,AZ$85&lt;=FC139),IFERROR($G139/FD139,0),"")</f>
        <v/>
      </c>
      <c r="BA139" s="110" t="str">
        <f>IF(AND(BA$85&gt;=FB139,BA$85&lt;=FC139),IFERROR($G139/FD139,0),"")</f>
        <v/>
      </c>
      <c r="BB139" s="110" t="str">
        <f>IF(AND(BB$85&gt;=FB139,BB$85&lt;=FC139),IFERROR($G139/FD139,0),"")</f>
        <v/>
      </c>
      <c r="BC139" s="110" t="str">
        <f>IF(AND(BC$85&gt;=FB139,BC$85&lt;=FC139),IFERROR($G139/FD139,0),"")</f>
        <v/>
      </c>
      <c r="BD139" s="110" t="str">
        <f>IF(AND(BD$85&gt;=FB139,BD$85&lt;=FC139),IFERROR($G139/FD139,0),"")</f>
        <v/>
      </c>
      <c r="BE139" s="110" t="str">
        <f>IF(AND(BE$85&gt;=FB139,BE$85&lt;=FC139),IFERROR($G139/FD139,0),"")</f>
        <v/>
      </c>
      <c r="BF139" s="110" t="str">
        <f>IF(AND(BF$85&gt;=FB139,BF$85&lt;=FC139),IFERROR($G139/FD139,0),"")</f>
        <v/>
      </c>
      <c r="BG139" s="110" t="str">
        <f>IF(AND(BG$85&gt;=FB139,BG$85&lt;=FC139),IFERROR($G139/FD139,0),"")</f>
        <v/>
      </c>
      <c r="BH139" s="110" t="str">
        <f>IF(AND(BH$85&gt;=FB139,BH$85&lt;=FC139),IFERROR($G139/FD139,0),"")</f>
        <v/>
      </c>
      <c r="BI139" s="110" t="str">
        <f>IF(AND(BI$85&gt;=FB139,BI$85&lt;=FC139),IFERROR($G139/FD139,0),"")</f>
        <v/>
      </c>
      <c r="BJ139" s="110" t="str">
        <f>IF(AND(BJ$85&gt;=FB139,BJ$85&lt;=FC139),IFERROR($G139/FD139,0),"")</f>
        <v/>
      </c>
      <c r="BK139" s="110" t="str">
        <f>IF(AND(BK$85&gt;=FB139,BK$85&lt;=FC139),IFERROR($G139/FD139,0),"")</f>
        <v/>
      </c>
      <c r="BL139" s="110" t="str">
        <f>IF(AND(BL$85&gt;=FB139,BL$85&lt;=FC139),IFERROR($G139/FD139,0),"")</f>
        <v/>
      </c>
      <c r="BM139" s="110" t="str">
        <f>IF(AND(BM$85&gt;=FB139,BM$85&lt;=FC139),IFERROR($G139/FD139,0),"")</f>
        <v/>
      </c>
      <c r="BN139" s="110" t="str">
        <f>IF(AND(BN$85&gt;=FB139,BN$85&lt;=FC139),IFERROR($G139/FD139,0),"")</f>
        <v/>
      </c>
      <c r="BO139" s="110" t="str">
        <f>IF(AND(BO$85&gt;=FB139,BO$85&lt;=FC139),IFERROR($G139/FD139,0),"")</f>
        <v/>
      </c>
      <c r="BP139" s="110" t="str">
        <f>IF(AND(BP$85&gt;=FB139,BP$85&lt;=FC139),IFERROR($G139/FD139,0),"")</f>
        <v/>
      </c>
      <c r="BQ139" s="110" t="str">
        <f>IF(AND(BQ$85&gt;=FB139,BQ$85&lt;=FC139),IFERROR($G139/FD139,0),"")</f>
        <v/>
      </c>
      <c r="BR139" s="110" t="str">
        <f>IF(AND(BR$85&gt;=FB139,BR$85&lt;=FC139),IFERROR($G139/FD139,0),"")</f>
        <v/>
      </c>
      <c r="BS139" s="110" t="str">
        <f>IF(AND(BS$85&gt;=FB139,BS$85&lt;=FC139),IFERROR($G139/FD139,0),"")</f>
        <v/>
      </c>
      <c r="BT139" s="110" t="str">
        <f>IF(AND(BT$85&gt;=FB139,BT$85&lt;=FC139),IFERROR($G139/FD139,0),"")</f>
        <v/>
      </c>
      <c r="BU139" s="110" t="str">
        <f>IF(AND(BU$85&gt;=FB139,BU$85&lt;=FC139),IFERROR($G139/FD139,0),"")</f>
        <v/>
      </c>
      <c r="BV139" s="110" t="str">
        <f>IF(AND(BV$85&gt;=FB139,BV$85&lt;=FC139),IFERROR($G139/FD139,0),"")</f>
        <v/>
      </c>
      <c r="BW139" s="110" t="str">
        <f>IF(AND(BW$85&gt;=FB139,BW$85&lt;=FC139),IFERROR($G139/FD139,0),"")</f>
        <v/>
      </c>
      <c r="BX139" s="110" t="str">
        <f>IF(AND(BX$85&gt;=FB139,BX$85&lt;=FC139),IFERROR($G139/FD139,0),"")</f>
        <v/>
      </c>
      <c r="BY139" s="110" t="str">
        <f>IF(AND(BY$85&gt;=FB139,BY$85&lt;=FC139),IFERROR($G139/FD139,0),"")</f>
        <v/>
      </c>
      <c r="BZ139" s="110" t="str">
        <f>IF(AND(BZ$85&gt;=FB139,BZ$85&lt;=FC139),IFERROR($G139/FD139,0),"")</f>
        <v/>
      </c>
      <c r="CA139" s="110" t="str">
        <f>IF(AND(CA$85&gt;=FB139,CA$85&lt;=FC139),IFERROR($G139/FD139,0),"")</f>
        <v/>
      </c>
      <c r="CB139" s="110" t="str">
        <f>IF(AND(CB$85&gt;=FB139,CB$85&lt;=FC139),IFERROR($G139/FD139,0),"")</f>
        <v/>
      </c>
      <c r="CC139" s="110" t="str">
        <f>IF(AND(CC$85&gt;=FB139,CC$85&lt;=FC139),IFERROR($G139/FD139,0),"")</f>
        <v/>
      </c>
      <c r="CD139" s="110" t="str">
        <f>IF(AND(CD$85&gt;=FB139,CD$85&lt;=FC139),IFERROR($G139/FD139,0),"")</f>
        <v/>
      </c>
      <c r="CE139" s="110" t="str">
        <f>IF(AND(CE$85&gt;=FB139,CE$85&lt;=FC139),IFERROR($G139/FD139,0),"")</f>
        <v/>
      </c>
      <c r="CF139" s="110" t="str">
        <f>IF(AND(CF$85&gt;=FB139,CF$85&lt;=FC139),IFERROR($G139/FD139,0),"")</f>
        <v/>
      </c>
      <c r="CG139" s="110" t="str">
        <f>IF(AND(CG$85&gt;=FB139,CG$85&lt;=FC139),IFERROR($G139/FD139,0),"")</f>
        <v/>
      </c>
      <c r="CH139" s="110" t="str">
        <f>IF(AND(CH$85&gt;=FB139,CH$85&lt;=FC139),IFERROR($G139/FD139,0),"")</f>
        <v/>
      </c>
      <c r="CI139" s="110" t="str">
        <f>IF(AND(CI$85&gt;=FB139,CI$85&lt;=FC139),IFERROR($G139/FD139,0),"")</f>
        <v/>
      </c>
      <c r="CJ139" s="110" t="str">
        <f>IF(AND(CJ$85&gt;=FB139,CJ$85&lt;=FC139),IFERROR($G139/FD139,0),"")</f>
        <v/>
      </c>
      <c r="CK139" s="110">
        <f>IF(AND(CK$85&gt;=FB139,CK$85&lt;=FC139),IFERROR($G139/FD139,0),"")</f>
        <v>10500</v>
      </c>
      <c r="CL139" s="110">
        <f>IF(AND(CL$85&gt;=FB139,CL$85&lt;=FC139),IFERROR($G139/FD139,0),"")</f>
        <v>10500</v>
      </c>
      <c r="CM139" s="110">
        <f>IF(AND(CM$85&gt;=FB139,CM$85&lt;=FC139),IFERROR($G139/FD139,0),"")</f>
        <v>10500</v>
      </c>
      <c r="CN139" s="110">
        <f>IF(AND(CN$85&gt;=FB139,CN$85&lt;=FC139),IFERROR($G139/FD139,0),"")</f>
        <v>10500</v>
      </c>
      <c r="CO139" s="110">
        <f>IF(AND(CO$85&gt;=FB139,CO$85&lt;=FC139),IFERROR($G139/FD139,0),"")</f>
        <v>10500</v>
      </c>
      <c r="CP139" s="110">
        <f>IF(AND(CP$85&gt;=FB139,CP$85&lt;=FC139),IFERROR($G139/FD139,0),"")</f>
        <v>10500</v>
      </c>
      <c r="CQ139" s="110">
        <f>IF(AND(CQ$85&gt;=FB139,CQ$85&lt;=FC139),IFERROR($G139/FD139,0),"")</f>
        <v>10500</v>
      </c>
      <c r="CR139" s="110">
        <f>IF(AND(CR$85&gt;=FB139,CR$85&lt;=FC139),IFERROR($G139/FD139,0),"")</f>
        <v>10500</v>
      </c>
      <c r="CS139" s="110">
        <f>IF(AND(CS$85&gt;=FB139,CS$85&lt;=FC139),IFERROR($G139/FD139,0),"")</f>
        <v>10500</v>
      </c>
      <c r="CT139" s="110">
        <f>IF(AND(CT$85&gt;=FB139,CT$85&lt;=FC139),IFERROR($G139/FD139,0),"")</f>
        <v>10500</v>
      </c>
      <c r="CU139" s="110">
        <f>IF(AND(CU$85&gt;=FB139,CU$85&lt;=FC139),IFERROR($G139/FD139,0),"")</f>
        <v>10500</v>
      </c>
      <c r="CV139" s="110">
        <f>IF(AND(CV$85&gt;=FB139,CV$85&lt;=FC139),IFERROR($G139/FD139,0),"")</f>
        <v>10500</v>
      </c>
      <c r="CW139" s="110">
        <f>IF(AND(CW$85&gt;=FB139,CW$85&lt;=FC139),IFERROR($G139/FD139,0),"")</f>
        <v>10500</v>
      </c>
      <c r="CX139" s="110">
        <f>IF(AND(CX$85&gt;=FB139,CX$85&lt;=FC139),IFERROR($G139/FD139,0),"")</f>
        <v>10500</v>
      </c>
      <c r="CY139" s="110">
        <f>IF(AND(CY$85&gt;=FB139,CY$85&lt;=FC139),IFERROR($G139/FD139,0),"")</f>
        <v>10500</v>
      </c>
      <c r="CZ139" s="110">
        <f>IF(AND(CZ$85&gt;=FB139,CZ$85&lt;=FC139),IFERROR($G139/FD139,0),"")</f>
        <v>10500</v>
      </c>
      <c r="DA139" s="110" t="str">
        <f>IF(AND(DA$85&gt;=FB139,DA$85&lt;=FC139),IFERROR($G139/FD139,0),"")</f>
        <v/>
      </c>
      <c r="DB139" s="110" t="str">
        <f>IF(AND(DB$85&gt;=FB139,DB$85&lt;=FC139),IFERROR($G139/FD139,0),"")</f>
        <v/>
      </c>
      <c r="DC139" s="110" t="str">
        <f>IF(AND(DC$85&gt;=FB139,DC$85&lt;=FC139),IFERROR($G139/FD139,0),"")</f>
        <v/>
      </c>
      <c r="DD139" s="110" t="str">
        <f>IF(AND(DD$85&gt;=FB139,DD$85&lt;=FC139),IFERROR($G139/FD139,0),"")</f>
        <v/>
      </c>
      <c r="DE139" s="110" t="str">
        <f>IF(AND(DE$85&gt;=FB139,DE$85&lt;=FC139),IFERROR($G139/FD139,0),"")</f>
        <v/>
      </c>
      <c r="DF139" s="110" t="str">
        <f>IF(AND(DF$85&gt;=FB139,DF$85&lt;=FC139),IFERROR($G139/FD139,0),"")</f>
        <v/>
      </c>
      <c r="DG139" s="110" t="str">
        <f>IF(AND(DG$85&gt;=FB139,DG$85&lt;=FC139),IFERROR($G139/FD139,0),"")</f>
        <v/>
      </c>
      <c r="DH139" s="110" t="str">
        <f>IF(AND(DH$85&gt;=FB139,DH$85&lt;=FC139),IFERROR($G139/FD139,0),"")</f>
        <v/>
      </c>
      <c r="DI139" s="110" t="str">
        <f>IF(AND(DI$85&gt;=FB139,DI$85&lt;=FC139),IFERROR($G139/FD139,0),"")</f>
        <v/>
      </c>
      <c r="DJ139" s="110" t="str">
        <f>IF(AND(DJ$85&gt;=FB139,DJ$85&lt;=FC139),IFERROR($G139/FD139,0),"")</f>
        <v/>
      </c>
      <c r="DK139" s="110" t="str">
        <f>IF(AND(DK$85&gt;=FB139,DK$85&lt;=FC139),IFERROR($G139/FD139,0),"")</f>
        <v/>
      </c>
      <c r="DL139" s="110" t="str">
        <f>IF(AND(DL$85&gt;=FB139,DL$85&lt;=FC139),IFERROR($G139/FD139,0),"")</f>
        <v/>
      </c>
      <c r="DM139" s="110" t="str">
        <f>IF(AND(DM$85&gt;=FB139,DM$85&lt;=FC139),IFERROR($G139/FD139,0),"")</f>
        <v/>
      </c>
      <c r="DN139" s="110" t="str">
        <f>IF(AND(DN$85&gt;=FB139,DN$85&lt;=FC139),IFERROR($G139/FD139,0),"")</f>
        <v/>
      </c>
      <c r="DO139" s="110" t="str">
        <f>IF(AND(DO$85&gt;=FB139,DO$85&lt;=FC139),IFERROR($G139/FD139,0),"")</f>
        <v/>
      </c>
      <c r="DP139" s="110" t="str">
        <f>IF(AND(DP$85&gt;=FB139,DP$85&lt;=FC139),IFERROR($G139/FD139,0),"")</f>
        <v/>
      </c>
      <c r="DQ139" s="110" t="str">
        <f>IF(AND(DQ$85&gt;=FB139,DQ$85&lt;=FC139),IFERROR($G139/FD139,0),"")</f>
        <v/>
      </c>
      <c r="DR139" s="110" t="str">
        <f>IF(AND(DR$85&gt;=FB139,DR$85&lt;=FC139),IFERROR($G139/FD139,0),"")</f>
        <v/>
      </c>
      <c r="DS139" s="110" t="str">
        <f>IF(AND(DS$85&gt;=FB139,DS$85&lt;=FC139),IFERROR($G139/FD139,0),"")</f>
        <v/>
      </c>
      <c r="DT139" s="110" t="str">
        <f>IF(AND(DT$85&gt;=FB139,DT$85&lt;=FC139),IFERROR($G139/FD139,0),"")</f>
        <v/>
      </c>
      <c r="DU139" s="110" t="str">
        <f>IF(AND(DU$85&gt;=FB139,DU$85&lt;=FC139),IFERROR($G139/FD139,0),"")</f>
        <v/>
      </c>
      <c r="DV139" s="110" t="str">
        <f>IF(AND(DV$85&gt;=FB139,DV$85&lt;=FC139),IFERROR($G139/FD139,0),"")</f>
        <v/>
      </c>
      <c r="DW139" s="110" t="str">
        <f>IF(AND(DW$85&gt;=FB139,DW$85&lt;=FC139),IFERROR($G139/FD139,0),"")</f>
        <v/>
      </c>
      <c r="DX139" s="110" t="str">
        <f>IF(AND(DX$85&gt;=FB139,DX$85&lt;=FC139),IFERROR($G139/FD139,0),"")</f>
        <v/>
      </c>
      <c r="DY139" s="110" t="str">
        <f>IF(AND(DY$85&gt;=FB139,DY$85&lt;=FC139),IFERROR($G139/FD139,0),"")</f>
        <v/>
      </c>
      <c r="DZ139" s="110" t="str">
        <f>IF(AND(DZ$85&gt;=FB139,DZ$85&lt;=FC139),IFERROR($G139/FD139,0),"")</f>
        <v/>
      </c>
      <c r="EA139" s="110" t="str">
        <f>IF(AND(EA$85&gt;=FB139,EA$85&lt;=FC139),IFERROR($G139/FD139,0),"")</f>
        <v/>
      </c>
      <c r="EB139" s="110" t="str">
        <f>IF(AND(EB$85&gt;=FB139,EB$85&lt;=FC139),IFERROR($G139/FD139,0),"")</f>
        <v/>
      </c>
      <c r="EC139" s="110" t="str">
        <f>IF(AND(EC$85&gt;=FB139,EC$85&lt;=FC139),IFERROR($G139/FD139,0),"")</f>
        <v/>
      </c>
      <c r="ED139" s="110" t="str">
        <f>IF(AND(ED$85&gt;=FB139,ED$85&lt;=FC139),IFERROR($G139/FD139,0),"")</f>
        <v/>
      </c>
      <c r="EE139" s="110" t="str">
        <f>IF(AND(EE$85&gt;=FB139,EE$85&lt;=FC139),IFERROR($G139/FD139,0),"")</f>
        <v/>
      </c>
      <c r="EF139" s="110" t="str">
        <f>IF(AND(EF$85&gt;=FB139,EF$85&lt;=FC139),IFERROR($G139/FD139,0),"")</f>
        <v/>
      </c>
      <c r="EG139" s="110" t="str">
        <f>IF(AND(EG$85&gt;=FB139,EG$85&lt;=FC139),IFERROR($G139/FD139,0),"")</f>
        <v/>
      </c>
      <c r="EH139" s="110" t="str">
        <f>IF(AND(EH$85&gt;=FB139,EH$85&lt;=FC139),IFERROR($G139/FD139,0),"")</f>
        <v/>
      </c>
      <c r="EI139" s="110" t="str">
        <f>IF(AND(EI$85&gt;=FB139,EI$85&lt;=FC139),IFERROR($G139/FD139,0),"")</f>
        <v/>
      </c>
      <c r="EJ139" s="110" t="str">
        <f>IF(AND(EJ$85&gt;=FB139,EJ$85&lt;=FC139),IFERROR($G139/FD139,0),"")</f>
        <v/>
      </c>
      <c r="EK139" s="110" t="str">
        <f>IF(AND(EK$85&gt;=FB139,EK$85&lt;=FC139),IFERROR($G139/FD139,0),"")</f>
        <v/>
      </c>
      <c r="EL139" s="110" t="str">
        <f>IF(AND(EL$85&gt;=FB139,EL$85&lt;=FC139),IFERROR($G139/FD139,0),"")</f>
        <v/>
      </c>
      <c r="EM139" s="110" t="str">
        <f>IF(AND(EM$85&gt;=FB139,EM$85&lt;=FC139),IFERROR($G139/FD139,0),"")</f>
        <v/>
      </c>
      <c r="EN139" s="110" t="str">
        <f>IF(AND(EN$85&gt;=FB139,EN$85&lt;=FC139),IFERROR($G139/FD139,0),"")</f>
        <v/>
      </c>
      <c r="EO139" s="110" t="str">
        <f>IF(AND(EO$85&gt;=FB139,EO$85&lt;=FC139),IFERROR($G139/FD139,0),"")</f>
        <v/>
      </c>
      <c r="EP139" s="110" t="str">
        <f>IF(AND(EP$85&gt;=FB139,EP$85&lt;=FC139),IFERROR($G139/FD139,0),"")</f>
        <v/>
      </c>
      <c r="EQ139" s="110" t="str">
        <f>IF(AND(EQ$85&gt;=FB139,EQ$85&lt;=FC139),IFERROR($G139/FD139,0),"")</f>
        <v/>
      </c>
      <c r="ER139" s="110" t="str">
        <f>IF(AND(ER$85&gt;=FB139,ER$85&lt;=FC139),IFERROR($G139/FD139,0),"")</f>
        <v/>
      </c>
      <c r="ES139" s="110" t="str">
        <f>IF(AND(ES$85&gt;=FB139,ES$85&lt;=FC139),IFERROR($G139/FD139,0),"")</f>
        <v/>
      </c>
      <c r="ET139" s="110" t="str">
        <f>IF(AND(ET$85&gt;=FB139,ET$85&lt;=FC139),IFERROR($G139/FD139,0),"")</f>
        <v/>
      </c>
      <c r="EU139" s="110" t="str">
        <f>IF(AND(EU$85&gt;=FB139,EU$85&lt;=FC139),IFERROR($G139/FD139,0),"")</f>
        <v/>
      </c>
      <c r="EV139" s="110" t="str">
        <f>IF(AND(EV$85&gt;=FB139,EV$85&lt;=FC139),IFERROR($G139/FD139,0),"")</f>
        <v/>
      </c>
      <c r="EW139" s="110" t="str">
        <f>IF(AND(EW$85&gt;=FB139,EW$85&lt;=FC139),IFERROR($G139/FD139,0),"")</f>
        <v/>
      </c>
      <c r="EX139" s="110" t="str">
        <f>IF(AND(EX$85&gt;=FB139,EX$85&lt;=FC139),IFERROR($G139/FD139,0),"")</f>
        <v/>
      </c>
      <c r="EY139" s="110" t="str">
        <f>IF(AND(EY$85&gt;=FB139,EY$85&lt;=FC139),IFERROR($G139/FD139,0),"")</f>
        <v/>
      </c>
      <c r="EZ139" s="110" t="str">
        <f>IF(AND(EZ$85&gt;=FB139,EZ$85&lt;=FC139),IFERROR($G139/FD139,0),"")</f>
        <v/>
      </c>
      <c r="FA139" s="110" t="str">
        <f>IF(AND(FA$85&gt;=FB139,FA$85&lt;=FC139),IFERROR($G139/FD139,0),"")</f>
        <v/>
      </c>
      <c r="FB139">
        <f>'06_Presupuesto'!J226-'02_Rendimientos'!$B$79+1</f>
        <v>82</v>
      </c>
      <c r="FC139">
        <f>'06_Presupuesto'!K226-'02_Rendimientos'!$B$79+1</f>
        <v>97</v>
      </c>
      <c r="FD139">
        <f>FC139-FB139+1</f>
        <v>16</v>
      </c>
    </row>
    <row r="140" spans="2:160">
      <c r="B140" t="str">
        <f>'06_Presupuesto'!K61</f>
        <v>B.2.8/b)</v>
      </c>
      <c r="C140" t="str">
        <f>'06_Presupuesto'!L61</f>
        <v>Topes de Goma</v>
      </c>
      <c r="D140" t="str">
        <f>'06_Presupuesto'!M61</f>
        <v>UNI</v>
      </c>
      <c r="E140" s="90">
        <f>'06_Presupuesto'!N61</f>
        <v>8</v>
      </c>
      <c r="F140" s="90">
        <f>'06_Presupuesto'!O61</f>
        <v>4750</v>
      </c>
      <c r="G140" s="90">
        <f>'06_Presupuesto'!P61</f>
        <v>38000</v>
      </c>
      <c r="H140" s="90" t="str">
        <f>IF(AND(H$85&gt;=FB140,H$85&lt;=FC140),IFERROR($G140/FD140,0),"")</f>
        <v/>
      </c>
      <c r="I140" s="90" t="str">
        <f>IF(AND(I$85&gt;=FB140,I$85&lt;=FC140),IFERROR($G140/FD140,0),"")</f>
        <v/>
      </c>
      <c r="J140" s="90" t="str">
        <f>IF(AND(J$85&gt;=FB140,J$85&lt;=FC140),IFERROR($G140/FD140,0),"")</f>
        <v/>
      </c>
      <c r="K140" s="90" t="str">
        <f>IF(AND(K$85&gt;=FB140,K$85&lt;=FC140),IFERROR($G140/FD140,0),"")</f>
        <v/>
      </c>
      <c r="L140" s="90" t="str">
        <f>IF(AND(L$85&gt;=FB140,L$85&lt;=FC140),IFERROR($G140/FD140,0),"")</f>
        <v/>
      </c>
      <c r="M140" s="90" t="str">
        <f>IF(AND(M$85&gt;=FB140,M$85&lt;=FC140),IFERROR($G140/FD140,0),"")</f>
        <v/>
      </c>
      <c r="N140" s="90" t="str">
        <f>IF(AND(N$85&gt;=FB140,N$85&lt;=FC140),IFERROR($G140/FD140,0),"")</f>
        <v/>
      </c>
      <c r="O140" s="90" t="str">
        <f>IF(AND(O$85&gt;=FB140,O$85&lt;=FC140),IFERROR($G140/FD140,0),"")</f>
        <v/>
      </c>
      <c r="P140" s="90" t="str">
        <f>IF(AND(P$85&gt;=FB140,P$85&lt;=FC140),IFERROR($G140/FD140,0),"")</f>
        <v/>
      </c>
      <c r="Q140" s="90" t="str">
        <f>IF(AND(Q$85&gt;=FB140,Q$85&lt;=FC140),IFERROR($G140/FD140,0),"")</f>
        <v/>
      </c>
      <c r="R140" s="90" t="str">
        <f>IF(AND(R$85&gt;=FB140,R$85&lt;=FC140),IFERROR($G140/FD140,0),"")</f>
        <v/>
      </c>
      <c r="S140" s="90" t="str">
        <f>IF(AND(S$85&gt;=FB140,S$85&lt;=FC140),IFERROR($G140/FD140,0),"")</f>
        <v/>
      </c>
      <c r="T140" s="90" t="str">
        <f>IF(AND(T$85&gt;=FB140,T$85&lt;=FC140),IFERROR($G140/FD140,0),"")</f>
        <v/>
      </c>
      <c r="U140" s="90" t="str">
        <f>IF(AND(U$85&gt;=FB140,U$85&lt;=FC140),IFERROR($G140/FD140,0),"")</f>
        <v/>
      </c>
      <c r="V140" s="90" t="str">
        <f>IF(AND(V$85&gt;=FB140,V$85&lt;=FC140),IFERROR($G140/FD140,0),"")</f>
        <v/>
      </c>
      <c r="W140" s="90" t="str">
        <f>IF(AND(W$85&gt;=FB140,W$85&lt;=FC140),IFERROR($G140/FD140,0),"")</f>
        <v/>
      </c>
      <c r="X140" s="90" t="str">
        <f>IF(AND(X$85&gt;=FB140,X$85&lt;=FC140),IFERROR($G140/FD140,0),"")</f>
        <v/>
      </c>
      <c r="Y140" s="90" t="str">
        <f>IF(AND(Y$85&gt;=FB140,Y$85&lt;=FC140),IFERROR($G140/FD140,0),"")</f>
        <v/>
      </c>
      <c r="Z140" s="90" t="str">
        <f>IF(AND(Z$85&gt;=FB140,Z$85&lt;=FC140),IFERROR($G140/FD140,0),"")</f>
        <v/>
      </c>
      <c r="AA140" s="90" t="str">
        <f>IF(AND(AA$85&gt;=FB140,AA$85&lt;=FC140),IFERROR($G140/FD140,0),"")</f>
        <v/>
      </c>
      <c r="AB140" s="90" t="str">
        <f>IF(AND(AB$85&gt;=FB140,AB$85&lt;=FC140),IFERROR($G140/FD140,0),"")</f>
        <v/>
      </c>
      <c r="AC140" s="90" t="str">
        <f>IF(AND(AC$85&gt;=FB140,AC$85&lt;=FC140),IFERROR($G140/FD140,0),"")</f>
        <v/>
      </c>
      <c r="AD140" s="90" t="str">
        <f>IF(AND(AD$85&gt;=FB140,AD$85&lt;=FC140),IFERROR($G140/FD140,0),"")</f>
        <v/>
      </c>
      <c r="AE140" s="90" t="str">
        <f>IF(AND(AE$85&gt;=FB140,AE$85&lt;=FC140),IFERROR($G140/FD140,0),"")</f>
        <v/>
      </c>
      <c r="AF140" s="90" t="str">
        <f>IF(AND(AF$85&gt;=FB140,AF$85&lt;=FC140),IFERROR($G140/FD140,0),"")</f>
        <v/>
      </c>
      <c r="AG140" s="90" t="str">
        <f>IF(AND(AG$85&gt;=FB140,AG$85&lt;=FC140),IFERROR($G140/FD140,0),"")</f>
        <v/>
      </c>
      <c r="AH140" s="90" t="str">
        <f>IF(AND(AH$85&gt;=FB140,AH$85&lt;=FC140),IFERROR($G140/FD140,0),"")</f>
        <v/>
      </c>
      <c r="AI140" s="90" t="str">
        <f>IF(AND(AI$85&gt;=FB140,AI$85&lt;=FC140),IFERROR($G140/FD140,0),"")</f>
        <v/>
      </c>
      <c r="AJ140" s="90" t="str">
        <f>IF(AND(AJ$85&gt;=FB140,AJ$85&lt;=FC140),IFERROR($G140/FD140,0),"")</f>
        <v/>
      </c>
      <c r="AK140" s="90" t="str">
        <f>IF(AND(AK$85&gt;=FB140,AK$85&lt;=FC140),IFERROR($G140/FD140,0),"")</f>
        <v/>
      </c>
      <c r="AL140" s="90" t="str">
        <f>IF(AND(AL$85&gt;=FB140,AL$85&lt;=FC140),IFERROR($G140/FD140,0),"")</f>
        <v/>
      </c>
      <c r="AM140" s="90" t="str">
        <f>IF(AND(AM$85&gt;=FB140,AM$85&lt;=FC140),IFERROR($G140/FD140,0),"")</f>
        <v/>
      </c>
      <c r="AN140" s="90" t="str">
        <f>IF(AND(AN$85&gt;=FB140,AN$85&lt;=FC140),IFERROR($G140/FD140,0),"")</f>
        <v/>
      </c>
      <c r="AO140" s="90" t="str">
        <f>IF(AND(AO$85&gt;=FB140,AO$85&lt;=FC140),IFERROR($G140/FD140,0),"")</f>
        <v/>
      </c>
      <c r="AP140" s="90" t="str">
        <f>IF(AND(AP$85&gt;=FB140,AP$85&lt;=FC140),IFERROR($G140/FD140,0),"")</f>
        <v/>
      </c>
      <c r="AQ140" s="90" t="str">
        <f>IF(AND(AQ$85&gt;=FB140,AQ$85&lt;=FC140),IFERROR($G140/FD140,0),"")</f>
        <v/>
      </c>
      <c r="AR140" s="90" t="str">
        <f>IF(AND(AR$85&gt;=FB140,AR$85&lt;=FC140),IFERROR($G140/FD140,0),"")</f>
        <v/>
      </c>
      <c r="AS140" s="90" t="str">
        <f>IF(AND(AS$85&gt;=FB140,AS$85&lt;=FC140),IFERROR($G140/FD140,0),"")</f>
        <v/>
      </c>
      <c r="AT140" s="90" t="str">
        <f>IF(AND(AT$85&gt;=FB140,AT$85&lt;=FC140),IFERROR($G140/FD140,0),"")</f>
        <v/>
      </c>
      <c r="AU140" s="90" t="str">
        <f>IF(AND(AU$85&gt;=FB140,AU$85&lt;=FC140),IFERROR($G140/FD140,0),"")</f>
        <v/>
      </c>
      <c r="AV140" s="90" t="str">
        <f>IF(AND(AV$85&gt;=FB140,AV$85&lt;=FC140),IFERROR($G140/FD140,0),"")</f>
        <v/>
      </c>
      <c r="AW140" s="90" t="str">
        <f>IF(AND(AW$85&gt;=FB140,AW$85&lt;=FC140),IFERROR($G140/FD140,0),"")</f>
        <v/>
      </c>
      <c r="AX140" s="90" t="str">
        <f>IF(AND(AX$85&gt;=FB140,AX$85&lt;=FC140),IFERROR($G140/FD140,0),"")</f>
        <v/>
      </c>
      <c r="AY140" s="90" t="str">
        <f>IF(AND(AY$85&gt;=FB140,AY$85&lt;=FC140),IFERROR($G140/FD140,0),"")</f>
        <v/>
      </c>
      <c r="AZ140" s="90" t="str">
        <f>IF(AND(AZ$85&gt;=FB140,AZ$85&lt;=FC140),IFERROR($G140/FD140,0),"")</f>
        <v/>
      </c>
      <c r="BA140" s="90" t="str">
        <f>IF(AND(BA$85&gt;=FB140,BA$85&lt;=FC140),IFERROR($G140/FD140,0),"")</f>
        <v/>
      </c>
      <c r="BB140" s="90" t="str">
        <f>IF(AND(BB$85&gt;=FB140,BB$85&lt;=FC140),IFERROR($G140/FD140,0),"")</f>
        <v/>
      </c>
      <c r="BC140" s="90" t="str">
        <f>IF(AND(BC$85&gt;=FB140,BC$85&lt;=FC140),IFERROR($G140/FD140,0),"")</f>
        <v/>
      </c>
      <c r="BD140" s="90" t="str">
        <f>IF(AND(BD$85&gt;=FB140,BD$85&lt;=FC140),IFERROR($G140/FD140,0),"")</f>
        <v/>
      </c>
      <c r="BE140" s="90" t="str">
        <f>IF(AND(BE$85&gt;=FB140,BE$85&lt;=FC140),IFERROR($G140/FD140,0),"")</f>
        <v/>
      </c>
      <c r="BF140" s="90" t="str">
        <f>IF(AND(BF$85&gt;=FB140,BF$85&lt;=FC140),IFERROR($G140/FD140,0),"")</f>
        <v/>
      </c>
      <c r="BG140" s="90" t="str">
        <f>IF(AND(BG$85&gt;=FB140,BG$85&lt;=FC140),IFERROR($G140/FD140,0),"")</f>
        <v/>
      </c>
      <c r="BH140" s="90" t="str">
        <f>IF(AND(BH$85&gt;=FB140,BH$85&lt;=FC140),IFERROR($G140/FD140,0),"")</f>
        <v/>
      </c>
      <c r="BI140" s="90" t="str">
        <f>IF(AND(BI$85&gt;=FB140,BI$85&lt;=FC140),IFERROR($G140/FD140,0),"")</f>
        <v/>
      </c>
      <c r="BJ140" s="90" t="str">
        <f>IF(AND(BJ$85&gt;=FB140,BJ$85&lt;=FC140),IFERROR($G140/FD140,0),"")</f>
        <v/>
      </c>
      <c r="BK140" s="90" t="str">
        <f>IF(AND(BK$85&gt;=FB140,BK$85&lt;=FC140),IFERROR($G140/FD140,0),"")</f>
        <v/>
      </c>
      <c r="BL140" s="90" t="str">
        <f>IF(AND(BL$85&gt;=FB140,BL$85&lt;=FC140),IFERROR($G140/FD140,0),"")</f>
        <v/>
      </c>
      <c r="BM140" s="90" t="str">
        <f>IF(AND(BM$85&gt;=FB140,BM$85&lt;=FC140),IFERROR($G140/FD140,0),"")</f>
        <v/>
      </c>
      <c r="BN140" s="90" t="str">
        <f>IF(AND(BN$85&gt;=FB140,BN$85&lt;=FC140),IFERROR($G140/FD140,0),"")</f>
        <v/>
      </c>
      <c r="BO140" s="90" t="str">
        <f>IF(AND(BO$85&gt;=FB140,BO$85&lt;=FC140),IFERROR($G140/FD140,0),"")</f>
        <v/>
      </c>
      <c r="BP140" s="90" t="str">
        <f>IF(AND(BP$85&gt;=FB140,BP$85&lt;=FC140),IFERROR($G140/FD140,0),"")</f>
        <v/>
      </c>
      <c r="BQ140" s="90" t="str">
        <f>IF(AND(BQ$85&gt;=FB140,BQ$85&lt;=FC140),IFERROR($G140/FD140,0),"")</f>
        <v/>
      </c>
      <c r="BR140" s="90" t="str">
        <f>IF(AND(BR$85&gt;=FB140,BR$85&lt;=FC140),IFERROR($G140/FD140,0),"")</f>
        <v/>
      </c>
      <c r="BS140" s="90" t="str">
        <f>IF(AND(BS$85&gt;=FB140,BS$85&lt;=FC140),IFERROR($G140/FD140,0),"")</f>
        <v/>
      </c>
      <c r="BT140" s="90" t="str">
        <f>IF(AND(BT$85&gt;=FB140,BT$85&lt;=FC140),IFERROR($G140/FD140,0),"")</f>
        <v/>
      </c>
      <c r="BU140" s="90" t="str">
        <f>IF(AND(BU$85&gt;=FB140,BU$85&lt;=FC140),IFERROR($G140/FD140,0),"")</f>
        <v/>
      </c>
      <c r="BV140" s="90" t="str">
        <f>IF(AND(BV$85&gt;=FB140,BV$85&lt;=FC140),IFERROR($G140/FD140,0),"")</f>
        <v/>
      </c>
      <c r="BW140" s="90" t="str">
        <f>IF(AND(BW$85&gt;=FB140,BW$85&lt;=FC140),IFERROR($G140/FD140,0),"")</f>
        <v/>
      </c>
      <c r="BX140" s="90" t="str">
        <f>IF(AND(BX$85&gt;=FB140,BX$85&lt;=FC140),IFERROR($G140/FD140,0),"")</f>
        <v/>
      </c>
      <c r="BY140" s="90" t="str">
        <f>IF(AND(BY$85&gt;=FB140,BY$85&lt;=FC140),IFERROR($G140/FD140,0),"")</f>
        <v/>
      </c>
      <c r="BZ140" s="90" t="str">
        <f>IF(AND(BZ$85&gt;=FB140,BZ$85&lt;=FC140),IFERROR($G140/FD140,0),"")</f>
        <v/>
      </c>
      <c r="CA140" s="90" t="str">
        <f>IF(AND(CA$85&gt;=FB140,CA$85&lt;=FC140),IFERROR($G140/FD140,0),"")</f>
        <v/>
      </c>
      <c r="CB140" s="90" t="str">
        <f>IF(AND(CB$85&gt;=FB140,CB$85&lt;=FC140),IFERROR($G140/FD140,0),"")</f>
        <v/>
      </c>
      <c r="CC140" s="90" t="str">
        <f>IF(AND(CC$85&gt;=FB140,CC$85&lt;=FC140),IFERROR($G140/FD140,0),"")</f>
        <v/>
      </c>
      <c r="CD140" s="90" t="str">
        <f>IF(AND(CD$85&gt;=FB140,CD$85&lt;=FC140),IFERROR($G140/FD140,0),"")</f>
        <v/>
      </c>
      <c r="CE140" s="90" t="str">
        <f>IF(AND(CE$85&gt;=FB140,CE$85&lt;=FC140),IFERROR($G140/FD140,0),"")</f>
        <v/>
      </c>
      <c r="CF140" s="90" t="str">
        <f>IF(AND(CF$85&gt;=FB140,CF$85&lt;=FC140),IFERROR($G140/FD140,0),"")</f>
        <v/>
      </c>
      <c r="CG140" s="90" t="str">
        <f>IF(AND(CG$85&gt;=FB140,CG$85&lt;=FC140),IFERROR($G140/FD140,0),"")</f>
        <v/>
      </c>
      <c r="CH140" s="90" t="str">
        <f>IF(AND(CH$85&gt;=FB140,CH$85&lt;=FC140),IFERROR($G140/FD140,0),"")</f>
        <v/>
      </c>
      <c r="CI140" s="90" t="str">
        <f>IF(AND(CI$85&gt;=FB140,CI$85&lt;=FC140),IFERROR($G140/FD140,0),"")</f>
        <v/>
      </c>
      <c r="CJ140" s="90" t="str">
        <f>IF(AND(CJ$85&gt;=FB140,CJ$85&lt;=FC140),IFERROR($G140/FD140,0),"")</f>
        <v/>
      </c>
      <c r="CK140" s="90">
        <f>IF(AND(CK$85&gt;=FB140,CK$85&lt;=FC140),IFERROR($G140/FD140,0),"")</f>
        <v>2375</v>
      </c>
      <c r="CL140" s="90">
        <f>IF(AND(CL$85&gt;=FB140,CL$85&lt;=FC140),IFERROR($G140/FD140,0),"")</f>
        <v>2375</v>
      </c>
      <c r="CM140" s="90">
        <f>IF(AND(CM$85&gt;=FB140,CM$85&lt;=FC140),IFERROR($G140/FD140,0),"")</f>
        <v>2375</v>
      </c>
      <c r="CN140" s="90">
        <f>IF(AND(CN$85&gt;=FB140,CN$85&lt;=FC140),IFERROR($G140/FD140,0),"")</f>
        <v>2375</v>
      </c>
      <c r="CO140" s="90">
        <f>IF(AND(CO$85&gt;=FB140,CO$85&lt;=FC140),IFERROR($G140/FD140,0),"")</f>
        <v>2375</v>
      </c>
      <c r="CP140" s="90">
        <f>IF(AND(CP$85&gt;=FB140,CP$85&lt;=FC140),IFERROR($G140/FD140,0),"")</f>
        <v>2375</v>
      </c>
      <c r="CQ140" s="90">
        <f>IF(AND(CQ$85&gt;=FB140,CQ$85&lt;=FC140),IFERROR($G140/FD140,0),"")</f>
        <v>2375</v>
      </c>
      <c r="CR140" s="90">
        <f>IF(AND(CR$85&gt;=FB140,CR$85&lt;=FC140),IFERROR($G140/FD140,0),"")</f>
        <v>2375</v>
      </c>
      <c r="CS140" s="90">
        <f>IF(AND(CS$85&gt;=FB140,CS$85&lt;=FC140),IFERROR($G140/FD140,0),"")</f>
        <v>2375</v>
      </c>
      <c r="CT140" s="90">
        <f>IF(AND(CT$85&gt;=FB140,CT$85&lt;=FC140),IFERROR($G140/FD140,0),"")</f>
        <v>2375</v>
      </c>
      <c r="CU140" s="90">
        <f>IF(AND(CU$85&gt;=FB140,CU$85&lt;=FC140),IFERROR($G140/FD140,0),"")</f>
        <v>2375</v>
      </c>
      <c r="CV140" s="90">
        <f>IF(AND(CV$85&gt;=FB140,CV$85&lt;=FC140),IFERROR($G140/FD140,0),"")</f>
        <v>2375</v>
      </c>
      <c r="CW140" s="90">
        <f>IF(AND(CW$85&gt;=FB140,CW$85&lt;=FC140),IFERROR($G140/FD140,0),"")</f>
        <v>2375</v>
      </c>
      <c r="CX140" s="90">
        <f>IF(AND(CX$85&gt;=FB140,CX$85&lt;=FC140),IFERROR($G140/FD140,0),"")</f>
        <v>2375</v>
      </c>
      <c r="CY140" s="90">
        <f>IF(AND(CY$85&gt;=FB140,CY$85&lt;=FC140),IFERROR($G140/FD140,0),"")</f>
        <v>2375</v>
      </c>
      <c r="CZ140" s="90">
        <f>IF(AND(CZ$85&gt;=FB140,CZ$85&lt;=FC140),IFERROR($G140/FD140,0),"")</f>
        <v>2375</v>
      </c>
      <c r="DA140" s="90" t="str">
        <f>IF(AND(DA$85&gt;=FB140,DA$85&lt;=FC140),IFERROR($G140/FD140,0),"")</f>
        <v/>
      </c>
      <c r="DB140" s="90" t="str">
        <f>IF(AND(DB$85&gt;=FB140,DB$85&lt;=FC140),IFERROR($G140/FD140,0),"")</f>
        <v/>
      </c>
      <c r="DC140" s="90" t="str">
        <f>IF(AND(DC$85&gt;=FB140,DC$85&lt;=FC140),IFERROR($G140/FD140,0),"")</f>
        <v/>
      </c>
      <c r="DD140" s="90" t="str">
        <f>IF(AND(DD$85&gt;=FB140,DD$85&lt;=FC140),IFERROR($G140/FD140,0),"")</f>
        <v/>
      </c>
      <c r="DE140" s="90" t="str">
        <f>IF(AND(DE$85&gt;=FB140,DE$85&lt;=FC140),IFERROR($G140/FD140,0),"")</f>
        <v/>
      </c>
      <c r="DF140" s="90" t="str">
        <f>IF(AND(DF$85&gt;=FB140,DF$85&lt;=FC140),IFERROR($G140/FD140,0),"")</f>
        <v/>
      </c>
      <c r="DG140" s="90" t="str">
        <f>IF(AND(DG$85&gt;=FB140,DG$85&lt;=FC140),IFERROR($G140/FD140,0),"")</f>
        <v/>
      </c>
      <c r="DH140" s="90" t="str">
        <f>IF(AND(DH$85&gt;=FB140,DH$85&lt;=FC140),IFERROR($G140/FD140,0),"")</f>
        <v/>
      </c>
      <c r="DI140" s="90" t="str">
        <f>IF(AND(DI$85&gt;=FB140,DI$85&lt;=FC140),IFERROR($G140/FD140,0),"")</f>
        <v/>
      </c>
      <c r="DJ140" s="90" t="str">
        <f>IF(AND(DJ$85&gt;=FB140,DJ$85&lt;=FC140),IFERROR($G140/FD140,0),"")</f>
        <v/>
      </c>
      <c r="DK140" s="90" t="str">
        <f>IF(AND(DK$85&gt;=FB140,DK$85&lt;=FC140),IFERROR($G140/FD140,0),"")</f>
        <v/>
      </c>
      <c r="DL140" s="90" t="str">
        <f>IF(AND(DL$85&gt;=FB140,DL$85&lt;=FC140),IFERROR($G140/FD140,0),"")</f>
        <v/>
      </c>
      <c r="DM140" s="90" t="str">
        <f>IF(AND(DM$85&gt;=FB140,DM$85&lt;=FC140),IFERROR($G140/FD140,0),"")</f>
        <v/>
      </c>
      <c r="DN140" s="90" t="str">
        <f>IF(AND(DN$85&gt;=FB140,DN$85&lt;=FC140),IFERROR($G140/FD140,0),"")</f>
        <v/>
      </c>
      <c r="DO140" s="90" t="str">
        <f>IF(AND(DO$85&gt;=FB140,DO$85&lt;=FC140),IFERROR($G140/FD140,0),"")</f>
        <v/>
      </c>
      <c r="DP140" s="90" t="str">
        <f>IF(AND(DP$85&gt;=FB140,DP$85&lt;=FC140),IFERROR($G140/FD140,0),"")</f>
        <v/>
      </c>
      <c r="DQ140" s="90" t="str">
        <f>IF(AND(DQ$85&gt;=FB140,DQ$85&lt;=FC140),IFERROR($G140/FD140,0),"")</f>
        <v/>
      </c>
      <c r="DR140" s="90" t="str">
        <f>IF(AND(DR$85&gt;=FB140,DR$85&lt;=FC140),IFERROR($G140/FD140,0),"")</f>
        <v/>
      </c>
      <c r="DS140" s="90" t="str">
        <f>IF(AND(DS$85&gt;=FB140,DS$85&lt;=FC140),IFERROR($G140/FD140,0),"")</f>
        <v/>
      </c>
      <c r="DT140" s="90" t="str">
        <f>IF(AND(DT$85&gt;=FB140,DT$85&lt;=FC140),IFERROR($G140/FD140,0),"")</f>
        <v/>
      </c>
      <c r="DU140" s="90" t="str">
        <f>IF(AND(DU$85&gt;=FB140,DU$85&lt;=FC140),IFERROR($G140/FD140,0),"")</f>
        <v/>
      </c>
      <c r="DV140" s="90" t="str">
        <f>IF(AND(DV$85&gt;=FB140,DV$85&lt;=FC140),IFERROR($G140/FD140,0),"")</f>
        <v/>
      </c>
      <c r="DW140" s="90" t="str">
        <f>IF(AND(DW$85&gt;=FB140,DW$85&lt;=FC140),IFERROR($G140/FD140,0),"")</f>
        <v/>
      </c>
      <c r="DX140" s="90" t="str">
        <f>IF(AND(DX$85&gt;=FB140,DX$85&lt;=FC140),IFERROR($G140/FD140,0),"")</f>
        <v/>
      </c>
      <c r="DY140" s="90" t="str">
        <f>IF(AND(DY$85&gt;=FB140,DY$85&lt;=FC140),IFERROR($G140/FD140,0),"")</f>
        <v/>
      </c>
      <c r="DZ140" s="90" t="str">
        <f>IF(AND(DZ$85&gt;=FB140,DZ$85&lt;=FC140),IFERROR($G140/FD140,0),"")</f>
        <v/>
      </c>
      <c r="EA140" s="90" t="str">
        <f>IF(AND(EA$85&gt;=FB140,EA$85&lt;=FC140),IFERROR($G140/FD140,0),"")</f>
        <v/>
      </c>
      <c r="EB140" s="90" t="str">
        <f>IF(AND(EB$85&gt;=FB140,EB$85&lt;=FC140),IFERROR($G140/FD140,0),"")</f>
        <v/>
      </c>
      <c r="EC140" s="90" t="str">
        <f>IF(AND(EC$85&gt;=FB140,EC$85&lt;=FC140),IFERROR($G140/FD140,0),"")</f>
        <v/>
      </c>
      <c r="ED140" s="90" t="str">
        <f>IF(AND(ED$85&gt;=FB140,ED$85&lt;=FC140),IFERROR($G140/FD140,0),"")</f>
        <v/>
      </c>
      <c r="EE140" s="90" t="str">
        <f>IF(AND(EE$85&gt;=FB140,EE$85&lt;=FC140),IFERROR($G140/FD140,0),"")</f>
        <v/>
      </c>
      <c r="EF140" s="90" t="str">
        <f>IF(AND(EF$85&gt;=FB140,EF$85&lt;=FC140),IFERROR($G140/FD140,0),"")</f>
        <v/>
      </c>
      <c r="EG140" s="90" t="str">
        <f>IF(AND(EG$85&gt;=FB140,EG$85&lt;=FC140),IFERROR($G140/FD140,0),"")</f>
        <v/>
      </c>
      <c r="EH140" s="90" t="str">
        <f>IF(AND(EH$85&gt;=FB140,EH$85&lt;=FC140),IFERROR($G140/FD140,0),"")</f>
        <v/>
      </c>
      <c r="EI140" s="90" t="str">
        <f>IF(AND(EI$85&gt;=FB140,EI$85&lt;=FC140),IFERROR($G140/FD140,0),"")</f>
        <v/>
      </c>
      <c r="EJ140" s="90" t="str">
        <f>IF(AND(EJ$85&gt;=FB140,EJ$85&lt;=FC140),IFERROR($G140/FD140,0),"")</f>
        <v/>
      </c>
      <c r="EK140" s="90" t="str">
        <f>IF(AND(EK$85&gt;=FB140,EK$85&lt;=FC140),IFERROR($G140/FD140,0),"")</f>
        <v/>
      </c>
      <c r="EL140" s="90" t="str">
        <f>IF(AND(EL$85&gt;=FB140,EL$85&lt;=FC140),IFERROR($G140/FD140,0),"")</f>
        <v/>
      </c>
      <c r="EM140" s="90" t="str">
        <f>IF(AND(EM$85&gt;=FB140,EM$85&lt;=FC140),IFERROR($G140/FD140,0),"")</f>
        <v/>
      </c>
      <c r="EN140" s="90" t="str">
        <f>IF(AND(EN$85&gt;=FB140,EN$85&lt;=FC140),IFERROR($G140/FD140,0),"")</f>
        <v/>
      </c>
      <c r="EO140" s="90" t="str">
        <f>IF(AND(EO$85&gt;=FB140,EO$85&lt;=FC140),IFERROR($G140/FD140,0),"")</f>
        <v/>
      </c>
      <c r="EP140" s="90" t="str">
        <f>IF(AND(EP$85&gt;=FB140,EP$85&lt;=FC140),IFERROR($G140/FD140,0),"")</f>
        <v/>
      </c>
      <c r="EQ140" s="90" t="str">
        <f>IF(AND(EQ$85&gt;=FB140,EQ$85&lt;=FC140),IFERROR($G140/FD140,0),"")</f>
        <v/>
      </c>
      <c r="ER140" s="90" t="str">
        <f>IF(AND(ER$85&gt;=FB140,ER$85&lt;=FC140),IFERROR($G140/FD140,0),"")</f>
        <v/>
      </c>
      <c r="ES140" s="90" t="str">
        <f>IF(AND(ES$85&gt;=FB140,ES$85&lt;=FC140),IFERROR($G140/FD140,0),"")</f>
        <v/>
      </c>
      <c r="ET140" s="90" t="str">
        <f>IF(AND(ET$85&gt;=FB140,ET$85&lt;=FC140),IFERROR($G140/FD140,0),"")</f>
        <v/>
      </c>
      <c r="EU140" s="90" t="str">
        <f>IF(AND(EU$85&gt;=FB140,EU$85&lt;=FC140),IFERROR($G140/FD140,0),"")</f>
        <v/>
      </c>
      <c r="EV140" s="90" t="str">
        <f>IF(AND(EV$85&gt;=FB140,EV$85&lt;=FC140),IFERROR($G140/FD140,0),"")</f>
        <v/>
      </c>
      <c r="EW140" s="90" t="str">
        <f>IF(AND(EW$85&gt;=FB140,EW$85&lt;=FC140),IFERROR($G140/FD140,0),"")</f>
        <v/>
      </c>
      <c r="EX140" s="90" t="str">
        <f>IF(AND(EX$85&gt;=FB140,EX$85&lt;=FC140),IFERROR($G140/FD140,0),"")</f>
        <v/>
      </c>
      <c r="EY140" s="90" t="str">
        <f>IF(AND(EY$85&gt;=FB140,EY$85&lt;=FC140),IFERROR($G140/FD140,0),"")</f>
        <v/>
      </c>
      <c r="EZ140" s="90" t="str">
        <f>IF(AND(EZ$85&gt;=FB140,EZ$85&lt;=FC140),IFERROR($G140/FD140,0),"")</f>
        <v/>
      </c>
      <c r="FA140" s="90" t="str">
        <f>IF(AND(FA$85&gt;=FB140,FA$85&lt;=FC140),IFERROR($G140/FD140,0),"")</f>
        <v/>
      </c>
      <c r="FB140">
        <f>'06_Presupuesto'!J227-'02_Rendimientos'!$B$79+1</f>
        <v>82</v>
      </c>
      <c r="FC140">
        <f>'06_Presupuesto'!K227-'02_Rendimientos'!$B$79+1</f>
        <v>97</v>
      </c>
      <c r="FD140">
        <f>FC140-FB140+1</f>
        <v>16</v>
      </c>
    </row>
    <row r="141" spans="2:160">
      <c r="B141" s="109" t="str">
        <f>'06_Presupuesto'!K62</f>
        <v>B.2.8/c)</v>
      </c>
      <c r="C141" s="109" t="str">
        <f>'06_Presupuesto'!L62</f>
        <v>Cerraduras</v>
      </c>
      <c r="D141" s="109" t="str">
        <f>'06_Presupuesto'!M62</f>
        <v>UNI</v>
      </c>
      <c r="E141" s="110">
        <f>'06_Presupuesto'!N62</f>
        <v>7</v>
      </c>
      <c r="F141" s="110">
        <f>'06_Presupuesto'!O62</f>
        <v>35624.999999999993</v>
      </c>
      <c r="G141" s="110">
        <f>'06_Presupuesto'!P62</f>
        <v>249374.99999999994</v>
      </c>
      <c r="H141" s="110" t="str">
        <f>IF(AND(H$85&gt;=FB141,H$85&lt;=FC141),IFERROR($G141/FD141,0),"")</f>
        <v/>
      </c>
      <c r="I141" s="110" t="str">
        <f>IF(AND(I$85&gt;=FB141,I$85&lt;=FC141),IFERROR($G141/FD141,0),"")</f>
        <v/>
      </c>
      <c r="J141" s="110" t="str">
        <f>IF(AND(J$85&gt;=FB141,J$85&lt;=FC141),IFERROR($G141/FD141,0),"")</f>
        <v/>
      </c>
      <c r="K141" s="110" t="str">
        <f>IF(AND(K$85&gt;=FB141,K$85&lt;=FC141),IFERROR($G141/FD141,0),"")</f>
        <v/>
      </c>
      <c r="L141" s="110" t="str">
        <f>IF(AND(L$85&gt;=FB141,L$85&lt;=FC141),IFERROR($G141/FD141,0),"")</f>
        <v/>
      </c>
      <c r="M141" s="110" t="str">
        <f>IF(AND(M$85&gt;=FB141,M$85&lt;=FC141),IFERROR($G141/FD141,0),"")</f>
        <v/>
      </c>
      <c r="N141" s="110" t="str">
        <f>IF(AND(N$85&gt;=FB141,N$85&lt;=FC141),IFERROR($G141/FD141,0),"")</f>
        <v/>
      </c>
      <c r="O141" s="110" t="str">
        <f>IF(AND(O$85&gt;=FB141,O$85&lt;=FC141),IFERROR($G141/FD141,0),"")</f>
        <v/>
      </c>
      <c r="P141" s="110" t="str">
        <f>IF(AND(P$85&gt;=FB141,P$85&lt;=FC141),IFERROR($G141/FD141,0),"")</f>
        <v/>
      </c>
      <c r="Q141" s="110" t="str">
        <f>IF(AND(Q$85&gt;=FB141,Q$85&lt;=FC141),IFERROR($G141/FD141,0),"")</f>
        <v/>
      </c>
      <c r="R141" s="110" t="str">
        <f>IF(AND(R$85&gt;=FB141,R$85&lt;=FC141),IFERROR($G141/FD141,0),"")</f>
        <v/>
      </c>
      <c r="S141" s="110" t="str">
        <f>IF(AND(S$85&gt;=FB141,S$85&lt;=FC141),IFERROR($G141/FD141,0),"")</f>
        <v/>
      </c>
      <c r="T141" s="110" t="str">
        <f>IF(AND(T$85&gt;=FB141,T$85&lt;=FC141),IFERROR($G141/FD141,0),"")</f>
        <v/>
      </c>
      <c r="U141" s="110" t="str">
        <f>IF(AND(U$85&gt;=FB141,U$85&lt;=FC141),IFERROR($G141/FD141,0),"")</f>
        <v/>
      </c>
      <c r="V141" s="110" t="str">
        <f>IF(AND(V$85&gt;=FB141,V$85&lt;=FC141),IFERROR($G141/FD141,0),"")</f>
        <v/>
      </c>
      <c r="W141" s="110" t="str">
        <f>IF(AND(W$85&gt;=FB141,W$85&lt;=FC141),IFERROR($G141/FD141,0),"")</f>
        <v/>
      </c>
      <c r="X141" s="110" t="str">
        <f>IF(AND(X$85&gt;=FB141,X$85&lt;=FC141),IFERROR($G141/FD141,0),"")</f>
        <v/>
      </c>
      <c r="Y141" s="110" t="str">
        <f>IF(AND(Y$85&gt;=FB141,Y$85&lt;=FC141),IFERROR($G141/FD141,0),"")</f>
        <v/>
      </c>
      <c r="Z141" s="110" t="str">
        <f>IF(AND(Z$85&gt;=FB141,Z$85&lt;=FC141),IFERROR($G141/FD141,0),"")</f>
        <v/>
      </c>
      <c r="AA141" s="110" t="str">
        <f>IF(AND(AA$85&gt;=FB141,AA$85&lt;=FC141),IFERROR($G141/FD141,0),"")</f>
        <v/>
      </c>
      <c r="AB141" s="110" t="str">
        <f>IF(AND(AB$85&gt;=FB141,AB$85&lt;=FC141),IFERROR($G141/FD141,0),"")</f>
        <v/>
      </c>
      <c r="AC141" s="110" t="str">
        <f>IF(AND(AC$85&gt;=FB141,AC$85&lt;=FC141),IFERROR($G141/FD141,0),"")</f>
        <v/>
      </c>
      <c r="AD141" s="110" t="str">
        <f>IF(AND(AD$85&gt;=FB141,AD$85&lt;=FC141),IFERROR($G141/FD141,0),"")</f>
        <v/>
      </c>
      <c r="AE141" s="110" t="str">
        <f>IF(AND(AE$85&gt;=FB141,AE$85&lt;=FC141),IFERROR($G141/FD141,0),"")</f>
        <v/>
      </c>
      <c r="AF141" s="110" t="str">
        <f>IF(AND(AF$85&gt;=FB141,AF$85&lt;=FC141),IFERROR($G141/FD141,0),"")</f>
        <v/>
      </c>
      <c r="AG141" s="110" t="str">
        <f>IF(AND(AG$85&gt;=FB141,AG$85&lt;=FC141),IFERROR($G141/FD141,0),"")</f>
        <v/>
      </c>
      <c r="AH141" s="110" t="str">
        <f>IF(AND(AH$85&gt;=FB141,AH$85&lt;=FC141),IFERROR($G141/FD141,0),"")</f>
        <v/>
      </c>
      <c r="AI141" s="110" t="str">
        <f>IF(AND(AI$85&gt;=FB141,AI$85&lt;=FC141),IFERROR($G141/FD141,0),"")</f>
        <v/>
      </c>
      <c r="AJ141" s="110" t="str">
        <f>IF(AND(AJ$85&gt;=FB141,AJ$85&lt;=FC141),IFERROR($G141/FD141,0),"")</f>
        <v/>
      </c>
      <c r="AK141" s="110" t="str">
        <f>IF(AND(AK$85&gt;=FB141,AK$85&lt;=FC141),IFERROR($G141/FD141,0),"")</f>
        <v/>
      </c>
      <c r="AL141" s="110" t="str">
        <f>IF(AND(AL$85&gt;=FB141,AL$85&lt;=FC141),IFERROR($G141/FD141,0),"")</f>
        <v/>
      </c>
      <c r="AM141" s="110" t="str">
        <f>IF(AND(AM$85&gt;=FB141,AM$85&lt;=FC141),IFERROR($G141/FD141,0),"")</f>
        <v/>
      </c>
      <c r="AN141" s="110" t="str">
        <f>IF(AND(AN$85&gt;=FB141,AN$85&lt;=FC141),IFERROR($G141/FD141,0),"")</f>
        <v/>
      </c>
      <c r="AO141" s="110" t="str">
        <f>IF(AND(AO$85&gt;=FB141,AO$85&lt;=FC141),IFERROR($G141/FD141,0),"")</f>
        <v/>
      </c>
      <c r="AP141" s="110" t="str">
        <f>IF(AND(AP$85&gt;=FB141,AP$85&lt;=FC141),IFERROR($G141/FD141,0),"")</f>
        <v/>
      </c>
      <c r="AQ141" s="110" t="str">
        <f>IF(AND(AQ$85&gt;=FB141,AQ$85&lt;=FC141),IFERROR($G141/FD141,0),"")</f>
        <v/>
      </c>
      <c r="AR141" s="110" t="str">
        <f>IF(AND(AR$85&gt;=FB141,AR$85&lt;=FC141),IFERROR($G141/FD141,0),"")</f>
        <v/>
      </c>
      <c r="AS141" s="110" t="str">
        <f>IF(AND(AS$85&gt;=FB141,AS$85&lt;=FC141),IFERROR($G141/FD141,0),"")</f>
        <v/>
      </c>
      <c r="AT141" s="110" t="str">
        <f>IF(AND(AT$85&gt;=FB141,AT$85&lt;=FC141),IFERROR($G141/FD141,0),"")</f>
        <v/>
      </c>
      <c r="AU141" s="110" t="str">
        <f>IF(AND(AU$85&gt;=FB141,AU$85&lt;=FC141),IFERROR($G141/FD141,0),"")</f>
        <v/>
      </c>
      <c r="AV141" s="110" t="str">
        <f>IF(AND(AV$85&gt;=FB141,AV$85&lt;=FC141),IFERROR($G141/FD141,0),"")</f>
        <v/>
      </c>
      <c r="AW141" s="110" t="str">
        <f>IF(AND(AW$85&gt;=FB141,AW$85&lt;=FC141),IFERROR($G141/FD141,0),"")</f>
        <v/>
      </c>
      <c r="AX141" s="110" t="str">
        <f>IF(AND(AX$85&gt;=FB141,AX$85&lt;=FC141),IFERROR($G141/FD141,0),"")</f>
        <v/>
      </c>
      <c r="AY141" s="110" t="str">
        <f>IF(AND(AY$85&gt;=FB141,AY$85&lt;=FC141),IFERROR($G141/FD141,0),"")</f>
        <v/>
      </c>
      <c r="AZ141" s="110" t="str">
        <f>IF(AND(AZ$85&gt;=FB141,AZ$85&lt;=FC141),IFERROR($G141/FD141,0),"")</f>
        <v/>
      </c>
      <c r="BA141" s="110" t="str">
        <f>IF(AND(BA$85&gt;=FB141,BA$85&lt;=FC141),IFERROR($G141/FD141,0),"")</f>
        <v/>
      </c>
      <c r="BB141" s="110" t="str">
        <f>IF(AND(BB$85&gt;=FB141,BB$85&lt;=FC141),IFERROR($G141/FD141,0),"")</f>
        <v/>
      </c>
      <c r="BC141" s="110" t="str">
        <f>IF(AND(BC$85&gt;=FB141,BC$85&lt;=FC141),IFERROR($G141/FD141,0),"")</f>
        <v/>
      </c>
      <c r="BD141" s="110" t="str">
        <f>IF(AND(BD$85&gt;=FB141,BD$85&lt;=FC141),IFERROR($G141/FD141,0),"")</f>
        <v/>
      </c>
      <c r="BE141" s="110" t="str">
        <f>IF(AND(BE$85&gt;=FB141,BE$85&lt;=FC141),IFERROR($G141/FD141,0),"")</f>
        <v/>
      </c>
      <c r="BF141" s="110" t="str">
        <f>IF(AND(BF$85&gt;=FB141,BF$85&lt;=FC141),IFERROR($G141/FD141,0),"")</f>
        <v/>
      </c>
      <c r="BG141" s="110" t="str">
        <f>IF(AND(BG$85&gt;=FB141,BG$85&lt;=FC141),IFERROR($G141/FD141,0),"")</f>
        <v/>
      </c>
      <c r="BH141" s="110" t="str">
        <f>IF(AND(BH$85&gt;=FB141,BH$85&lt;=FC141),IFERROR($G141/FD141,0),"")</f>
        <v/>
      </c>
      <c r="BI141" s="110" t="str">
        <f>IF(AND(BI$85&gt;=FB141,BI$85&lt;=FC141),IFERROR($G141/FD141,0),"")</f>
        <v/>
      </c>
      <c r="BJ141" s="110" t="str">
        <f>IF(AND(BJ$85&gt;=FB141,BJ$85&lt;=FC141),IFERROR($G141/FD141,0),"")</f>
        <v/>
      </c>
      <c r="BK141" s="110" t="str">
        <f>IF(AND(BK$85&gt;=FB141,BK$85&lt;=FC141),IFERROR($G141/FD141,0),"")</f>
        <v/>
      </c>
      <c r="BL141" s="110" t="str">
        <f>IF(AND(BL$85&gt;=FB141,BL$85&lt;=FC141),IFERROR($G141/FD141,0),"")</f>
        <v/>
      </c>
      <c r="BM141" s="110" t="str">
        <f>IF(AND(BM$85&gt;=FB141,BM$85&lt;=FC141),IFERROR($G141/FD141,0),"")</f>
        <v/>
      </c>
      <c r="BN141" s="110" t="str">
        <f>IF(AND(BN$85&gt;=FB141,BN$85&lt;=FC141),IFERROR($G141/FD141,0),"")</f>
        <v/>
      </c>
      <c r="BO141" s="110" t="str">
        <f>IF(AND(BO$85&gt;=FB141,BO$85&lt;=FC141),IFERROR($G141/FD141,0),"")</f>
        <v/>
      </c>
      <c r="BP141" s="110" t="str">
        <f>IF(AND(BP$85&gt;=FB141,BP$85&lt;=FC141),IFERROR($G141/FD141,0),"")</f>
        <v/>
      </c>
      <c r="BQ141" s="110" t="str">
        <f>IF(AND(BQ$85&gt;=FB141,BQ$85&lt;=FC141),IFERROR($G141/FD141,0),"")</f>
        <v/>
      </c>
      <c r="BR141" s="110" t="str">
        <f>IF(AND(BR$85&gt;=FB141,BR$85&lt;=FC141),IFERROR($G141/FD141,0),"")</f>
        <v/>
      </c>
      <c r="BS141" s="110" t="str">
        <f>IF(AND(BS$85&gt;=FB141,BS$85&lt;=FC141),IFERROR($G141/FD141,0),"")</f>
        <v/>
      </c>
      <c r="BT141" s="110" t="str">
        <f>IF(AND(BT$85&gt;=FB141,BT$85&lt;=FC141),IFERROR($G141/FD141,0),"")</f>
        <v/>
      </c>
      <c r="BU141" s="110" t="str">
        <f>IF(AND(BU$85&gt;=FB141,BU$85&lt;=FC141),IFERROR($G141/FD141,0),"")</f>
        <v/>
      </c>
      <c r="BV141" s="110" t="str">
        <f>IF(AND(BV$85&gt;=FB141,BV$85&lt;=FC141),IFERROR($G141/FD141,0),"")</f>
        <v/>
      </c>
      <c r="BW141" s="110" t="str">
        <f>IF(AND(BW$85&gt;=FB141,BW$85&lt;=FC141),IFERROR($G141/FD141,0),"")</f>
        <v/>
      </c>
      <c r="BX141" s="110" t="str">
        <f>IF(AND(BX$85&gt;=FB141,BX$85&lt;=FC141),IFERROR($G141/FD141,0),"")</f>
        <v/>
      </c>
      <c r="BY141" s="110" t="str">
        <f>IF(AND(BY$85&gt;=FB141,BY$85&lt;=FC141),IFERROR($G141/FD141,0),"")</f>
        <v/>
      </c>
      <c r="BZ141" s="110" t="str">
        <f>IF(AND(BZ$85&gt;=FB141,BZ$85&lt;=FC141),IFERROR($G141/FD141,0),"")</f>
        <v/>
      </c>
      <c r="CA141" s="110" t="str">
        <f>IF(AND(CA$85&gt;=FB141,CA$85&lt;=FC141),IFERROR($G141/FD141,0),"")</f>
        <v/>
      </c>
      <c r="CB141" s="110" t="str">
        <f>IF(AND(CB$85&gt;=FB141,CB$85&lt;=FC141),IFERROR($G141/FD141,0),"")</f>
        <v/>
      </c>
      <c r="CC141" s="110" t="str">
        <f>IF(AND(CC$85&gt;=FB141,CC$85&lt;=FC141),IFERROR($G141/FD141,0),"")</f>
        <v/>
      </c>
      <c r="CD141" s="110" t="str">
        <f>IF(AND(CD$85&gt;=FB141,CD$85&lt;=FC141),IFERROR($G141/FD141,0),"")</f>
        <v/>
      </c>
      <c r="CE141" s="110" t="str">
        <f>IF(AND(CE$85&gt;=FB141,CE$85&lt;=FC141),IFERROR($G141/FD141,0),"")</f>
        <v/>
      </c>
      <c r="CF141" s="110" t="str">
        <f>IF(AND(CF$85&gt;=FB141,CF$85&lt;=FC141),IFERROR($G141/FD141,0),"")</f>
        <v/>
      </c>
      <c r="CG141" s="110" t="str">
        <f>IF(AND(CG$85&gt;=FB141,CG$85&lt;=FC141),IFERROR($G141/FD141,0),"")</f>
        <v/>
      </c>
      <c r="CH141" s="110" t="str">
        <f>IF(AND(CH$85&gt;=FB141,CH$85&lt;=FC141),IFERROR($G141/FD141,0),"")</f>
        <v/>
      </c>
      <c r="CI141" s="110" t="str">
        <f>IF(AND(CI$85&gt;=FB141,CI$85&lt;=FC141),IFERROR($G141/FD141,0),"")</f>
        <v/>
      </c>
      <c r="CJ141" s="110" t="str">
        <f>IF(AND(CJ$85&gt;=FB141,CJ$85&lt;=FC141),IFERROR($G141/FD141,0),"")</f>
        <v/>
      </c>
      <c r="CK141" s="110">
        <f>IF(AND(CK$85&gt;=FB141,CK$85&lt;=FC141),IFERROR($G141/FD141,0),"")</f>
        <v>15585.937499999996</v>
      </c>
      <c r="CL141" s="110">
        <f>IF(AND(CL$85&gt;=FB141,CL$85&lt;=FC141),IFERROR($G141/FD141,0),"")</f>
        <v>15585.937499999996</v>
      </c>
      <c r="CM141" s="110">
        <f>IF(AND(CM$85&gt;=FB141,CM$85&lt;=FC141),IFERROR($G141/FD141,0),"")</f>
        <v>15585.937499999996</v>
      </c>
      <c r="CN141" s="110">
        <f>IF(AND(CN$85&gt;=FB141,CN$85&lt;=FC141),IFERROR($G141/FD141,0),"")</f>
        <v>15585.937499999996</v>
      </c>
      <c r="CO141" s="110">
        <f>IF(AND(CO$85&gt;=FB141,CO$85&lt;=FC141),IFERROR($G141/FD141,0),"")</f>
        <v>15585.937499999996</v>
      </c>
      <c r="CP141" s="110">
        <f>IF(AND(CP$85&gt;=FB141,CP$85&lt;=FC141),IFERROR($G141/FD141,0),"")</f>
        <v>15585.937499999996</v>
      </c>
      <c r="CQ141" s="110">
        <f>IF(AND(CQ$85&gt;=FB141,CQ$85&lt;=FC141),IFERROR($G141/FD141,0),"")</f>
        <v>15585.937499999996</v>
      </c>
      <c r="CR141" s="110">
        <f>IF(AND(CR$85&gt;=FB141,CR$85&lt;=FC141),IFERROR($G141/FD141,0),"")</f>
        <v>15585.937499999996</v>
      </c>
      <c r="CS141" s="110">
        <f>IF(AND(CS$85&gt;=FB141,CS$85&lt;=FC141),IFERROR($G141/FD141,0),"")</f>
        <v>15585.937499999996</v>
      </c>
      <c r="CT141" s="110">
        <f>IF(AND(CT$85&gt;=FB141,CT$85&lt;=FC141),IFERROR($G141/FD141,0),"")</f>
        <v>15585.937499999996</v>
      </c>
      <c r="CU141" s="110">
        <f>IF(AND(CU$85&gt;=FB141,CU$85&lt;=FC141),IFERROR($G141/FD141,0),"")</f>
        <v>15585.937499999996</v>
      </c>
      <c r="CV141" s="110">
        <f>IF(AND(CV$85&gt;=FB141,CV$85&lt;=FC141),IFERROR($G141/FD141,0),"")</f>
        <v>15585.937499999996</v>
      </c>
      <c r="CW141" s="110">
        <f>IF(AND(CW$85&gt;=FB141,CW$85&lt;=FC141),IFERROR($G141/FD141,0),"")</f>
        <v>15585.937499999996</v>
      </c>
      <c r="CX141" s="110">
        <f>IF(AND(CX$85&gt;=FB141,CX$85&lt;=FC141),IFERROR($G141/FD141,0),"")</f>
        <v>15585.937499999996</v>
      </c>
      <c r="CY141" s="110">
        <f>IF(AND(CY$85&gt;=FB141,CY$85&lt;=FC141),IFERROR($G141/FD141,0),"")</f>
        <v>15585.937499999996</v>
      </c>
      <c r="CZ141" s="110">
        <f>IF(AND(CZ$85&gt;=FB141,CZ$85&lt;=FC141),IFERROR($G141/FD141,0),"")</f>
        <v>15585.937499999996</v>
      </c>
      <c r="DA141" s="110" t="str">
        <f>IF(AND(DA$85&gt;=FB141,DA$85&lt;=FC141),IFERROR($G141/FD141,0),"")</f>
        <v/>
      </c>
      <c r="DB141" s="110" t="str">
        <f>IF(AND(DB$85&gt;=FB141,DB$85&lt;=FC141),IFERROR($G141/FD141,0),"")</f>
        <v/>
      </c>
      <c r="DC141" s="110" t="str">
        <f>IF(AND(DC$85&gt;=FB141,DC$85&lt;=FC141),IFERROR($G141/FD141,0),"")</f>
        <v/>
      </c>
      <c r="DD141" s="110" t="str">
        <f>IF(AND(DD$85&gt;=FB141,DD$85&lt;=FC141),IFERROR($G141/FD141,0),"")</f>
        <v/>
      </c>
      <c r="DE141" s="110" t="str">
        <f>IF(AND(DE$85&gt;=FB141,DE$85&lt;=FC141),IFERROR($G141/FD141,0),"")</f>
        <v/>
      </c>
      <c r="DF141" s="110" t="str">
        <f>IF(AND(DF$85&gt;=FB141,DF$85&lt;=FC141),IFERROR($G141/FD141,0),"")</f>
        <v/>
      </c>
      <c r="DG141" s="110" t="str">
        <f>IF(AND(DG$85&gt;=FB141,DG$85&lt;=FC141),IFERROR($G141/FD141,0),"")</f>
        <v/>
      </c>
      <c r="DH141" s="110" t="str">
        <f>IF(AND(DH$85&gt;=FB141,DH$85&lt;=FC141),IFERROR($G141/FD141,0),"")</f>
        <v/>
      </c>
      <c r="DI141" s="110" t="str">
        <f>IF(AND(DI$85&gt;=FB141,DI$85&lt;=FC141),IFERROR($G141/FD141,0),"")</f>
        <v/>
      </c>
      <c r="DJ141" s="110" t="str">
        <f>IF(AND(DJ$85&gt;=FB141,DJ$85&lt;=FC141),IFERROR($G141/FD141,0),"")</f>
        <v/>
      </c>
      <c r="DK141" s="110" t="str">
        <f>IF(AND(DK$85&gt;=FB141,DK$85&lt;=FC141),IFERROR($G141/FD141,0),"")</f>
        <v/>
      </c>
      <c r="DL141" s="110" t="str">
        <f>IF(AND(DL$85&gt;=FB141,DL$85&lt;=FC141),IFERROR($G141/FD141,0),"")</f>
        <v/>
      </c>
      <c r="DM141" s="110" t="str">
        <f>IF(AND(DM$85&gt;=FB141,DM$85&lt;=FC141),IFERROR($G141/FD141,0),"")</f>
        <v/>
      </c>
      <c r="DN141" s="110" t="str">
        <f>IF(AND(DN$85&gt;=FB141,DN$85&lt;=FC141),IFERROR($G141/FD141,0),"")</f>
        <v/>
      </c>
      <c r="DO141" s="110" t="str">
        <f>IF(AND(DO$85&gt;=FB141,DO$85&lt;=FC141),IFERROR($G141/FD141,0),"")</f>
        <v/>
      </c>
      <c r="DP141" s="110" t="str">
        <f>IF(AND(DP$85&gt;=FB141,DP$85&lt;=FC141),IFERROR($G141/FD141,0),"")</f>
        <v/>
      </c>
      <c r="DQ141" s="110" t="str">
        <f>IF(AND(DQ$85&gt;=FB141,DQ$85&lt;=FC141),IFERROR($G141/FD141,0),"")</f>
        <v/>
      </c>
      <c r="DR141" s="110" t="str">
        <f>IF(AND(DR$85&gt;=FB141,DR$85&lt;=FC141),IFERROR($G141/FD141,0),"")</f>
        <v/>
      </c>
      <c r="DS141" s="110" t="str">
        <f>IF(AND(DS$85&gt;=FB141,DS$85&lt;=FC141),IFERROR($G141/FD141,0),"")</f>
        <v/>
      </c>
      <c r="DT141" s="110" t="str">
        <f>IF(AND(DT$85&gt;=FB141,DT$85&lt;=FC141),IFERROR($G141/FD141,0),"")</f>
        <v/>
      </c>
      <c r="DU141" s="110" t="str">
        <f>IF(AND(DU$85&gt;=FB141,DU$85&lt;=FC141),IFERROR($G141/FD141,0),"")</f>
        <v/>
      </c>
      <c r="DV141" s="110" t="str">
        <f>IF(AND(DV$85&gt;=FB141,DV$85&lt;=FC141),IFERROR($G141/FD141,0),"")</f>
        <v/>
      </c>
      <c r="DW141" s="110" t="str">
        <f>IF(AND(DW$85&gt;=FB141,DW$85&lt;=FC141),IFERROR($G141/FD141,0),"")</f>
        <v/>
      </c>
      <c r="DX141" s="110" t="str">
        <f>IF(AND(DX$85&gt;=FB141,DX$85&lt;=FC141),IFERROR($G141/FD141,0),"")</f>
        <v/>
      </c>
      <c r="DY141" s="110" t="str">
        <f>IF(AND(DY$85&gt;=FB141,DY$85&lt;=FC141),IFERROR($G141/FD141,0),"")</f>
        <v/>
      </c>
      <c r="DZ141" s="110" t="str">
        <f>IF(AND(DZ$85&gt;=FB141,DZ$85&lt;=FC141),IFERROR($G141/FD141,0),"")</f>
        <v/>
      </c>
      <c r="EA141" s="110" t="str">
        <f>IF(AND(EA$85&gt;=FB141,EA$85&lt;=FC141),IFERROR($G141/FD141,0),"")</f>
        <v/>
      </c>
      <c r="EB141" s="110" t="str">
        <f>IF(AND(EB$85&gt;=FB141,EB$85&lt;=FC141),IFERROR($G141/FD141,0),"")</f>
        <v/>
      </c>
      <c r="EC141" s="110" t="str">
        <f>IF(AND(EC$85&gt;=FB141,EC$85&lt;=FC141),IFERROR($G141/FD141,0),"")</f>
        <v/>
      </c>
      <c r="ED141" s="110" t="str">
        <f>IF(AND(ED$85&gt;=FB141,ED$85&lt;=FC141),IFERROR($G141/FD141,0),"")</f>
        <v/>
      </c>
      <c r="EE141" s="110" t="str">
        <f>IF(AND(EE$85&gt;=FB141,EE$85&lt;=FC141),IFERROR($G141/FD141,0),"")</f>
        <v/>
      </c>
      <c r="EF141" s="110" t="str">
        <f>IF(AND(EF$85&gt;=FB141,EF$85&lt;=FC141),IFERROR($G141/FD141,0),"")</f>
        <v/>
      </c>
      <c r="EG141" s="110" t="str">
        <f>IF(AND(EG$85&gt;=FB141,EG$85&lt;=FC141),IFERROR($G141/FD141,0),"")</f>
        <v/>
      </c>
      <c r="EH141" s="110" t="str">
        <f>IF(AND(EH$85&gt;=FB141,EH$85&lt;=FC141),IFERROR($G141/FD141,0),"")</f>
        <v/>
      </c>
      <c r="EI141" s="110" t="str">
        <f>IF(AND(EI$85&gt;=FB141,EI$85&lt;=FC141),IFERROR($G141/FD141,0),"")</f>
        <v/>
      </c>
      <c r="EJ141" s="110" t="str">
        <f>IF(AND(EJ$85&gt;=FB141,EJ$85&lt;=FC141),IFERROR($G141/FD141,0),"")</f>
        <v/>
      </c>
      <c r="EK141" s="110" t="str">
        <f>IF(AND(EK$85&gt;=FB141,EK$85&lt;=FC141),IFERROR($G141/FD141,0),"")</f>
        <v/>
      </c>
      <c r="EL141" s="110" t="str">
        <f>IF(AND(EL$85&gt;=FB141,EL$85&lt;=FC141),IFERROR($G141/FD141,0),"")</f>
        <v/>
      </c>
      <c r="EM141" s="110" t="str">
        <f>IF(AND(EM$85&gt;=FB141,EM$85&lt;=FC141),IFERROR($G141/FD141,0),"")</f>
        <v/>
      </c>
      <c r="EN141" s="110" t="str">
        <f>IF(AND(EN$85&gt;=FB141,EN$85&lt;=FC141),IFERROR($G141/FD141,0),"")</f>
        <v/>
      </c>
      <c r="EO141" s="110" t="str">
        <f>IF(AND(EO$85&gt;=FB141,EO$85&lt;=FC141),IFERROR($G141/FD141,0),"")</f>
        <v/>
      </c>
      <c r="EP141" s="110" t="str">
        <f>IF(AND(EP$85&gt;=FB141,EP$85&lt;=FC141),IFERROR($G141/FD141,0),"")</f>
        <v/>
      </c>
      <c r="EQ141" s="110" t="str">
        <f>IF(AND(EQ$85&gt;=FB141,EQ$85&lt;=FC141),IFERROR($G141/FD141,0),"")</f>
        <v/>
      </c>
      <c r="ER141" s="110" t="str">
        <f>IF(AND(ER$85&gt;=FB141,ER$85&lt;=FC141),IFERROR($G141/FD141,0),"")</f>
        <v/>
      </c>
      <c r="ES141" s="110" t="str">
        <f>IF(AND(ES$85&gt;=FB141,ES$85&lt;=FC141),IFERROR($G141/FD141,0),"")</f>
        <v/>
      </c>
      <c r="ET141" s="110" t="str">
        <f>IF(AND(ET$85&gt;=FB141,ET$85&lt;=FC141),IFERROR($G141/FD141,0),"")</f>
        <v/>
      </c>
      <c r="EU141" s="110" t="str">
        <f>IF(AND(EU$85&gt;=FB141,EU$85&lt;=FC141),IFERROR($G141/FD141,0),"")</f>
        <v/>
      </c>
      <c r="EV141" s="110" t="str">
        <f>IF(AND(EV$85&gt;=FB141,EV$85&lt;=FC141),IFERROR($G141/FD141,0),"")</f>
        <v/>
      </c>
      <c r="EW141" s="110" t="str">
        <f>IF(AND(EW$85&gt;=FB141,EW$85&lt;=FC141),IFERROR($G141/FD141,0),"")</f>
        <v/>
      </c>
      <c r="EX141" s="110" t="str">
        <f>IF(AND(EX$85&gt;=FB141,EX$85&lt;=FC141),IFERROR($G141/FD141,0),"")</f>
        <v/>
      </c>
      <c r="EY141" s="110" t="str">
        <f>IF(AND(EY$85&gt;=FB141,EY$85&lt;=FC141),IFERROR($G141/FD141,0),"")</f>
        <v/>
      </c>
      <c r="EZ141" s="110" t="str">
        <f>IF(AND(EZ$85&gt;=FB141,EZ$85&lt;=FC141),IFERROR($G141/FD141,0),"")</f>
        <v/>
      </c>
      <c r="FA141" s="110" t="str">
        <f>IF(AND(FA$85&gt;=FB141,FA$85&lt;=FC141),IFERROR($G141/FD141,0),"")</f>
        <v/>
      </c>
      <c r="FB141">
        <f>'06_Presupuesto'!J228-'02_Rendimientos'!$B$79+1</f>
        <v>82</v>
      </c>
      <c r="FC141">
        <f>'06_Presupuesto'!K228-'02_Rendimientos'!$B$79+1</f>
        <v>97</v>
      </c>
      <c r="FD141">
        <f>FC141-FB141+1</f>
        <v>16</v>
      </c>
    </row>
    <row r="142" spans="2:160">
      <c r="B142" t="str">
        <f>'06_Presupuesto'!K63</f>
        <v>B.2.8/d)</v>
      </c>
      <c r="C142" t="str">
        <f>'06_Presupuesto'!L63</f>
        <v>Picaporte de Uñeta</v>
      </c>
      <c r="D142" t="str">
        <f>'06_Presupuesto'!M63</f>
        <v>UNI</v>
      </c>
      <c r="E142" s="90">
        <f>'06_Presupuesto'!N63</f>
        <v>2</v>
      </c>
      <c r="F142" s="90">
        <f>'06_Presupuesto'!O63</f>
        <v>9375</v>
      </c>
      <c r="G142" s="90">
        <f>'06_Presupuesto'!P63</f>
        <v>18750</v>
      </c>
      <c r="H142" s="90" t="str">
        <f>IF(AND(H$85&gt;=FB142,H$85&lt;=FC142),IFERROR($G142/FD142,0),"")</f>
        <v/>
      </c>
      <c r="I142" s="90" t="str">
        <f>IF(AND(I$85&gt;=FB142,I$85&lt;=FC142),IFERROR($G142/FD142,0),"")</f>
        <v/>
      </c>
      <c r="J142" s="90" t="str">
        <f>IF(AND(J$85&gt;=FB142,J$85&lt;=FC142),IFERROR($G142/FD142,0),"")</f>
        <v/>
      </c>
      <c r="K142" s="90" t="str">
        <f>IF(AND(K$85&gt;=FB142,K$85&lt;=FC142),IFERROR($G142/FD142,0),"")</f>
        <v/>
      </c>
      <c r="L142" s="90" t="str">
        <f>IF(AND(L$85&gt;=FB142,L$85&lt;=FC142),IFERROR($G142/FD142,0),"")</f>
        <v/>
      </c>
      <c r="M142" s="90" t="str">
        <f>IF(AND(M$85&gt;=FB142,M$85&lt;=FC142),IFERROR($G142/FD142,0),"")</f>
        <v/>
      </c>
      <c r="N142" s="90" t="str">
        <f>IF(AND(N$85&gt;=FB142,N$85&lt;=FC142),IFERROR($G142/FD142,0),"")</f>
        <v/>
      </c>
      <c r="O142" s="90" t="str">
        <f>IF(AND(O$85&gt;=FB142,O$85&lt;=FC142),IFERROR($G142/FD142,0),"")</f>
        <v/>
      </c>
      <c r="P142" s="90" t="str">
        <f>IF(AND(P$85&gt;=FB142,P$85&lt;=FC142),IFERROR($G142/FD142,0),"")</f>
        <v/>
      </c>
      <c r="Q142" s="90" t="str">
        <f>IF(AND(Q$85&gt;=FB142,Q$85&lt;=FC142),IFERROR($G142/FD142,0),"")</f>
        <v/>
      </c>
      <c r="R142" s="90" t="str">
        <f>IF(AND(R$85&gt;=FB142,R$85&lt;=FC142),IFERROR($G142/FD142,0),"")</f>
        <v/>
      </c>
      <c r="S142" s="90" t="str">
        <f>IF(AND(S$85&gt;=FB142,S$85&lt;=FC142),IFERROR($G142/FD142,0),"")</f>
        <v/>
      </c>
      <c r="T142" s="90" t="str">
        <f>IF(AND(T$85&gt;=FB142,T$85&lt;=FC142),IFERROR($G142/FD142,0),"")</f>
        <v/>
      </c>
      <c r="U142" s="90" t="str">
        <f>IF(AND(U$85&gt;=FB142,U$85&lt;=FC142),IFERROR($G142/FD142,0),"")</f>
        <v/>
      </c>
      <c r="V142" s="90" t="str">
        <f>IF(AND(V$85&gt;=FB142,V$85&lt;=FC142),IFERROR($G142/FD142,0),"")</f>
        <v/>
      </c>
      <c r="W142" s="90" t="str">
        <f>IF(AND(W$85&gt;=FB142,W$85&lt;=FC142),IFERROR($G142/FD142,0),"")</f>
        <v/>
      </c>
      <c r="X142" s="90" t="str">
        <f>IF(AND(X$85&gt;=FB142,X$85&lt;=FC142),IFERROR($G142/FD142,0),"")</f>
        <v/>
      </c>
      <c r="Y142" s="90" t="str">
        <f>IF(AND(Y$85&gt;=FB142,Y$85&lt;=FC142),IFERROR($G142/FD142,0),"")</f>
        <v/>
      </c>
      <c r="Z142" s="90" t="str">
        <f>IF(AND(Z$85&gt;=FB142,Z$85&lt;=FC142),IFERROR($G142/FD142,0),"")</f>
        <v/>
      </c>
      <c r="AA142" s="90" t="str">
        <f>IF(AND(AA$85&gt;=FB142,AA$85&lt;=FC142),IFERROR($G142/FD142,0),"")</f>
        <v/>
      </c>
      <c r="AB142" s="90" t="str">
        <f>IF(AND(AB$85&gt;=FB142,AB$85&lt;=FC142),IFERROR($G142/FD142,0),"")</f>
        <v/>
      </c>
      <c r="AC142" s="90" t="str">
        <f>IF(AND(AC$85&gt;=FB142,AC$85&lt;=FC142),IFERROR($G142/FD142,0),"")</f>
        <v/>
      </c>
      <c r="AD142" s="90" t="str">
        <f>IF(AND(AD$85&gt;=FB142,AD$85&lt;=FC142),IFERROR($G142/FD142,0),"")</f>
        <v/>
      </c>
      <c r="AE142" s="90" t="str">
        <f>IF(AND(AE$85&gt;=FB142,AE$85&lt;=FC142),IFERROR($G142/FD142,0),"")</f>
        <v/>
      </c>
      <c r="AF142" s="90" t="str">
        <f>IF(AND(AF$85&gt;=FB142,AF$85&lt;=FC142),IFERROR($G142/FD142,0),"")</f>
        <v/>
      </c>
      <c r="AG142" s="90" t="str">
        <f>IF(AND(AG$85&gt;=FB142,AG$85&lt;=FC142),IFERROR($G142/FD142,0),"")</f>
        <v/>
      </c>
      <c r="AH142" s="90" t="str">
        <f>IF(AND(AH$85&gt;=FB142,AH$85&lt;=FC142),IFERROR($G142/FD142,0),"")</f>
        <v/>
      </c>
      <c r="AI142" s="90" t="str">
        <f>IF(AND(AI$85&gt;=FB142,AI$85&lt;=FC142),IFERROR($G142/FD142,0),"")</f>
        <v/>
      </c>
      <c r="AJ142" s="90" t="str">
        <f>IF(AND(AJ$85&gt;=FB142,AJ$85&lt;=FC142),IFERROR($G142/FD142,0),"")</f>
        <v/>
      </c>
      <c r="AK142" s="90" t="str">
        <f>IF(AND(AK$85&gt;=FB142,AK$85&lt;=FC142),IFERROR($G142/FD142,0),"")</f>
        <v/>
      </c>
      <c r="AL142" s="90" t="str">
        <f>IF(AND(AL$85&gt;=FB142,AL$85&lt;=FC142),IFERROR($G142/FD142,0),"")</f>
        <v/>
      </c>
      <c r="AM142" s="90" t="str">
        <f>IF(AND(AM$85&gt;=FB142,AM$85&lt;=FC142),IFERROR($G142/FD142,0),"")</f>
        <v/>
      </c>
      <c r="AN142" s="90" t="str">
        <f>IF(AND(AN$85&gt;=FB142,AN$85&lt;=FC142),IFERROR($G142/FD142,0),"")</f>
        <v/>
      </c>
      <c r="AO142" s="90" t="str">
        <f>IF(AND(AO$85&gt;=FB142,AO$85&lt;=FC142),IFERROR($G142/FD142,0),"")</f>
        <v/>
      </c>
      <c r="AP142" s="90" t="str">
        <f>IF(AND(AP$85&gt;=FB142,AP$85&lt;=FC142),IFERROR($G142/FD142,0),"")</f>
        <v/>
      </c>
      <c r="AQ142" s="90" t="str">
        <f>IF(AND(AQ$85&gt;=FB142,AQ$85&lt;=FC142),IFERROR($G142/FD142,0),"")</f>
        <v/>
      </c>
      <c r="AR142" s="90" t="str">
        <f>IF(AND(AR$85&gt;=FB142,AR$85&lt;=FC142),IFERROR($G142/FD142,0),"")</f>
        <v/>
      </c>
      <c r="AS142" s="90" t="str">
        <f>IF(AND(AS$85&gt;=FB142,AS$85&lt;=FC142),IFERROR($G142/FD142,0),"")</f>
        <v/>
      </c>
      <c r="AT142" s="90" t="str">
        <f>IF(AND(AT$85&gt;=FB142,AT$85&lt;=FC142),IFERROR($G142/FD142,0),"")</f>
        <v/>
      </c>
      <c r="AU142" s="90" t="str">
        <f>IF(AND(AU$85&gt;=FB142,AU$85&lt;=FC142),IFERROR($G142/FD142,0),"")</f>
        <v/>
      </c>
      <c r="AV142" s="90" t="str">
        <f>IF(AND(AV$85&gt;=FB142,AV$85&lt;=FC142),IFERROR($G142/FD142,0),"")</f>
        <v/>
      </c>
      <c r="AW142" s="90" t="str">
        <f>IF(AND(AW$85&gt;=FB142,AW$85&lt;=FC142),IFERROR($G142/FD142,0),"")</f>
        <v/>
      </c>
      <c r="AX142" s="90" t="str">
        <f>IF(AND(AX$85&gt;=FB142,AX$85&lt;=FC142),IFERROR($G142/FD142,0),"")</f>
        <v/>
      </c>
      <c r="AY142" s="90" t="str">
        <f>IF(AND(AY$85&gt;=FB142,AY$85&lt;=FC142),IFERROR($G142/FD142,0),"")</f>
        <v/>
      </c>
      <c r="AZ142" s="90" t="str">
        <f>IF(AND(AZ$85&gt;=FB142,AZ$85&lt;=FC142),IFERROR($G142/FD142,0),"")</f>
        <v/>
      </c>
      <c r="BA142" s="90" t="str">
        <f>IF(AND(BA$85&gt;=FB142,BA$85&lt;=FC142),IFERROR($G142/FD142,0),"")</f>
        <v/>
      </c>
      <c r="BB142" s="90" t="str">
        <f>IF(AND(BB$85&gt;=FB142,BB$85&lt;=FC142),IFERROR($G142/FD142,0),"")</f>
        <v/>
      </c>
      <c r="BC142" s="90" t="str">
        <f>IF(AND(BC$85&gt;=FB142,BC$85&lt;=FC142),IFERROR($G142/FD142,0),"")</f>
        <v/>
      </c>
      <c r="BD142" s="90" t="str">
        <f>IF(AND(BD$85&gt;=FB142,BD$85&lt;=FC142),IFERROR($G142/FD142,0),"")</f>
        <v/>
      </c>
      <c r="BE142" s="90" t="str">
        <f>IF(AND(BE$85&gt;=FB142,BE$85&lt;=FC142),IFERROR($G142/FD142,0),"")</f>
        <v/>
      </c>
      <c r="BF142" s="90" t="str">
        <f>IF(AND(BF$85&gt;=FB142,BF$85&lt;=FC142),IFERROR($G142/FD142,0),"")</f>
        <v/>
      </c>
      <c r="BG142" s="90" t="str">
        <f>IF(AND(BG$85&gt;=FB142,BG$85&lt;=FC142),IFERROR($G142/FD142,0),"")</f>
        <v/>
      </c>
      <c r="BH142" s="90" t="str">
        <f>IF(AND(BH$85&gt;=FB142,BH$85&lt;=FC142),IFERROR($G142/FD142,0),"")</f>
        <v/>
      </c>
      <c r="BI142" s="90" t="str">
        <f>IF(AND(BI$85&gt;=FB142,BI$85&lt;=FC142),IFERROR($G142/FD142,0),"")</f>
        <v/>
      </c>
      <c r="BJ142" s="90" t="str">
        <f>IF(AND(BJ$85&gt;=FB142,BJ$85&lt;=FC142),IFERROR($G142/FD142,0),"")</f>
        <v/>
      </c>
      <c r="BK142" s="90" t="str">
        <f>IF(AND(BK$85&gt;=FB142,BK$85&lt;=FC142),IFERROR($G142/FD142,0),"")</f>
        <v/>
      </c>
      <c r="BL142" s="90" t="str">
        <f>IF(AND(BL$85&gt;=FB142,BL$85&lt;=FC142),IFERROR($G142/FD142,0),"")</f>
        <v/>
      </c>
      <c r="BM142" s="90" t="str">
        <f>IF(AND(BM$85&gt;=FB142,BM$85&lt;=FC142),IFERROR($G142/FD142,0),"")</f>
        <v/>
      </c>
      <c r="BN142" s="90" t="str">
        <f>IF(AND(BN$85&gt;=FB142,BN$85&lt;=FC142),IFERROR($G142/FD142,0),"")</f>
        <v/>
      </c>
      <c r="BO142" s="90" t="str">
        <f>IF(AND(BO$85&gt;=FB142,BO$85&lt;=FC142),IFERROR($G142/FD142,0),"")</f>
        <v/>
      </c>
      <c r="BP142" s="90" t="str">
        <f>IF(AND(BP$85&gt;=FB142,BP$85&lt;=FC142),IFERROR($G142/FD142,0),"")</f>
        <v/>
      </c>
      <c r="BQ142" s="90" t="str">
        <f>IF(AND(BQ$85&gt;=FB142,BQ$85&lt;=FC142),IFERROR($G142/FD142,0),"")</f>
        <v/>
      </c>
      <c r="BR142" s="90" t="str">
        <f>IF(AND(BR$85&gt;=FB142,BR$85&lt;=FC142),IFERROR($G142/FD142,0),"")</f>
        <v/>
      </c>
      <c r="BS142" s="90" t="str">
        <f>IF(AND(BS$85&gt;=FB142,BS$85&lt;=FC142),IFERROR($G142/FD142,0),"")</f>
        <v/>
      </c>
      <c r="BT142" s="90" t="str">
        <f>IF(AND(BT$85&gt;=FB142,BT$85&lt;=FC142),IFERROR($G142/FD142,0),"")</f>
        <v/>
      </c>
      <c r="BU142" s="90" t="str">
        <f>IF(AND(BU$85&gt;=FB142,BU$85&lt;=FC142),IFERROR($G142/FD142,0),"")</f>
        <v/>
      </c>
      <c r="BV142" s="90" t="str">
        <f>IF(AND(BV$85&gt;=FB142,BV$85&lt;=FC142),IFERROR($G142/FD142,0),"")</f>
        <v/>
      </c>
      <c r="BW142" s="90" t="str">
        <f>IF(AND(BW$85&gt;=FB142,BW$85&lt;=FC142),IFERROR($G142/FD142,0),"")</f>
        <v/>
      </c>
      <c r="BX142" s="90" t="str">
        <f>IF(AND(BX$85&gt;=FB142,BX$85&lt;=FC142),IFERROR($G142/FD142,0),"")</f>
        <v/>
      </c>
      <c r="BY142" s="90" t="str">
        <f>IF(AND(BY$85&gt;=FB142,BY$85&lt;=FC142),IFERROR($G142/FD142,0),"")</f>
        <v/>
      </c>
      <c r="BZ142" s="90" t="str">
        <f>IF(AND(BZ$85&gt;=FB142,BZ$85&lt;=FC142),IFERROR($G142/FD142,0),"")</f>
        <v/>
      </c>
      <c r="CA142" s="90" t="str">
        <f>IF(AND(CA$85&gt;=FB142,CA$85&lt;=FC142),IFERROR($G142/FD142,0),"")</f>
        <v/>
      </c>
      <c r="CB142" s="90" t="str">
        <f>IF(AND(CB$85&gt;=FB142,CB$85&lt;=FC142),IFERROR($G142/FD142,0),"")</f>
        <v/>
      </c>
      <c r="CC142" s="90" t="str">
        <f>IF(AND(CC$85&gt;=FB142,CC$85&lt;=FC142),IFERROR($G142/FD142,0),"")</f>
        <v/>
      </c>
      <c r="CD142" s="90" t="str">
        <f>IF(AND(CD$85&gt;=FB142,CD$85&lt;=FC142),IFERROR($G142/FD142,0),"")</f>
        <v/>
      </c>
      <c r="CE142" s="90" t="str">
        <f>IF(AND(CE$85&gt;=FB142,CE$85&lt;=FC142),IFERROR($G142/FD142,0),"")</f>
        <v/>
      </c>
      <c r="CF142" s="90" t="str">
        <f>IF(AND(CF$85&gt;=FB142,CF$85&lt;=FC142),IFERROR($G142/FD142,0),"")</f>
        <v/>
      </c>
      <c r="CG142" s="90" t="str">
        <f>IF(AND(CG$85&gt;=FB142,CG$85&lt;=FC142),IFERROR($G142/FD142,0),"")</f>
        <v/>
      </c>
      <c r="CH142" s="90" t="str">
        <f>IF(AND(CH$85&gt;=FB142,CH$85&lt;=FC142),IFERROR($G142/FD142,0),"")</f>
        <v/>
      </c>
      <c r="CI142" s="90" t="str">
        <f>IF(AND(CI$85&gt;=FB142,CI$85&lt;=FC142),IFERROR($G142/FD142,0),"")</f>
        <v/>
      </c>
      <c r="CJ142" s="90" t="str">
        <f>IF(AND(CJ$85&gt;=FB142,CJ$85&lt;=FC142),IFERROR($G142/FD142,0),"")</f>
        <v/>
      </c>
      <c r="CK142" s="90">
        <f>IF(AND(CK$85&gt;=FB142,CK$85&lt;=FC142),IFERROR($G142/FD142,0),"")</f>
        <v>1171.875</v>
      </c>
      <c r="CL142" s="90">
        <f>IF(AND(CL$85&gt;=FB142,CL$85&lt;=FC142),IFERROR($G142/FD142,0),"")</f>
        <v>1171.875</v>
      </c>
      <c r="CM142" s="90">
        <f>IF(AND(CM$85&gt;=FB142,CM$85&lt;=FC142),IFERROR($G142/FD142,0),"")</f>
        <v>1171.875</v>
      </c>
      <c r="CN142" s="90">
        <f>IF(AND(CN$85&gt;=FB142,CN$85&lt;=FC142),IFERROR($G142/FD142,0),"")</f>
        <v>1171.875</v>
      </c>
      <c r="CO142" s="90">
        <f>IF(AND(CO$85&gt;=FB142,CO$85&lt;=FC142),IFERROR($G142/FD142,0),"")</f>
        <v>1171.875</v>
      </c>
      <c r="CP142" s="90">
        <f>IF(AND(CP$85&gt;=FB142,CP$85&lt;=FC142),IFERROR($G142/FD142,0),"")</f>
        <v>1171.875</v>
      </c>
      <c r="CQ142" s="90">
        <f>IF(AND(CQ$85&gt;=FB142,CQ$85&lt;=FC142),IFERROR($G142/FD142,0),"")</f>
        <v>1171.875</v>
      </c>
      <c r="CR142" s="90">
        <f>IF(AND(CR$85&gt;=FB142,CR$85&lt;=FC142),IFERROR($G142/FD142,0),"")</f>
        <v>1171.875</v>
      </c>
      <c r="CS142" s="90">
        <f>IF(AND(CS$85&gt;=FB142,CS$85&lt;=FC142),IFERROR($G142/FD142,0),"")</f>
        <v>1171.875</v>
      </c>
      <c r="CT142" s="90">
        <f>IF(AND(CT$85&gt;=FB142,CT$85&lt;=FC142),IFERROR($G142/FD142,0),"")</f>
        <v>1171.875</v>
      </c>
      <c r="CU142" s="90">
        <f>IF(AND(CU$85&gt;=FB142,CU$85&lt;=FC142),IFERROR($G142/FD142,0),"")</f>
        <v>1171.875</v>
      </c>
      <c r="CV142" s="90">
        <f>IF(AND(CV$85&gt;=FB142,CV$85&lt;=FC142),IFERROR($G142/FD142,0),"")</f>
        <v>1171.875</v>
      </c>
      <c r="CW142" s="90">
        <f>IF(AND(CW$85&gt;=FB142,CW$85&lt;=FC142),IFERROR($G142/FD142,0),"")</f>
        <v>1171.875</v>
      </c>
      <c r="CX142" s="90">
        <f>IF(AND(CX$85&gt;=FB142,CX$85&lt;=FC142),IFERROR($G142/FD142,0),"")</f>
        <v>1171.875</v>
      </c>
      <c r="CY142" s="90">
        <f>IF(AND(CY$85&gt;=FB142,CY$85&lt;=FC142),IFERROR($G142/FD142,0),"")</f>
        <v>1171.875</v>
      </c>
      <c r="CZ142" s="90">
        <f>IF(AND(CZ$85&gt;=FB142,CZ$85&lt;=FC142),IFERROR($G142/FD142,0),"")</f>
        <v>1171.875</v>
      </c>
      <c r="DA142" s="90" t="str">
        <f>IF(AND(DA$85&gt;=FB142,DA$85&lt;=FC142),IFERROR($G142/FD142,0),"")</f>
        <v/>
      </c>
      <c r="DB142" s="90" t="str">
        <f>IF(AND(DB$85&gt;=FB142,DB$85&lt;=FC142),IFERROR($G142/FD142,0),"")</f>
        <v/>
      </c>
      <c r="DC142" s="90" t="str">
        <f>IF(AND(DC$85&gt;=FB142,DC$85&lt;=FC142),IFERROR($G142/FD142,0),"")</f>
        <v/>
      </c>
      <c r="DD142" s="90" t="str">
        <f>IF(AND(DD$85&gt;=FB142,DD$85&lt;=FC142),IFERROR($G142/FD142,0),"")</f>
        <v/>
      </c>
      <c r="DE142" s="90" t="str">
        <f>IF(AND(DE$85&gt;=FB142,DE$85&lt;=FC142),IFERROR($G142/FD142,0),"")</f>
        <v/>
      </c>
      <c r="DF142" s="90" t="str">
        <f>IF(AND(DF$85&gt;=FB142,DF$85&lt;=FC142),IFERROR($G142/FD142,0),"")</f>
        <v/>
      </c>
      <c r="DG142" s="90" t="str">
        <f>IF(AND(DG$85&gt;=FB142,DG$85&lt;=FC142),IFERROR($G142/FD142,0),"")</f>
        <v/>
      </c>
      <c r="DH142" s="90" t="str">
        <f>IF(AND(DH$85&gt;=FB142,DH$85&lt;=FC142),IFERROR($G142/FD142,0),"")</f>
        <v/>
      </c>
      <c r="DI142" s="90" t="str">
        <f>IF(AND(DI$85&gt;=FB142,DI$85&lt;=FC142),IFERROR($G142/FD142,0),"")</f>
        <v/>
      </c>
      <c r="DJ142" s="90" t="str">
        <f>IF(AND(DJ$85&gt;=FB142,DJ$85&lt;=FC142),IFERROR($G142/FD142,0),"")</f>
        <v/>
      </c>
      <c r="DK142" s="90" t="str">
        <f>IF(AND(DK$85&gt;=FB142,DK$85&lt;=FC142),IFERROR($G142/FD142,0),"")</f>
        <v/>
      </c>
      <c r="DL142" s="90" t="str">
        <f>IF(AND(DL$85&gt;=FB142,DL$85&lt;=FC142),IFERROR($G142/FD142,0),"")</f>
        <v/>
      </c>
      <c r="DM142" s="90" t="str">
        <f>IF(AND(DM$85&gt;=FB142,DM$85&lt;=FC142),IFERROR($G142/FD142,0),"")</f>
        <v/>
      </c>
      <c r="DN142" s="90" t="str">
        <f>IF(AND(DN$85&gt;=FB142,DN$85&lt;=FC142),IFERROR($G142/FD142,0),"")</f>
        <v/>
      </c>
      <c r="DO142" s="90" t="str">
        <f>IF(AND(DO$85&gt;=FB142,DO$85&lt;=FC142),IFERROR($G142/FD142,0),"")</f>
        <v/>
      </c>
      <c r="DP142" s="90" t="str">
        <f>IF(AND(DP$85&gt;=FB142,DP$85&lt;=FC142),IFERROR($G142/FD142,0),"")</f>
        <v/>
      </c>
      <c r="DQ142" s="90" t="str">
        <f>IF(AND(DQ$85&gt;=FB142,DQ$85&lt;=FC142),IFERROR($G142/FD142,0),"")</f>
        <v/>
      </c>
      <c r="DR142" s="90" t="str">
        <f>IF(AND(DR$85&gt;=FB142,DR$85&lt;=FC142),IFERROR($G142/FD142,0),"")</f>
        <v/>
      </c>
      <c r="DS142" s="90" t="str">
        <f>IF(AND(DS$85&gt;=FB142,DS$85&lt;=FC142),IFERROR($G142/FD142,0),"")</f>
        <v/>
      </c>
      <c r="DT142" s="90" t="str">
        <f>IF(AND(DT$85&gt;=FB142,DT$85&lt;=FC142),IFERROR($G142/FD142,0),"")</f>
        <v/>
      </c>
      <c r="DU142" s="90" t="str">
        <f>IF(AND(DU$85&gt;=FB142,DU$85&lt;=FC142),IFERROR($G142/FD142,0),"")</f>
        <v/>
      </c>
      <c r="DV142" s="90" t="str">
        <f>IF(AND(DV$85&gt;=FB142,DV$85&lt;=FC142),IFERROR($G142/FD142,0),"")</f>
        <v/>
      </c>
      <c r="DW142" s="90" t="str">
        <f>IF(AND(DW$85&gt;=FB142,DW$85&lt;=FC142),IFERROR($G142/FD142,0),"")</f>
        <v/>
      </c>
      <c r="DX142" s="90" t="str">
        <f>IF(AND(DX$85&gt;=FB142,DX$85&lt;=FC142),IFERROR($G142/FD142,0),"")</f>
        <v/>
      </c>
      <c r="DY142" s="90" t="str">
        <f>IF(AND(DY$85&gt;=FB142,DY$85&lt;=FC142),IFERROR($G142/FD142,0),"")</f>
        <v/>
      </c>
      <c r="DZ142" s="90" t="str">
        <f>IF(AND(DZ$85&gt;=FB142,DZ$85&lt;=FC142),IFERROR($G142/FD142,0),"")</f>
        <v/>
      </c>
      <c r="EA142" s="90" t="str">
        <f>IF(AND(EA$85&gt;=FB142,EA$85&lt;=FC142),IFERROR($G142/FD142,0),"")</f>
        <v/>
      </c>
      <c r="EB142" s="90" t="str">
        <f>IF(AND(EB$85&gt;=FB142,EB$85&lt;=FC142),IFERROR($G142/FD142,0),"")</f>
        <v/>
      </c>
      <c r="EC142" s="90" t="str">
        <f>IF(AND(EC$85&gt;=FB142,EC$85&lt;=FC142),IFERROR($G142/FD142,0),"")</f>
        <v/>
      </c>
      <c r="ED142" s="90" t="str">
        <f>IF(AND(ED$85&gt;=FB142,ED$85&lt;=FC142),IFERROR($G142/FD142,0),"")</f>
        <v/>
      </c>
      <c r="EE142" s="90" t="str">
        <f>IF(AND(EE$85&gt;=FB142,EE$85&lt;=FC142),IFERROR($G142/FD142,0),"")</f>
        <v/>
      </c>
      <c r="EF142" s="90" t="str">
        <f>IF(AND(EF$85&gt;=FB142,EF$85&lt;=FC142),IFERROR($G142/FD142,0),"")</f>
        <v/>
      </c>
      <c r="EG142" s="90" t="str">
        <f>IF(AND(EG$85&gt;=FB142,EG$85&lt;=FC142),IFERROR($G142/FD142,0),"")</f>
        <v/>
      </c>
      <c r="EH142" s="90" t="str">
        <f>IF(AND(EH$85&gt;=FB142,EH$85&lt;=FC142),IFERROR($G142/FD142,0),"")</f>
        <v/>
      </c>
      <c r="EI142" s="90" t="str">
        <f>IF(AND(EI$85&gt;=FB142,EI$85&lt;=FC142),IFERROR($G142/FD142,0),"")</f>
        <v/>
      </c>
      <c r="EJ142" s="90" t="str">
        <f>IF(AND(EJ$85&gt;=FB142,EJ$85&lt;=FC142),IFERROR($G142/FD142,0),"")</f>
        <v/>
      </c>
      <c r="EK142" s="90" t="str">
        <f>IF(AND(EK$85&gt;=FB142,EK$85&lt;=FC142),IFERROR($G142/FD142,0),"")</f>
        <v/>
      </c>
      <c r="EL142" s="90" t="str">
        <f>IF(AND(EL$85&gt;=FB142,EL$85&lt;=FC142),IFERROR($G142/FD142,0),"")</f>
        <v/>
      </c>
      <c r="EM142" s="90" t="str">
        <f>IF(AND(EM$85&gt;=FB142,EM$85&lt;=FC142),IFERROR($G142/FD142,0),"")</f>
        <v/>
      </c>
      <c r="EN142" s="90" t="str">
        <f>IF(AND(EN$85&gt;=FB142,EN$85&lt;=FC142),IFERROR($G142/FD142,0),"")</f>
        <v/>
      </c>
      <c r="EO142" s="90" t="str">
        <f>IF(AND(EO$85&gt;=FB142,EO$85&lt;=FC142),IFERROR($G142/FD142,0),"")</f>
        <v/>
      </c>
      <c r="EP142" s="90" t="str">
        <f>IF(AND(EP$85&gt;=FB142,EP$85&lt;=FC142),IFERROR($G142/FD142,0),"")</f>
        <v/>
      </c>
      <c r="EQ142" s="90" t="str">
        <f>IF(AND(EQ$85&gt;=FB142,EQ$85&lt;=FC142),IFERROR($G142/FD142,0),"")</f>
        <v/>
      </c>
      <c r="ER142" s="90" t="str">
        <f>IF(AND(ER$85&gt;=FB142,ER$85&lt;=FC142),IFERROR($G142/FD142,0),"")</f>
        <v/>
      </c>
      <c r="ES142" s="90" t="str">
        <f>IF(AND(ES$85&gt;=FB142,ES$85&lt;=FC142),IFERROR($G142/FD142,0),"")</f>
        <v/>
      </c>
      <c r="ET142" s="90" t="str">
        <f>IF(AND(ET$85&gt;=FB142,ET$85&lt;=FC142),IFERROR($G142/FD142,0),"")</f>
        <v/>
      </c>
      <c r="EU142" s="90" t="str">
        <f>IF(AND(EU$85&gt;=FB142,EU$85&lt;=FC142),IFERROR($G142/FD142,0),"")</f>
        <v/>
      </c>
      <c r="EV142" s="90" t="str">
        <f>IF(AND(EV$85&gt;=FB142,EV$85&lt;=FC142),IFERROR($G142/FD142,0),"")</f>
        <v/>
      </c>
      <c r="EW142" s="90" t="str">
        <f>IF(AND(EW$85&gt;=FB142,EW$85&lt;=FC142),IFERROR($G142/FD142,0),"")</f>
        <v/>
      </c>
      <c r="EX142" s="90" t="str">
        <f>IF(AND(EX$85&gt;=FB142,EX$85&lt;=FC142),IFERROR($G142/FD142,0),"")</f>
        <v/>
      </c>
      <c r="EY142" s="90" t="str">
        <f>IF(AND(EY$85&gt;=FB142,EY$85&lt;=FC142),IFERROR($G142/FD142,0),"")</f>
        <v/>
      </c>
      <c r="EZ142" s="90" t="str">
        <f>IF(AND(EZ$85&gt;=FB142,EZ$85&lt;=FC142),IFERROR($G142/FD142,0),"")</f>
        <v/>
      </c>
      <c r="FA142" s="90" t="str">
        <f>IF(AND(FA$85&gt;=FB142,FA$85&lt;=FC142),IFERROR($G142/FD142,0),"")</f>
        <v/>
      </c>
      <c r="FB142">
        <f>'06_Presupuesto'!J229-'02_Rendimientos'!$B$79+1</f>
        <v>82</v>
      </c>
      <c r="FC142">
        <f>'06_Presupuesto'!K229-'02_Rendimientos'!$B$79+1</f>
        <v>97</v>
      </c>
      <c r="FD142">
        <f>FC142-FB142+1</f>
        <v>16</v>
      </c>
    </row>
    <row r="143" spans="2:160">
      <c r="B143" s="109" t="str">
        <f>'06_Presupuesto'!K64</f>
        <v>B.2.9.1</v>
      </c>
      <c r="C143" s="109" t="str">
        <f>'06_Presupuesto'!L64</f>
        <v>Ventanas Con Marco De Aluminio Blanco</v>
      </c>
      <c r="D143" s="109" t="str">
        <f>'06_Presupuesto'!M64</f>
        <v>M2</v>
      </c>
      <c r="E143" s="110">
        <f>'06_Presupuesto'!N64</f>
        <v>15</v>
      </c>
      <c r="F143" s="110">
        <f>'06_Presupuesto'!O64</f>
        <v>181249.99999999997</v>
      </c>
      <c r="G143" s="110">
        <f>'06_Presupuesto'!P64</f>
        <v>2718749.9999999995</v>
      </c>
      <c r="H143" s="110" t="str">
        <f>IF(AND(H$85&gt;=FB143,H$85&lt;=FC143),IFERROR($G143/FD143,0),"")</f>
        <v/>
      </c>
      <c r="I143" s="110" t="str">
        <f>IF(AND(I$85&gt;=FB143,I$85&lt;=FC143),IFERROR($G143/FD143,0),"")</f>
        <v/>
      </c>
      <c r="J143" s="110" t="str">
        <f>IF(AND(J$85&gt;=FB143,J$85&lt;=FC143),IFERROR($G143/FD143,0),"")</f>
        <v/>
      </c>
      <c r="K143" s="110" t="str">
        <f>IF(AND(K$85&gt;=FB143,K$85&lt;=FC143),IFERROR($G143/FD143,0),"")</f>
        <v/>
      </c>
      <c r="L143" s="110" t="str">
        <f>IF(AND(L$85&gt;=FB143,L$85&lt;=FC143),IFERROR($G143/FD143,0),"")</f>
        <v/>
      </c>
      <c r="M143" s="110" t="str">
        <f>IF(AND(M$85&gt;=FB143,M$85&lt;=FC143),IFERROR($G143/FD143,0),"")</f>
        <v/>
      </c>
      <c r="N143" s="110" t="str">
        <f>IF(AND(N$85&gt;=FB143,N$85&lt;=FC143),IFERROR($G143/FD143,0),"")</f>
        <v/>
      </c>
      <c r="O143" s="110" t="str">
        <f>IF(AND(O$85&gt;=FB143,O$85&lt;=FC143),IFERROR($G143/FD143,0),"")</f>
        <v/>
      </c>
      <c r="P143" s="110" t="str">
        <f>IF(AND(P$85&gt;=FB143,P$85&lt;=FC143),IFERROR($G143/FD143,0),"")</f>
        <v/>
      </c>
      <c r="Q143" s="110" t="str">
        <f>IF(AND(Q$85&gt;=FB143,Q$85&lt;=FC143),IFERROR($G143/FD143,0),"")</f>
        <v/>
      </c>
      <c r="R143" s="110" t="str">
        <f>IF(AND(R$85&gt;=FB143,R$85&lt;=FC143),IFERROR($G143/FD143,0),"")</f>
        <v/>
      </c>
      <c r="S143" s="110" t="str">
        <f>IF(AND(S$85&gt;=FB143,S$85&lt;=FC143),IFERROR($G143/FD143,0),"")</f>
        <v/>
      </c>
      <c r="T143" s="110" t="str">
        <f>IF(AND(T$85&gt;=FB143,T$85&lt;=FC143),IFERROR($G143/FD143,0),"")</f>
        <v/>
      </c>
      <c r="U143" s="110" t="str">
        <f>IF(AND(U$85&gt;=FB143,U$85&lt;=FC143),IFERROR($G143/FD143,0),"")</f>
        <v/>
      </c>
      <c r="V143" s="110" t="str">
        <f>IF(AND(V$85&gt;=FB143,V$85&lt;=FC143),IFERROR($G143/FD143,0),"")</f>
        <v/>
      </c>
      <c r="W143" s="110" t="str">
        <f>IF(AND(W$85&gt;=FB143,W$85&lt;=FC143),IFERROR($G143/FD143,0),"")</f>
        <v/>
      </c>
      <c r="X143" s="110" t="str">
        <f>IF(AND(X$85&gt;=FB143,X$85&lt;=FC143),IFERROR($G143/FD143,0),"")</f>
        <v/>
      </c>
      <c r="Y143" s="110" t="str">
        <f>IF(AND(Y$85&gt;=FB143,Y$85&lt;=FC143),IFERROR($G143/FD143,0),"")</f>
        <v/>
      </c>
      <c r="Z143" s="110" t="str">
        <f>IF(AND(Z$85&gt;=FB143,Z$85&lt;=FC143),IFERROR($G143/FD143,0),"")</f>
        <v/>
      </c>
      <c r="AA143" s="110" t="str">
        <f>IF(AND(AA$85&gt;=FB143,AA$85&lt;=FC143),IFERROR($G143/FD143,0),"")</f>
        <v/>
      </c>
      <c r="AB143" s="110" t="str">
        <f>IF(AND(AB$85&gt;=FB143,AB$85&lt;=FC143),IFERROR($G143/FD143,0),"")</f>
        <v/>
      </c>
      <c r="AC143" s="110" t="str">
        <f>IF(AND(AC$85&gt;=FB143,AC$85&lt;=FC143),IFERROR($G143/FD143,0),"")</f>
        <v/>
      </c>
      <c r="AD143" s="110" t="str">
        <f>IF(AND(AD$85&gt;=FB143,AD$85&lt;=FC143),IFERROR($G143/FD143,0),"")</f>
        <v/>
      </c>
      <c r="AE143" s="110" t="str">
        <f>IF(AND(AE$85&gt;=FB143,AE$85&lt;=FC143),IFERROR($G143/FD143,0),"")</f>
        <v/>
      </c>
      <c r="AF143" s="110" t="str">
        <f>IF(AND(AF$85&gt;=FB143,AF$85&lt;=FC143),IFERROR($G143/FD143,0),"")</f>
        <v/>
      </c>
      <c r="AG143" s="110" t="str">
        <f>IF(AND(AG$85&gt;=FB143,AG$85&lt;=FC143),IFERROR($G143/FD143,0),"")</f>
        <v/>
      </c>
      <c r="AH143" s="110" t="str">
        <f>IF(AND(AH$85&gt;=FB143,AH$85&lt;=FC143),IFERROR($G143/FD143,0),"")</f>
        <v/>
      </c>
      <c r="AI143" s="110" t="str">
        <f>IF(AND(AI$85&gt;=FB143,AI$85&lt;=FC143),IFERROR($G143/FD143,0),"")</f>
        <v/>
      </c>
      <c r="AJ143" s="110" t="str">
        <f>IF(AND(AJ$85&gt;=FB143,AJ$85&lt;=FC143),IFERROR($G143/FD143,0),"")</f>
        <v/>
      </c>
      <c r="AK143" s="110" t="str">
        <f>IF(AND(AK$85&gt;=FB143,AK$85&lt;=FC143),IFERROR($G143/FD143,0),"")</f>
        <v/>
      </c>
      <c r="AL143" s="110" t="str">
        <f>IF(AND(AL$85&gt;=FB143,AL$85&lt;=FC143),IFERROR($G143/FD143,0),"")</f>
        <v/>
      </c>
      <c r="AM143" s="110" t="str">
        <f>IF(AND(AM$85&gt;=FB143,AM$85&lt;=FC143),IFERROR($G143/FD143,0),"")</f>
        <v/>
      </c>
      <c r="AN143" s="110" t="str">
        <f>IF(AND(AN$85&gt;=FB143,AN$85&lt;=FC143),IFERROR($G143/FD143,0),"")</f>
        <v/>
      </c>
      <c r="AO143" s="110" t="str">
        <f>IF(AND(AO$85&gt;=FB143,AO$85&lt;=FC143),IFERROR($G143/FD143,0),"")</f>
        <v/>
      </c>
      <c r="AP143" s="110" t="str">
        <f>IF(AND(AP$85&gt;=FB143,AP$85&lt;=FC143),IFERROR($G143/FD143,0),"")</f>
        <v/>
      </c>
      <c r="AQ143" s="110" t="str">
        <f>IF(AND(AQ$85&gt;=FB143,AQ$85&lt;=FC143),IFERROR($G143/FD143,0),"")</f>
        <v/>
      </c>
      <c r="AR143" s="110" t="str">
        <f>IF(AND(AR$85&gt;=FB143,AR$85&lt;=FC143),IFERROR($G143/FD143,0),"")</f>
        <v/>
      </c>
      <c r="AS143" s="110" t="str">
        <f>IF(AND(AS$85&gt;=FB143,AS$85&lt;=FC143),IFERROR($G143/FD143,0),"")</f>
        <v/>
      </c>
      <c r="AT143" s="110" t="str">
        <f>IF(AND(AT$85&gt;=FB143,AT$85&lt;=FC143),IFERROR($G143/FD143,0),"")</f>
        <v/>
      </c>
      <c r="AU143" s="110" t="str">
        <f>IF(AND(AU$85&gt;=FB143,AU$85&lt;=FC143),IFERROR($G143/FD143,0),"")</f>
        <v/>
      </c>
      <c r="AV143" s="110" t="str">
        <f>IF(AND(AV$85&gt;=FB143,AV$85&lt;=FC143),IFERROR($G143/FD143,0),"")</f>
        <v/>
      </c>
      <c r="AW143" s="110" t="str">
        <f>IF(AND(AW$85&gt;=FB143,AW$85&lt;=FC143),IFERROR($G143/FD143,0),"")</f>
        <v/>
      </c>
      <c r="AX143" s="110" t="str">
        <f>IF(AND(AX$85&gt;=FB143,AX$85&lt;=FC143),IFERROR($G143/FD143,0),"")</f>
        <v/>
      </c>
      <c r="AY143" s="110" t="str">
        <f>IF(AND(AY$85&gt;=FB143,AY$85&lt;=FC143),IFERROR($G143/FD143,0),"")</f>
        <v/>
      </c>
      <c r="AZ143" s="110" t="str">
        <f>IF(AND(AZ$85&gt;=FB143,AZ$85&lt;=FC143),IFERROR($G143/FD143,0),"")</f>
        <v/>
      </c>
      <c r="BA143" s="110" t="str">
        <f>IF(AND(BA$85&gt;=FB143,BA$85&lt;=FC143),IFERROR($G143/FD143,0),"")</f>
        <v/>
      </c>
      <c r="BB143" s="110" t="str">
        <f>IF(AND(BB$85&gt;=FB143,BB$85&lt;=FC143),IFERROR($G143/FD143,0),"")</f>
        <v/>
      </c>
      <c r="BC143" s="110" t="str">
        <f>IF(AND(BC$85&gt;=FB143,BC$85&lt;=FC143),IFERROR($G143/FD143,0),"")</f>
        <v/>
      </c>
      <c r="BD143" s="110" t="str">
        <f>IF(AND(BD$85&gt;=FB143,BD$85&lt;=FC143),IFERROR($G143/FD143,0),"")</f>
        <v/>
      </c>
      <c r="BE143" s="110" t="str">
        <f>IF(AND(BE$85&gt;=FB143,BE$85&lt;=FC143),IFERROR($G143/FD143,0),"")</f>
        <v/>
      </c>
      <c r="BF143" s="110" t="str">
        <f>IF(AND(BF$85&gt;=FB143,BF$85&lt;=FC143),IFERROR($G143/FD143,0),"")</f>
        <v/>
      </c>
      <c r="BG143" s="110" t="str">
        <f>IF(AND(BG$85&gt;=FB143,BG$85&lt;=FC143),IFERROR($G143/FD143,0),"")</f>
        <v/>
      </c>
      <c r="BH143" s="110" t="str">
        <f>IF(AND(BH$85&gt;=FB143,BH$85&lt;=FC143),IFERROR($G143/FD143,0),"")</f>
        <v/>
      </c>
      <c r="BI143" s="110" t="str">
        <f>IF(AND(BI$85&gt;=FB143,BI$85&lt;=FC143),IFERROR($G143/FD143,0),"")</f>
        <v/>
      </c>
      <c r="BJ143" s="110" t="str">
        <f>IF(AND(BJ$85&gt;=FB143,BJ$85&lt;=FC143),IFERROR($G143/FD143,0),"")</f>
        <v/>
      </c>
      <c r="BK143" s="110" t="str">
        <f>IF(AND(BK$85&gt;=FB143,BK$85&lt;=FC143),IFERROR($G143/FD143,0),"")</f>
        <v/>
      </c>
      <c r="BL143" s="110" t="str">
        <f>IF(AND(BL$85&gt;=FB143,BL$85&lt;=FC143),IFERROR($G143/FD143,0),"")</f>
        <v/>
      </c>
      <c r="BM143" s="110" t="str">
        <f>IF(AND(BM$85&gt;=FB143,BM$85&lt;=FC143),IFERROR($G143/FD143,0),"")</f>
        <v/>
      </c>
      <c r="BN143" s="110" t="str">
        <f>IF(AND(BN$85&gt;=FB143,BN$85&lt;=FC143),IFERROR($G143/FD143,0),"")</f>
        <v/>
      </c>
      <c r="BO143" s="110" t="str">
        <f>IF(AND(BO$85&gt;=FB143,BO$85&lt;=FC143),IFERROR($G143/FD143,0),"")</f>
        <v/>
      </c>
      <c r="BP143" s="110" t="str">
        <f>IF(AND(BP$85&gt;=FB143,BP$85&lt;=FC143),IFERROR($G143/FD143,0),"")</f>
        <v/>
      </c>
      <c r="BQ143" s="110" t="str">
        <f>IF(AND(BQ$85&gt;=FB143,BQ$85&lt;=FC143),IFERROR($G143/FD143,0),"")</f>
        <v/>
      </c>
      <c r="BR143" s="110" t="str">
        <f>IF(AND(BR$85&gt;=FB143,BR$85&lt;=FC143),IFERROR($G143/FD143,0),"")</f>
        <v/>
      </c>
      <c r="BS143" s="110" t="str">
        <f>IF(AND(BS$85&gt;=FB143,BS$85&lt;=FC143),IFERROR($G143/FD143,0),"")</f>
        <v/>
      </c>
      <c r="BT143" s="110" t="str">
        <f>IF(AND(BT$85&gt;=FB143,BT$85&lt;=FC143),IFERROR($G143/FD143,0),"")</f>
        <v/>
      </c>
      <c r="BU143" s="110" t="str">
        <f>IF(AND(BU$85&gt;=FB143,BU$85&lt;=FC143),IFERROR($G143/FD143,0),"")</f>
        <v/>
      </c>
      <c r="BV143" s="110" t="str">
        <f>IF(AND(BV$85&gt;=FB143,BV$85&lt;=FC143),IFERROR($G143/FD143,0),"")</f>
        <v/>
      </c>
      <c r="BW143" s="110" t="str">
        <f>IF(AND(BW$85&gt;=FB143,BW$85&lt;=FC143),IFERROR($G143/FD143,0),"")</f>
        <v/>
      </c>
      <c r="BX143" s="110" t="str">
        <f>IF(AND(BX$85&gt;=FB143,BX$85&lt;=FC143),IFERROR($G143/FD143,0),"")</f>
        <v/>
      </c>
      <c r="BY143" s="110" t="str">
        <f>IF(AND(BY$85&gt;=FB143,BY$85&lt;=FC143),IFERROR($G143/FD143,0),"")</f>
        <v/>
      </c>
      <c r="BZ143" s="110" t="str">
        <f>IF(AND(BZ$85&gt;=FB143,BZ$85&lt;=FC143),IFERROR($G143/FD143,0),"")</f>
        <v/>
      </c>
      <c r="CA143" s="110" t="str">
        <f>IF(AND(CA$85&gt;=FB143,CA$85&lt;=FC143),IFERROR($G143/FD143,0),"")</f>
        <v/>
      </c>
      <c r="CB143" s="110" t="str">
        <f>IF(AND(CB$85&gt;=FB143,CB$85&lt;=FC143),IFERROR($G143/FD143,0),"")</f>
        <v/>
      </c>
      <c r="CC143" s="110" t="str">
        <f>IF(AND(CC$85&gt;=FB143,CC$85&lt;=FC143),IFERROR($G143/FD143,0),"")</f>
        <v/>
      </c>
      <c r="CD143" s="110" t="str">
        <f>IF(AND(CD$85&gt;=FB143,CD$85&lt;=FC143),IFERROR($G143/FD143,0),"")</f>
        <v/>
      </c>
      <c r="CE143" s="110" t="str">
        <f>IF(AND(CE$85&gt;=FB143,CE$85&lt;=FC143),IFERROR($G143/FD143,0),"")</f>
        <v/>
      </c>
      <c r="CF143" s="110" t="str">
        <f>IF(AND(CF$85&gt;=FB143,CF$85&lt;=FC143),IFERROR($G143/FD143,0),"")</f>
        <v/>
      </c>
      <c r="CG143" s="110" t="str">
        <f>IF(AND(CG$85&gt;=FB143,CG$85&lt;=FC143),IFERROR($G143/FD143,0),"")</f>
        <v/>
      </c>
      <c r="CH143" s="110" t="str">
        <f>IF(AND(CH$85&gt;=FB143,CH$85&lt;=FC143),IFERROR($G143/FD143,0),"")</f>
        <v/>
      </c>
      <c r="CI143" s="110" t="str">
        <f>IF(AND(CI$85&gt;=FB143,CI$85&lt;=FC143),IFERROR($G143/FD143,0),"")</f>
        <v/>
      </c>
      <c r="CJ143" s="110" t="str">
        <f>IF(AND(CJ$85&gt;=FB143,CJ$85&lt;=FC143),IFERROR($G143/FD143,0),"")</f>
        <v/>
      </c>
      <c r="CK143" s="110">
        <f>IF(AND(CK$85&gt;=FB143,CK$85&lt;=FC143),IFERROR($G143/FD143,0),"")</f>
        <v>169921.87499999997</v>
      </c>
      <c r="CL143" s="110">
        <f>IF(AND(CL$85&gt;=FB143,CL$85&lt;=FC143),IFERROR($G143/FD143,0),"")</f>
        <v>169921.87499999997</v>
      </c>
      <c r="CM143" s="110">
        <f>IF(AND(CM$85&gt;=FB143,CM$85&lt;=FC143),IFERROR($G143/FD143,0),"")</f>
        <v>169921.87499999997</v>
      </c>
      <c r="CN143" s="110">
        <f>IF(AND(CN$85&gt;=FB143,CN$85&lt;=FC143),IFERROR($G143/FD143,0),"")</f>
        <v>169921.87499999997</v>
      </c>
      <c r="CO143" s="110">
        <f>IF(AND(CO$85&gt;=FB143,CO$85&lt;=FC143),IFERROR($G143/FD143,0),"")</f>
        <v>169921.87499999997</v>
      </c>
      <c r="CP143" s="110">
        <f>IF(AND(CP$85&gt;=FB143,CP$85&lt;=FC143),IFERROR($G143/FD143,0),"")</f>
        <v>169921.87499999997</v>
      </c>
      <c r="CQ143" s="110">
        <f>IF(AND(CQ$85&gt;=FB143,CQ$85&lt;=FC143),IFERROR($G143/FD143,0),"")</f>
        <v>169921.87499999997</v>
      </c>
      <c r="CR143" s="110">
        <f>IF(AND(CR$85&gt;=FB143,CR$85&lt;=FC143),IFERROR($G143/FD143,0),"")</f>
        <v>169921.87499999997</v>
      </c>
      <c r="CS143" s="110">
        <f>IF(AND(CS$85&gt;=FB143,CS$85&lt;=FC143),IFERROR($G143/FD143,0),"")</f>
        <v>169921.87499999997</v>
      </c>
      <c r="CT143" s="110">
        <f>IF(AND(CT$85&gt;=FB143,CT$85&lt;=FC143),IFERROR($G143/FD143,0),"")</f>
        <v>169921.87499999997</v>
      </c>
      <c r="CU143" s="110">
        <f>IF(AND(CU$85&gt;=FB143,CU$85&lt;=FC143),IFERROR($G143/FD143,0),"")</f>
        <v>169921.87499999997</v>
      </c>
      <c r="CV143" s="110">
        <f>IF(AND(CV$85&gt;=FB143,CV$85&lt;=FC143),IFERROR($G143/FD143,0),"")</f>
        <v>169921.87499999997</v>
      </c>
      <c r="CW143" s="110">
        <f>IF(AND(CW$85&gt;=FB143,CW$85&lt;=FC143),IFERROR($G143/FD143,0),"")</f>
        <v>169921.87499999997</v>
      </c>
      <c r="CX143" s="110">
        <f>IF(AND(CX$85&gt;=FB143,CX$85&lt;=FC143),IFERROR($G143/FD143,0),"")</f>
        <v>169921.87499999997</v>
      </c>
      <c r="CY143" s="110">
        <f>IF(AND(CY$85&gt;=FB143,CY$85&lt;=FC143),IFERROR($G143/FD143,0),"")</f>
        <v>169921.87499999997</v>
      </c>
      <c r="CZ143" s="110">
        <f>IF(AND(CZ$85&gt;=FB143,CZ$85&lt;=FC143),IFERROR($G143/FD143,0),"")</f>
        <v>169921.87499999997</v>
      </c>
      <c r="DA143" s="110" t="str">
        <f>IF(AND(DA$85&gt;=FB143,DA$85&lt;=FC143),IFERROR($G143/FD143,0),"")</f>
        <v/>
      </c>
      <c r="DB143" s="110" t="str">
        <f>IF(AND(DB$85&gt;=FB143,DB$85&lt;=FC143),IFERROR($G143/FD143,0),"")</f>
        <v/>
      </c>
      <c r="DC143" s="110" t="str">
        <f>IF(AND(DC$85&gt;=FB143,DC$85&lt;=FC143),IFERROR($G143/FD143,0),"")</f>
        <v/>
      </c>
      <c r="DD143" s="110" t="str">
        <f>IF(AND(DD$85&gt;=FB143,DD$85&lt;=FC143),IFERROR($G143/FD143,0),"")</f>
        <v/>
      </c>
      <c r="DE143" s="110" t="str">
        <f>IF(AND(DE$85&gt;=FB143,DE$85&lt;=FC143),IFERROR($G143/FD143,0),"")</f>
        <v/>
      </c>
      <c r="DF143" s="110" t="str">
        <f>IF(AND(DF$85&gt;=FB143,DF$85&lt;=FC143),IFERROR($G143/FD143,0),"")</f>
        <v/>
      </c>
      <c r="DG143" s="110" t="str">
        <f>IF(AND(DG$85&gt;=FB143,DG$85&lt;=FC143),IFERROR($G143/FD143,0),"")</f>
        <v/>
      </c>
      <c r="DH143" s="110" t="str">
        <f>IF(AND(DH$85&gt;=FB143,DH$85&lt;=FC143),IFERROR($G143/FD143,0),"")</f>
        <v/>
      </c>
      <c r="DI143" s="110" t="str">
        <f>IF(AND(DI$85&gt;=FB143,DI$85&lt;=FC143),IFERROR($G143/FD143,0),"")</f>
        <v/>
      </c>
      <c r="DJ143" s="110" t="str">
        <f>IF(AND(DJ$85&gt;=FB143,DJ$85&lt;=FC143),IFERROR($G143/FD143,0),"")</f>
        <v/>
      </c>
      <c r="DK143" s="110" t="str">
        <f>IF(AND(DK$85&gt;=FB143,DK$85&lt;=FC143),IFERROR($G143/FD143,0),"")</f>
        <v/>
      </c>
      <c r="DL143" s="110" t="str">
        <f>IF(AND(DL$85&gt;=FB143,DL$85&lt;=FC143),IFERROR($G143/FD143,0),"")</f>
        <v/>
      </c>
      <c r="DM143" s="110" t="str">
        <f>IF(AND(DM$85&gt;=FB143,DM$85&lt;=FC143),IFERROR($G143/FD143,0),"")</f>
        <v/>
      </c>
      <c r="DN143" s="110" t="str">
        <f>IF(AND(DN$85&gt;=FB143,DN$85&lt;=FC143),IFERROR($G143/FD143,0),"")</f>
        <v/>
      </c>
      <c r="DO143" s="110" t="str">
        <f>IF(AND(DO$85&gt;=FB143,DO$85&lt;=FC143),IFERROR($G143/FD143,0),"")</f>
        <v/>
      </c>
      <c r="DP143" s="110" t="str">
        <f>IF(AND(DP$85&gt;=FB143,DP$85&lt;=FC143),IFERROR($G143/FD143,0),"")</f>
        <v/>
      </c>
      <c r="DQ143" s="110" t="str">
        <f>IF(AND(DQ$85&gt;=FB143,DQ$85&lt;=FC143),IFERROR($G143/FD143,0),"")</f>
        <v/>
      </c>
      <c r="DR143" s="110" t="str">
        <f>IF(AND(DR$85&gt;=FB143,DR$85&lt;=FC143),IFERROR($G143/FD143,0),"")</f>
        <v/>
      </c>
      <c r="DS143" s="110" t="str">
        <f>IF(AND(DS$85&gt;=FB143,DS$85&lt;=FC143),IFERROR($G143/FD143,0),"")</f>
        <v/>
      </c>
      <c r="DT143" s="110" t="str">
        <f>IF(AND(DT$85&gt;=FB143,DT$85&lt;=FC143),IFERROR($G143/FD143,0),"")</f>
        <v/>
      </c>
      <c r="DU143" s="110" t="str">
        <f>IF(AND(DU$85&gt;=FB143,DU$85&lt;=FC143),IFERROR($G143/FD143,0),"")</f>
        <v/>
      </c>
      <c r="DV143" s="110" t="str">
        <f>IF(AND(DV$85&gt;=FB143,DV$85&lt;=FC143),IFERROR($G143/FD143,0),"")</f>
        <v/>
      </c>
      <c r="DW143" s="110" t="str">
        <f>IF(AND(DW$85&gt;=FB143,DW$85&lt;=FC143),IFERROR($G143/FD143,0),"")</f>
        <v/>
      </c>
      <c r="DX143" s="110" t="str">
        <f>IF(AND(DX$85&gt;=FB143,DX$85&lt;=FC143),IFERROR($G143/FD143,0),"")</f>
        <v/>
      </c>
      <c r="DY143" s="110" t="str">
        <f>IF(AND(DY$85&gt;=FB143,DY$85&lt;=FC143),IFERROR($G143/FD143,0),"")</f>
        <v/>
      </c>
      <c r="DZ143" s="110" t="str">
        <f>IF(AND(DZ$85&gt;=FB143,DZ$85&lt;=FC143),IFERROR($G143/FD143,0),"")</f>
        <v/>
      </c>
      <c r="EA143" s="110" t="str">
        <f>IF(AND(EA$85&gt;=FB143,EA$85&lt;=FC143),IFERROR($G143/FD143,0),"")</f>
        <v/>
      </c>
      <c r="EB143" s="110" t="str">
        <f>IF(AND(EB$85&gt;=FB143,EB$85&lt;=FC143),IFERROR($G143/FD143,0),"")</f>
        <v/>
      </c>
      <c r="EC143" s="110" t="str">
        <f>IF(AND(EC$85&gt;=FB143,EC$85&lt;=FC143),IFERROR($G143/FD143,0),"")</f>
        <v/>
      </c>
      <c r="ED143" s="110" t="str">
        <f>IF(AND(ED$85&gt;=FB143,ED$85&lt;=FC143),IFERROR($G143/FD143,0),"")</f>
        <v/>
      </c>
      <c r="EE143" s="110" t="str">
        <f>IF(AND(EE$85&gt;=FB143,EE$85&lt;=FC143),IFERROR($G143/FD143,0),"")</f>
        <v/>
      </c>
      <c r="EF143" s="110" t="str">
        <f>IF(AND(EF$85&gt;=FB143,EF$85&lt;=FC143),IFERROR($G143/FD143,0),"")</f>
        <v/>
      </c>
      <c r="EG143" s="110" t="str">
        <f>IF(AND(EG$85&gt;=FB143,EG$85&lt;=FC143),IFERROR($G143/FD143,0),"")</f>
        <v/>
      </c>
      <c r="EH143" s="110" t="str">
        <f>IF(AND(EH$85&gt;=FB143,EH$85&lt;=FC143),IFERROR($G143/FD143,0),"")</f>
        <v/>
      </c>
      <c r="EI143" s="110" t="str">
        <f>IF(AND(EI$85&gt;=FB143,EI$85&lt;=FC143),IFERROR($G143/FD143,0),"")</f>
        <v/>
      </c>
      <c r="EJ143" s="110" t="str">
        <f>IF(AND(EJ$85&gt;=FB143,EJ$85&lt;=FC143),IFERROR($G143/FD143,0),"")</f>
        <v/>
      </c>
      <c r="EK143" s="110" t="str">
        <f>IF(AND(EK$85&gt;=FB143,EK$85&lt;=FC143),IFERROR($G143/FD143,0),"")</f>
        <v/>
      </c>
      <c r="EL143" s="110" t="str">
        <f>IF(AND(EL$85&gt;=FB143,EL$85&lt;=FC143),IFERROR($G143/FD143,0),"")</f>
        <v/>
      </c>
      <c r="EM143" s="110" t="str">
        <f>IF(AND(EM$85&gt;=FB143,EM$85&lt;=FC143),IFERROR($G143/FD143,0),"")</f>
        <v/>
      </c>
      <c r="EN143" s="110" t="str">
        <f>IF(AND(EN$85&gt;=FB143,EN$85&lt;=FC143),IFERROR($G143/FD143,0),"")</f>
        <v/>
      </c>
      <c r="EO143" s="110" t="str">
        <f>IF(AND(EO$85&gt;=FB143,EO$85&lt;=FC143),IFERROR($G143/FD143,0),"")</f>
        <v/>
      </c>
      <c r="EP143" s="110" t="str">
        <f>IF(AND(EP$85&gt;=FB143,EP$85&lt;=FC143),IFERROR($G143/FD143,0),"")</f>
        <v/>
      </c>
      <c r="EQ143" s="110" t="str">
        <f>IF(AND(EQ$85&gt;=FB143,EQ$85&lt;=FC143),IFERROR($G143/FD143,0),"")</f>
        <v/>
      </c>
      <c r="ER143" s="110" t="str">
        <f>IF(AND(ER$85&gt;=FB143,ER$85&lt;=FC143),IFERROR($G143/FD143,0),"")</f>
        <v/>
      </c>
      <c r="ES143" s="110" t="str">
        <f>IF(AND(ES$85&gt;=FB143,ES$85&lt;=FC143),IFERROR($G143/FD143,0),"")</f>
        <v/>
      </c>
      <c r="ET143" s="110" t="str">
        <f>IF(AND(ET$85&gt;=FB143,ET$85&lt;=FC143),IFERROR($G143/FD143,0),"")</f>
        <v/>
      </c>
      <c r="EU143" s="110" t="str">
        <f>IF(AND(EU$85&gt;=FB143,EU$85&lt;=FC143),IFERROR($G143/FD143,0),"")</f>
        <v/>
      </c>
      <c r="EV143" s="110" t="str">
        <f>IF(AND(EV$85&gt;=FB143,EV$85&lt;=FC143),IFERROR($G143/FD143,0),"")</f>
        <v/>
      </c>
      <c r="EW143" s="110" t="str">
        <f>IF(AND(EW$85&gt;=FB143,EW$85&lt;=FC143),IFERROR($G143/FD143,0),"")</f>
        <v/>
      </c>
      <c r="EX143" s="110" t="str">
        <f>IF(AND(EX$85&gt;=FB143,EX$85&lt;=FC143),IFERROR($G143/FD143,0),"")</f>
        <v/>
      </c>
      <c r="EY143" s="110" t="str">
        <f>IF(AND(EY$85&gt;=FB143,EY$85&lt;=FC143),IFERROR($G143/FD143,0),"")</f>
        <v/>
      </c>
      <c r="EZ143" s="110" t="str">
        <f>IF(AND(EZ$85&gt;=FB143,EZ$85&lt;=FC143),IFERROR($G143/FD143,0),"")</f>
        <v/>
      </c>
      <c r="FA143" s="110" t="str">
        <f>IF(AND(FA$85&gt;=FB143,FA$85&lt;=FC143),IFERROR($G143/FD143,0),"")</f>
        <v/>
      </c>
      <c r="FB143">
        <f>'06_Presupuesto'!J230-'02_Rendimientos'!$B$79+1</f>
        <v>82</v>
      </c>
      <c r="FC143">
        <f>'06_Presupuesto'!K230-'02_Rendimientos'!$B$79+1</f>
        <v>97</v>
      </c>
      <c r="FD143">
        <f>FC143-FB143+1</f>
        <v>16</v>
      </c>
    </row>
    <row r="144" spans="2:160">
      <c r="B144" t="str">
        <f>'06_Presupuesto'!K65</f>
        <v>B.2.9.2</v>
      </c>
      <c r="C144" t="str">
        <f>'06_Presupuesto'!L65</f>
        <v>Quincallería</v>
      </c>
      <c r="D144" t="str">
        <f>'06_Presupuesto'!M65</f>
        <v>UNI</v>
      </c>
      <c r="E144" s="90">
        <f>'06_Presupuesto'!N65</f>
        <v>1</v>
      </c>
      <c r="F144" s="90">
        <f>'06_Presupuesto'!O65</f>
        <v>156249.99999999997</v>
      </c>
      <c r="G144" s="90">
        <f>'06_Presupuesto'!P65</f>
        <v>156249.99999999997</v>
      </c>
      <c r="H144" s="90" t="str">
        <f>IF(AND(H$85&gt;=FB144,H$85&lt;=FC144),IFERROR($G144/FD144,0),"")</f>
        <v/>
      </c>
      <c r="I144" s="90" t="str">
        <f>IF(AND(I$85&gt;=FB144,I$85&lt;=FC144),IFERROR($G144/FD144,0),"")</f>
        <v/>
      </c>
      <c r="J144" s="90" t="str">
        <f>IF(AND(J$85&gt;=FB144,J$85&lt;=FC144),IFERROR($G144/FD144,0),"")</f>
        <v/>
      </c>
      <c r="K144" s="90" t="str">
        <f>IF(AND(K$85&gt;=FB144,K$85&lt;=FC144),IFERROR($G144/FD144,0),"")</f>
        <v/>
      </c>
      <c r="L144" s="90" t="str">
        <f>IF(AND(L$85&gt;=FB144,L$85&lt;=FC144),IFERROR($G144/FD144,0),"")</f>
        <v/>
      </c>
      <c r="M144" s="90" t="str">
        <f>IF(AND(M$85&gt;=FB144,M$85&lt;=FC144),IFERROR($G144/FD144,0),"")</f>
        <v/>
      </c>
      <c r="N144" s="90" t="str">
        <f>IF(AND(N$85&gt;=FB144,N$85&lt;=FC144),IFERROR($G144/FD144,0),"")</f>
        <v/>
      </c>
      <c r="O144" s="90" t="str">
        <f>IF(AND(O$85&gt;=FB144,O$85&lt;=FC144),IFERROR($G144/FD144,0),"")</f>
        <v/>
      </c>
      <c r="P144" s="90" t="str">
        <f>IF(AND(P$85&gt;=FB144,P$85&lt;=FC144),IFERROR($G144/FD144,0),"")</f>
        <v/>
      </c>
      <c r="Q144" s="90" t="str">
        <f>IF(AND(Q$85&gt;=FB144,Q$85&lt;=FC144),IFERROR($G144/FD144,0),"")</f>
        <v/>
      </c>
      <c r="R144" s="90" t="str">
        <f>IF(AND(R$85&gt;=FB144,R$85&lt;=FC144),IFERROR($G144/FD144,0),"")</f>
        <v/>
      </c>
      <c r="S144" s="90" t="str">
        <f>IF(AND(S$85&gt;=FB144,S$85&lt;=FC144),IFERROR($G144/FD144,0),"")</f>
        <v/>
      </c>
      <c r="T144" s="90" t="str">
        <f>IF(AND(T$85&gt;=FB144,T$85&lt;=FC144),IFERROR($G144/FD144,0),"")</f>
        <v/>
      </c>
      <c r="U144" s="90" t="str">
        <f>IF(AND(U$85&gt;=FB144,U$85&lt;=FC144),IFERROR($G144/FD144,0),"")</f>
        <v/>
      </c>
      <c r="V144" s="90" t="str">
        <f>IF(AND(V$85&gt;=FB144,V$85&lt;=FC144),IFERROR($G144/FD144,0),"")</f>
        <v/>
      </c>
      <c r="W144" s="90" t="str">
        <f>IF(AND(W$85&gt;=FB144,W$85&lt;=FC144),IFERROR($G144/FD144,0),"")</f>
        <v/>
      </c>
      <c r="X144" s="90" t="str">
        <f>IF(AND(X$85&gt;=FB144,X$85&lt;=FC144),IFERROR($G144/FD144,0),"")</f>
        <v/>
      </c>
      <c r="Y144" s="90" t="str">
        <f>IF(AND(Y$85&gt;=FB144,Y$85&lt;=FC144),IFERROR($G144/FD144,0),"")</f>
        <v/>
      </c>
      <c r="Z144" s="90" t="str">
        <f>IF(AND(Z$85&gt;=FB144,Z$85&lt;=FC144),IFERROR($G144/FD144,0),"")</f>
        <v/>
      </c>
      <c r="AA144" s="90" t="str">
        <f>IF(AND(AA$85&gt;=FB144,AA$85&lt;=FC144),IFERROR($G144/FD144,0),"")</f>
        <v/>
      </c>
      <c r="AB144" s="90" t="str">
        <f>IF(AND(AB$85&gt;=FB144,AB$85&lt;=FC144),IFERROR($G144/FD144,0),"")</f>
        <v/>
      </c>
      <c r="AC144" s="90" t="str">
        <f>IF(AND(AC$85&gt;=FB144,AC$85&lt;=FC144),IFERROR($G144/FD144,0),"")</f>
        <v/>
      </c>
      <c r="AD144" s="90" t="str">
        <f>IF(AND(AD$85&gt;=FB144,AD$85&lt;=FC144),IFERROR($G144/FD144,0),"")</f>
        <v/>
      </c>
      <c r="AE144" s="90" t="str">
        <f>IF(AND(AE$85&gt;=FB144,AE$85&lt;=FC144),IFERROR($G144/FD144,0),"")</f>
        <v/>
      </c>
      <c r="AF144" s="90" t="str">
        <f>IF(AND(AF$85&gt;=FB144,AF$85&lt;=FC144),IFERROR($G144/FD144,0),"")</f>
        <v/>
      </c>
      <c r="AG144" s="90" t="str">
        <f>IF(AND(AG$85&gt;=FB144,AG$85&lt;=FC144),IFERROR($G144/FD144,0),"")</f>
        <v/>
      </c>
      <c r="AH144" s="90" t="str">
        <f>IF(AND(AH$85&gt;=FB144,AH$85&lt;=FC144),IFERROR($G144/FD144,0),"")</f>
        <v/>
      </c>
      <c r="AI144" s="90" t="str">
        <f>IF(AND(AI$85&gt;=FB144,AI$85&lt;=FC144),IFERROR($G144/FD144,0),"")</f>
        <v/>
      </c>
      <c r="AJ144" s="90" t="str">
        <f>IF(AND(AJ$85&gt;=FB144,AJ$85&lt;=FC144),IFERROR($G144/FD144,0),"")</f>
        <v/>
      </c>
      <c r="AK144" s="90" t="str">
        <f>IF(AND(AK$85&gt;=FB144,AK$85&lt;=FC144),IFERROR($G144/FD144,0),"")</f>
        <v/>
      </c>
      <c r="AL144" s="90" t="str">
        <f>IF(AND(AL$85&gt;=FB144,AL$85&lt;=FC144),IFERROR($G144/FD144,0),"")</f>
        <v/>
      </c>
      <c r="AM144" s="90" t="str">
        <f>IF(AND(AM$85&gt;=FB144,AM$85&lt;=FC144),IFERROR($G144/FD144,0),"")</f>
        <v/>
      </c>
      <c r="AN144" s="90" t="str">
        <f>IF(AND(AN$85&gt;=FB144,AN$85&lt;=FC144),IFERROR($G144/FD144,0),"")</f>
        <v/>
      </c>
      <c r="AO144" s="90" t="str">
        <f>IF(AND(AO$85&gt;=FB144,AO$85&lt;=FC144),IFERROR($G144/FD144,0),"")</f>
        <v/>
      </c>
      <c r="AP144" s="90" t="str">
        <f>IF(AND(AP$85&gt;=FB144,AP$85&lt;=FC144),IFERROR($G144/FD144,0),"")</f>
        <v/>
      </c>
      <c r="AQ144" s="90" t="str">
        <f>IF(AND(AQ$85&gt;=FB144,AQ$85&lt;=FC144),IFERROR($G144/FD144,0),"")</f>
        <v/>
      </c>
      <c r="AR144" s="90" t="str">
        <f>IF(AND(AR$85&gt;=FB144,AR$85&lt;=FC144),IFERROR($G144/FD144,0),"")</f>
        <v/>
      </c>
      <c r="AS144" s="90" t="str">
        <f>IF(AND(AS$85&gt;=FB144,AS$85&lt;=FC144),IFERROR($G144/FD144,0),"")</f>
        <v/>
      </c>
      <c r="AT144" s="90" t="str">
        <f>IF(AND(AT$85&gt;=FB144,AT$85&lt;=FC144),IFERROR($G144/FD144,0),"")</f>
        <v/>
      </c>
      <c r="AU144" s="90" t="str">
        <f>IF(AND(AU$85&gt;=FB144,AU$85&lt;=FC144),IFERROR($G144/FD144,0),"")</f>
        <v/>
      </c>
      <c r="AV144" s="90" t="str">
        <f>IF(AND(AV$85&gt;=FB144,AV$85&lt;=FC144),IFERROR($G144/FD144,0),"")</f>
        <v/>
      </c>
      <c r="AW144" s="90" t="str">
        <f>IF(AND(AW$85&gt;=FB144,AW$85&lt;=FC144),IFERROR($G144/FD144,0),"")</f>
        <v/>
      </c>
      <c r="AX144" s="90" t="str">
        <f>IF(AND(AX$85&gt;=FB144,AX$85&lt;=FC144),IFERROR($G144/FD144,0),"")</f>
        <v/>
      </c>
      <c r="AY144" s="90" t="str">
        <f>IF(AND(AY$85&gt;=FB144,AY$85&lt;=FC144),IFERROR($G144/FD144,0),"")</f>
        <v/>
      </c>
      <c r="AZ144" s="90" t="str">
        <f>IF(AND(AZ$85&gt;=FB144,AZ$85&lt;=FC144),IFERROR($G144/FD144,0),"")</f>
        <v/>
      </c>
      <c r="BA144" s="90" t="str">
        <f>IF(AND(BA$85&gt;=FB144,BA$85&lt;=FC144),IFERROR($G144/FD144,0),"")</f>
        <v/>
      </c>
      <c r="BB144" s="90" t="str">
        <f>IF(AND(BB$85&gt;=FB144,BB$85&lt;=FC144),IFERROR($G144/FD144,0),"")</f>
        <v/>
      </c>
      <c r="BC144" s="90" t="str">
        <f>IF(AND(BC$85&gt;=FB144,BC$85&lt;=FC144),IFERROR($G144/FD144,0),"")</f>
        <v/>
      </c>
      <c r="BD144" s="90" t="str">
        <f>IF(AND(BD$85&gt;=FB144,BD$85&lt;=FC144),IFERROR($G144/FD144,0),"")</f>
        <v/>
      </c>
      <c r="BE144" s="90" t="str">
        <f>IF(AND(BE$85&gt;=FB144,BE$85&lt;=FC144),IFERROR($G144/FD144,0),"")</f>
        <v/>
      </c>
      <c r="BF144" s="90" t="str">
        <f>IF(AND(BF$85&gt;=FB144,BF$85&lt;=FC144),IFERROR($G144/FD144,0),"")</f>
        <v/>
      </c>
      <c r="BG144" s="90" t="str">
        <f>IF(AND(BG$85&gt;=FB144,BG$85&lt;=FC144),IFERROR($G144/FD144,0),"")</f>
        <v/>
      </c>
      <c r="BH144" s="90" t="str">
        <f>IF(AND(BH$85&gt;=FB144,BH$85&lt;=FC144),IFERROR($G144/FD144,0),"")</f>
        <v/>
      </c>
      <c r="BI144" s="90" t="str">
        <f>IF(AND(BI$85&gt;=FB144,BI$85&lt;=FC144),IFERROR($G144/FD144,0),"")</f>
        <v/>
      </c>
      <c r="BJ144" s="90" t="str">
        <f>IF(AND(BJ$85&gt;=FB144,BJ$85&lt;=FC144),IFERROR($G144/FD144,0),"")</f>
        <v/>
      </c>
      <c r="BK144" s="90" t="str">
        <f>IF(AND(BK$85&gt;=FB144,BK$85&lt;=FC144),IFERROR($G144/FD144,0),"")</f>
        <v/>
      </c>
      <c r="BL144" s="90" t="str">
        <f>IF(AND(BL$85&gt;=FB144,BL$85&lt;=FC144),IFERROR($G144/FD144,0),"")</f>
        <v/>
      </c>
      <c r="BM144" s="90" t="str">
        <f>IF(AND(BM$85&gt;=FB144,BM$85&lt;=FC144),IFERROR($G144/FD144,0),"")</f>
        <v/>
      </c>
      <c r="BN144" s="90" t="str">
        <f>IF(AND(BN$85&gt;=FB144,BN$85&lt;=FC144),IFERROR($G144/FD144,0),"")</f>
        <v/>
      </c>
      <c r="BO144" s="90" t="str">
        <f>IF(AND(BO$85&gt;=FB144,BO$85&lt;=FC144),IFERROR($G144/FD144,0),"")</f>
        <v/>
      </c>
      <c r="BP144" s="90" t="str">
        <f>IF(AND(BP$85&gt;=FB144,BP$85&lt;=FC144),IFERROR($G144/FD144,0),"")</f>
        <v/>
      </c>
      <c r="BQ144" s="90" t="str">
        <f>IF(AND(BQ$85&gt;=FB144,BQ$85&lt;=FC144),IFERROR($G144/FD144,0),"")</f>
        <v/>
      </c>
      <c r="BR144" s="90" t="str">
        <f>IF(AND(BR$85&gt;=FB144,BR$85&lt;=FC144),IFERROR($G144/FD144,0),"")</f>
        <v/>
      </c>
      <c r="BS144" s="90" t="str">
        <f>IF(AND(BS$85&gt;=FB144,BS$85&lt;=FC144),IFERROR($G144/FD144,0),"")</f>
        <v/>
      </c>
      <c r="BT144" s="90" t="str">
        <f>IF(AND(BT$85&gt;=FB144,BT$85&lt;=FC144),IFERROR($G144/FD144,0),"")</f>
        <v/>
      </c>
      <c r="BU144" s="90" t="str">
        <f>IF(AND(BU$85&gt;=FB144,BU$85&lt;=FC144),IFERROR($G144/FD144,0),"")</f>
        <v/>
      </c>
      <c r="BV144" s="90" t="str">
        <f>IF(AND(BV$85&gt;=FB144,BV$85&lt;=FC144),IFERROR($G144/FD144,0),"")</f>
        <v/>
      </c>
      <c r="BW144" s="90" t="str">
        <f>IF(AND(BW$85&gt;=FB144,BW$85&lt;=FC144),IFERROR($G144/FD144,0),"")</f>
        <v/>
      </c>
      <c r="BX144" s="90" t="str">
        <f>IF(AND(BX$85&gt;=FB144,BX$85&lt;=FC144),IFERROR($G144/FD144,0),"")</f>
        <v/>
      </c>
      <c r="BY144" s="90" t="str">
        <f>IF(AND(BY$85&gt;=FB144,BY$85&lt;=FC144),IFERROR($G144/FD144,0),"")</f>
        <v/>
      </c>
      <c r="BZ144" s="90" t="str">
        <f>IF(AND(BZ$85&gt;=FB144,BZ$85&lt;=FC144),IFERROR($G144/FD144,0),"")</f>
        <v/>
      </c>
      <c r="CA144" s="90" t="str">
        <f>IF(AND(CA$85&gt;=FB144,CA$85&lt;=FC144),IFERROR($G144/FD144,0),"")</f>
        <v/>
      </c>
      <c r="CB144" s="90" t="str">
        <f>IF(AND(CB$85&gt;=FB144,CB$85&lt;=FC144),IFERROR($G144/FD144,0),"")</f>
        <v/>
      </c>
      <c r="CC144" s="90" t="str">
        <f>IF(AND(CC$85&gt;=FB144,CC$85&lt;=FC144),IFERROR($G144/FD144,0),"")</f>
        <v/>
      </c>
      <c r="CD144" s="90" t="str">
        <f>IF(AND(CD$85&gt;=FB144,CD$85&lt;=FC144),IFERROR($G144/FD144,0),"")</f>
        <v/>
      </c>
      <c r="CE144" s="90" t="str">
        <f>IF(AND(CE$85&gt;=FB144,CE$85&lt;=FC144),IFERROR($G144/FD144,0),"")</f>
        <v/>
      </c>
      <c r="CF144" s="90" t="str">
        <f>IF(AND(CF$85&gt;=FB144,CF$85&lt;=FC144),IFERROR($G144/FD144,0),"")</f>
        <v/>
      </c>
      <c r="CG144" s="90" t="str">
        <f>IF(AND(CG$85&gt;=FB144,CG$85&lt;=FC144),IFERROR($G144/FD144,0),"")</f>
        <v/>
      </c>
      <c r="CH144" s="90" t="str">
        <f>IF(AND(CH$85&gt;=FB144,CH$85&lt;=FC144),IFERROR($G144/FD144,0),"")</f>
        <v/>
      </c>
      <c r="CI144" s="90" t="str">
        <f>IF(AND(CI$85&gt;=FB144,CI$85&lt;=FC144),IFERROR($G144/FD144,0),"")</f>
        <v/>
      </c>
      <c r="CJ144" s="90" t="str">
        <f>IF(AND(CJ$85&gt;=FB144,CJ$85&lt;=FC144),IFERROR($G144/FD144,0),"")</f>
        <v/>
      </c>
      <c r="CK144" s="90">
        <f>IF(AND(CK$85&gt;=FB144,CK$85&lt;=FC144),IFERROR($G144/FD144,0),"")</f>
        <v>9765.6249999999982</v>
      </c>
      <c r="CL144" s="90">
        <f>IF(AND(CL$85&gt;=FB144,CL$85&lt;=FC144),IFERROR($G144/FD144,0),"")</f>
        <v>9765.6249999999982</v>
      </c>
      <c r="CM144" s="90">
        <f>IF(AND(CM$85&gt;=FB144,CM$85&lt;=FC144),IFERROR($G144/FD144,0),"")</f>
        <v>9765.6249999999982</v>
      </c>
      <c r="CN144" s="90">
        <f>IF(AND(CN$85&gt;=FB144,CN$85&lt;=FC144),IFERROR($G144/FD144,0),"")</f>
        <v>9765.6249999999982</v>
      </c>
      <c r="CO144" s="90">
        <f>IF(AND(CO$85&gt;=FB144,CO$85&lt;=FC144),IFERROR($G144/FD144,0),"")</f>
        <v>9765.6249999999982</v>
      </c>
      <c r="CP144" s="90">
        <f>IF(AND(CP$85&gt;=FB144,CP$85&lt;=FC144),IFERROR($G144/FD144,0),"")</f>
        <v>9765.6249999999982</v>
      </c>
      <c r="CQ144" s="90">
        <f>IF(AND(CQ$85&gt;=FB144,CQ$85&lt;=FC144),IFERROR($G144/FD144,0),"")</f>
        <v>9765.6249999999982</v>
      </c>
      <c r="CR144" s="90">
        <f>IF(AND(CR$85&gt;=FB144,CR$85&lt;=FC144),IFERROR($G144/FD144,0),"")</f>
        <v>9765.6249999999982</v>
      </c>
      <c r="CS144" s="90">
        <f>IF(AND(CS$85&gt;=FB144,CS$85&lt;=FC144),IFERROR($G144/FD144,0),"")</f>
        <v>9765.6249999999982</v>
      </c>
      <c r="CT144" s="90">
        <f>IF(AND(CT$85&gt;=FB144,CT$85&lt;=FC144),IFERROR($G144/FD144,0),"")</f>
        <v>9765.6249999999982</v>
      </c>
      <c r="CU144" s="90">
        <f>IF(AND(CU$85&gt;=FB144,CU$85&lt;=FC144),IFERROR($G144/FD144,0),"")</f>
        <v>9765.6249999999982</v>
      </c>
      <c r="CV144" s="90">
        <f>IF(AND(CV$85&gt;=FB144,CV$85&lt;=FC144),IFERROR($G144/FD144,0),"")</f>
        <v>9765.6249999999982</v>
      </c>
      <c r="CW144" s="90">
        <f>IF(AND(CW$85&gt;=FB144,CW$85&lt;=FC144),IFERROR($G144/FD144,0),"")</f>
        <v>9765.6249999999982</v>
      </c>
      <c r="CX144" s="90">
        <f>IF(AND(CX$85&gt;=FB144,CX$85&lt;=FC144),IFERROR($G144/FD144,0),"")</f>
        <v>9765.6249999999982</v>
      </c>
      <c r="CY144" s="90">
        <f>IF(AND(CY$85&gt;=FB144,CY$85&lt;=FC144),IFERROR($G144/FD144,0),"")</f>
        <v>9765.6249999999982</v>
      </c>
      <c r="CZ144" s="90">
        <f>IF(AND(CZ$85&gt;=FB144,CZ$85&lt;=FC144),IFERROR($G144/FD144,0),"")</f>
        <v>9765.6249999999982</v>
      </c>
      <c r="DA144" s="90" t="str">
        <f>IF(AND(DA$85&gt;=FB144,DA$85&lt;=FC144),IFERROR($G144/FD144,0),"")</f>
        <v/>
      </c>
      <c r="DB144" s="90" t="str">
        <f>IF(AND(DB$85&gt;=FB144,DB$85&lt;=FC144),IFERROR($G144/FD144,0),"")</f>
        <v/>
      </c>
      <c r="DC144" s="90" t="str">
        <f>IF(AND(DC$85&gt;=FB144,DC$85&lt;=FC144),IFERROR($G144/FD144,0),"")</f>
        <v/>
      </c>
      <c r="DD144" s="90" t="str">
        <f>IF(AND(DD$85&gt;=FB144,DD$85&lt;=FC144),IFERROR($G144/FD144,0),"")</f>
        <v/>
      </c>
      <c r="DE144" s="90" t="str">
        <f>IF(AND(DE$85&gt;=FB144,DE$85&lt;=FC144),IFERROR($G144/FD144,0),"")</f>
        <v/>
      </c>
      <c r="DF144" s="90" t="str">
        <f>IF(AND(DF$85&gt;=FB144,DF$85&lt;=FC144),IFERROR($G144/FD144,0),"")</f>
        <v/>
      </c>
      <c r="DG144" s="90" t="str">
        <f>IF(AND(DG$85&gt;=FB144,DG$85&lt;=FC144),IFERROR($G144/FD144,0),"")</f>
        <v/>
      </c>
      <c r="DH144" s="90" t="str">
        <f>IF(AND(DH$85&gt;=FB144,DH$85&lt;=FC144),IFERROR($G144/FD144,0),"")</f>
        <v/>
      </c>
      <c r="DI144" s="90" t="str">
        <f>IF(AND(DI$85&gt;=FB144,DI$85&lt;=FC144),IFERROR($G144/FD144,0),"")</f>
        <v/>
      </c>
      <c r="DJ144" s="90" t="str">
        <f>IF(AND(DJ$85&gt;=FB144,DJ$85&lt;=FC144),IFERROR($G144/FD144,0),"")</f>
        <v/>
      </c>
      <c r="DK144" s="90" t="str">
        <f>IF(AND(DK$85&gt;=FB144,DK$85&lt;=FC144),IFERROR($G144/FD144,0),"")</f>
        <v/>
      </c>
      <c r="DL144" s="90" t="str">
        <f>IF(AND(DL$85&gt;=FB144,DL$85&lt;=FC144),IFERROR($G144/FD144,0),"")</f>
        <v/>
      </c>
      <c r="DM144" s="90" t="str">
        <f>IF(AND(DM$85&gt;=FB144,DM$85&lt;=FC144),IFERROR($G144/FD144,0),"")</f>
        <v/>
      </c>
      <c r="DN144" s="90" t="str">
        <f>IF(AND(DN$85&gt;=FB144,DN$85&lt;=FC144),IFERROR($G144/FD144,0),"")</f>
        <v/>
      </c>
      <c r="DO144" s="90" t="str">
        <f>IF(AND(DO$85&gt;=FB144,DO$85&lt;=FC144),IFERROR($G144/FD144,0),"")</f>
        <v/>
      </c>
      <c r="DP144" s="90" t="str">
        <f>IF(AND(DP$85&gt;=FB144,DP$85&lt;=FC144),IFERROR($G144/FD144,0),"")</f>
        <v/>
      </c>
      <c r="DQ144" s="90" t="str">
        <f>IF(AND(DQ$85&gt;=FB144,DQ$85&lt;=FC144),IFERROR($G144/FD144,0),"")</f>
        <v/>
      </c>
      <c r="DR144" s="90" t="str">
        <f>IF(AND(DR$85&gt;=FB144,DR$85&lt;=FC144),IFERROR($G144/FD144,0),"")</f>
        <v/>
      </c>
      <c r="DS144" s="90" t="str">
        <f>IF(AND(DS$85&gt;=FB144,DS$85&lt;=FC144),IFERROR($G144/FD144,0),"")</f>
        <v/>
      </c>
      <c r="DT144" s="90" t="str">
        <f>IF(AND(DT$85&gt;=FB144,DT$85&lt;=FC144),IFERROR($G144/FD144,0),"")</f>
        <v/>
      </c>
      <c r="DU144" s="90" t="str">
        <f>IF(AND(DU$85&gt;=FB144,DU$85&lt;=FC144),IFERROR($G144/FD144,0),"")</f>
        <v/>
      </c>
      <c r="DV144" s="90" t="str">
        <f>IF(AND(DV$85&gt;=FB144,DV$85&lt;=FC144),IFERROR($G144/FD144,0),"")</f>
        <v/>
      </c>
      <c r="DW144" s="90" t="str">
        <f>IF(AND(DW$85&gt;=FB144,DW$85&lt;=FC144),IFERROR($G144/FD144,0),"")</f>
        <v/>
      </c>
      <c r="DX144" s="90" t="str">
        <f>IF(AND(DX$85&gt;=FB144,DX$85&lt;=FC144),IFERROR($G144/FD144,0),"")</f>
        <v/>
      </c>
      <c r="DY144" s="90" t="str">
        <f>IF(AND(DY$85&gt;=FB144,DY$85&lt;=FC144),IFERROR($G144/FD144,0),"")</f>
        <v/>
      </c>
      <c r="DZ144" s="90" t="str">
        <f>IF(AND(DZ$85&gt;=FB144,DZ$85&lt;=FC144),IFERROR($G144/FD144,0),"")</f>
        <v/>
      </c>
      <c r="EA144" s="90" t="str">
        <f>IF(AND(EA$85&gt;=FB144,EA$85&lt;=FC144),IFERROR($G144/FD144,0),"")</f>
        <v/>
      </c>
      <c r="EB144" s="90" t="str">
        <f>IF(AND(EB$85&gt;=FB144,EB$85&lt;=FC144),IFERROR($G144/FD144,0),"")</f>
        <v/>
      </c>
      <c r="EC144" s="90" t="str">
        <f>IF(AND(EC$85&gt;=FB144,EC$85&lt;=FC144),IFERROR($G144/FD144,0),"")</f>
        <v/>
      </c>
      <c r="ED144" s="90" t="str">
        <f>IF(AND(ED$85&gt;=FB144,ED$85&lt;=FC144),IFERROR($G144/FD144,0),"")</f>
        <v/>
      </c>
      <c r="EE144" s="90" t="str">
        <f>IF(AND(EE$85&gt;=FB144,EE$85&lt;=FC144),IFERROR($G144/FD144,0),"")</f>
        <v/>
      </c>
      <c r="EF144" s="90" t="str">
        <f>IF(AND(EF$85&gt;=FB144,EF$85&lt;=FC144),IFERROR($G144/FD144,0),"")</f>
        <v/>
      </c>
      <c r="EG144" s="90" t="str">
        <f>IF(AND(EG$85&gt;=FB144,EG$85&lt;=FC144),IFERROR($G144/FD144,0),"")</f>
        <v/>
      </c>
      <c r="EH144" s="90" t="str">
        <f>IF(AND(EH$85&gt;=FB144,EH$85&lt;=FC144),IFERROR($G144/FD144,0),"")</f>
        <v/>
      </c>
      <c r="EI144" s="90" t="str">
        <f>IF(AND(EI$85&gt;=FB144,EI$85&lt;=FC144),IFERROR($G144/FD144,0),"")</f>
        <v/>
      </c>
      <c r="EJ144" s="90" t="str">
        <f>IF(AND(EJ$85&gt;=FB144,EJ$85&lt;=FC144),IFERROR($G144/FD144,0),"")</f>
        <v/>
      </c>
      <c r="EK144" s="90" t="str">
        <f>IF(AND(EK$85&gt;=FB144,EK$85&lt;=FC144),IFERROR($G144/FD144,0),"")</f>
        <v/>
      </c>
      <c r="EL144" s="90" t="str">
        <f>IF(AND(EL$85&gt;=FB144,EL$85&lt;=FC144),IFERROR($G144/FD144,0),"")</f>
        <v/>
      </c>
      <c r="EM144" s="90" t="str">
        <f>IF(AND(EM$85&gt;=FB144,EM$85&lt;=FC144),IFERROR($G144/FD144,0),"")</f>
        <v/>
      </c>
      <c r="EN144" s="90" t="str">
        <f>IF(AND(EN$85&gt;=FB144,EN$85&lt;=FC144),IFERROR($G144/FD144,0),"")</f>
        <v/>
      </c>
      <c r="EO144" s="90" t="str">
        <f>IF(AND(EO$85&gt;=FB144,EO$85&lt;=FC144),IFERROR($G144/FD144,0),"")</f>
        <v/>
      </c>
      <c r="EP144" s="90" t="str">
        <f>IF(AND(EP$85&gt;=FB144,EP$85&lt;=FC144),IFERROR($G144/FD144,0),"")</f>
        <v/>
      </c>
      <c r="EQ144" s="90" t="str">
        <f>IF(AND(EQ$85&gt;=FB144,EQ$85&lt;=FC144),IFERROR($G144/FD144,0),"")</f>
        <v/>
      </c>
      <c r="ER144" s="90" t="str">
        <f>IF(AND(ER$85&gt;=FB144,ER$85&lt;=FC144),IFERROR($G144/FD144,0),"")</f>
        <v/>
      </c>
      <c r="ES144" s="90" t="str">
        <f>IF(AND(ES$85&gt;=FB144,ES$85&lt;=FC144),IFERROR($G144/FD144,0),"")</f>
        <v/>
      </c>
      <c r="ET144" s="90" t="str">
        <f>IF(AND(ET$85&gt;=FB144,ET$85&lt;=FC144),IFERROR($G144/FD144,0),"")</f>
        <v/>
      </c>
      <c r="EU144" s="90" t="str">
        <f>IF(AND(EU$85&gt;=FB144,EU$85&lt;=FC144),IFERROR($G144/FD144,0),"")</f>
        <v/>
      </c>
      <c r="EV144" s="90" t="str">
        <f>IF(AND(EV$85&gt;=FB144,EV$85&lt;=FC144),IFERROR($G144/FD144,0),"")</f>
        <v/>
      </c>
      <c r="EW144" s="90" t="str">
        <f>IF(AND(EW$85&gt;=FB144,EW$85&lt;=FC144),IFERROR($G144/FD144,0),"")</f>
        <v/>
      </c>
      <c r="EX144" s="90" t="str">
        <f>IF(AND(EX$85&gt;=FB144,EX$85&lt;=FC144),IFERROR($G144/FD144,0),"")</f>
        <v/>
      </c>
      <c r="EY144" s="90" t="str">
        <f>IF(AND(EY$85&gt;=FB144,EY$85&lt;=FC144),IFERROR($G144/FD144,0),"")</f>
        <v/>
      </c>
      <c r="EZ144" s="90" t="str">
        <f>IF(AND(EZ$85&gt;=FB144,EZ$85&lt;=FC144),IFERROR($G144/FD144,0),"")</f>
        <v/>
      </c>
      <c r="FA144" s="90" t="str">
        <f>IF(AND(FA$85&gt;=FB144,FA$85&lt;=FC144),IFERROR($G144/FD144,0),"")</f>
        <v/>
      </c>
      <c r="FB144">
        <f>'06_Presupuesto'!J231-'02_Rendimientos'!$B$79+1</f>
        <v>82</v>
      </c>
      <c r="FC144">
        <f>'06_Presupuesto'!K231-'02_Rendimientos'!$B$79+1</f>
        <v>97</v>
      </c>
      <c r="FD144">
        <f>FC144-FB144+1</f>
        <v>16</v>
      </c>
    </row>
    <row r="145" spans="2:160">
      <c r="B145" s="109" t="str">
        <f>'06_Presupuesto'!K66</f>
        <v>B.2.10</v>
      </c>
      <c r="C145" s="109" t="str">
        <f>'06_Presupuesto'!L66</f>
        <v>PROTECCIONES METALICAS TIPO QUEBRAVISTA</v>
      </c>
      <c r="D145" s="109" t="str">
        <f>'06_Presupuesto'!M66</f>
        <v>M2</v>
      </c>
      <c r="E145" s="110">
        <f>'06_Presupuesto'!N66</f>
        <v>15</v>
      </c>
      <c r="F145" s="110">
        <f>'06_Presupuesto'!O66</f>
        <v>121250</v>
      </c>
      <c r="G145" s="110">
        <f>'06_Presupuesto'!P66</f>
        <v>1818750</v>
      </c>
      <c r="H145" s="110" t="str">
        <f>IF(AND(H$85&gt;=FB145,H$85&lt;=FC145),IFERROR($G145/FD145,0),"")</f>
        <v/>
      </c>
      <c r="I145" s="110" t="str">
        <f>IF(AND(I$85&gt;=FB145,I$85&lt;=FC145),IFERROR($G145/FD145,0),"")</f>
        <v/>
      </c>
      <c r="J145" s="110" t="str">
        <f>IF(AND(J$85&gt;=FB145,J$85&lt;=FC145),IFERROR($G145/FD145,0),"")</f>
        <v/>
      </c>
      <c r="K145" s="110" t="str">
        <f>IF(AND(K$85&gt;=FB145,K$85&lt;=FC145),IFERROR($G145/FD145,0),"")</f>
        <v/>
      </c>
      <c r="L145" s="110" t="str">
        <f>IF(AND(L$85&gt;=FB145,L$85&lt;=FC145),IFERROR($G145/FD145,0),"")</f>
        <v/>
      </c>
      <c r="M145" s="110" t="str">
        <f>IF(AND(M$85&gt;=FB145,M$85&lt;=FC145),IFERROR($G145/FD145,0),"")</f>
        <v/>
      </c>
      <c r="N145" s="110" t="str">
        <f>IF(AND(N$85&gt;=FB145,N$85&lt;=FC145),IFERROR($G145/FD145,0),"")</f>
        <v/>
      </c>
      <c r="O145" s="110" t="str">
        <f>IF(AND(O$85&gt;=FB145,O$85&lt;=FC145),IFERROR($G145/FD145,0),"")</f>
        <v/>
      </c>
      <c r="P145" s="110" t="str">
        <f>IF(AND(P$85&gt;=FB145,P$85&lt;=FC145),IFERROR($G145/FD145,0),"")</f>
        <v/>
      </c>
      <c r="Q145" s="110" t="str">
        <f>IF(AND(Q$85&gt;=FB145,Q$85&lt;=FC145),IFERROR($G145/FD145,0),"")</f>
        <v/>
      </c>
      <c r="R145" s="110" t="str">
        <f>IF(AND(R$85&gt;=FB145,R$85&lt;=FC145),IFERROR($G145/FD145,0),"")</f>
        <v/>
      </c>
      <c r="S145" s="110" t="str">
        <f>IF(AND(S$85&gt;=FB145,S$85&lt;=FC145),IFERROR($G145/FD145,0),"")</f>
        <v/>
      </c>
      <c r="T145" s="110" t="str">
        <f>IF(AND(T$85&gt;=FB145,T$85&lt;=FC145),IFERROR($G145/FD145,0),"")</f>
        <v/>
      </c>
      <c r="U145" s="110" t="str">
        <f>IF(AND(U$85&gt;=FB145,U$85&lt;=FC145),IFERROR($G145/FD145,0),"")</f>
        <v/>
      </c>
      <c r="V145" s="110" t="str">
        <f>IF(AND(V$85&gt;=FB145,V$85&lt;=FC145),IFERROR($G145/FD145,0),"")</f>
        <v/>
      </c>
      <c r="W145" s="110" t="str">
        <f>IF(AND(W$85&gt;=FB145,W$85&lt;=FC145),IFERROR($G145/FD145,0),"")</f>
        <v/>
      </c>
      <c r="X145" s="110" t="str">
        <f>IF(AND(X$85&gt;=FB145,X$85&lt;=FC145),IFERROR($G145/FD145,0),"")</f>
        <v/>
      </c>
      <c r="Y145" s="110" t="str">
        <f>IF(AND(Y$85&gt;=FB145,Y$85&lt;=FC145),IFERROR($G145/FD145,0),"")</f>
        <v/>
      </c>
      <c r="Z145" s="110" t="str">
        <f>IF(AND(Z$85&gt;=FB145,Z$85&lt;=FC145),IFERROR($G145/FD145,0),"")</f>
        <v/>
      </c>
      <c r="AA145" s="110" t="str">
        <f>IF(AND(AA$85&gt;=FB145,AA$85&lt;=FC145),IFERROR($G145/FD145,0),"")</f>
        <v/>
      </c>
      <c r="AB145" s="110" t="str">
        <f>IF(AND(AB$85&gt;=FB145,AB$85&lt;=FC145),IFERROR($G145/FD145,0),"")</f>
        <v/>
      </c>
      <c r="AC145" s="110" t="str">
        <f>IF(AND(AC$85&gt;=FB145,AC$85&lt;=FC145),IFERROR($G145/FD145,0),"")</f>
        <v/>
      </c>
      <c r="AD145" s="110" t="str">
        <f>IF(AND(AD$85&gt;=FB145,AD$85&lt;=FC145),IFERROR($G145/FD145,0),"")</f>
        <v/>
      </c>
      <c r="AE145" s="110" t="str">
        <f>IF(AND(AE$85&gt;=FB145,AE$85&lt;=FC145),IFERROR($G145/FD145,0),"")</f>
        <v/>
      </c>
      <c r="AF145" s="110" t="str">
        <f>IF(AND(AF$85&gt;=FB145,AF$85&lt;=FC145),IFERROR($G145/FD145,0),"")</f>
        <v/>
      </c>
      <c r="AG145" s="110" t="str">
        <f>IF(AND(AG$85&gt;=FB145,AG$85&lt;=FC145),IFERROR($G145/FD145,0),"")</f>
        <v/>
      </c>
      <c r="AH145" s="110" t="str">
        <f>IF(AND(AH$85&gt;=FB145,AH$85&lt;=FC145),IFERROR($G145/FD145,0),"")</f>
        <v/>
      </c>
      <c r="AI145" s="110" t="str">
        <f>IF(AND(AI$85&gt;=FB145,AI$85&lt;=FC145),IFERROR($G145/FD145,0),"")</f>
        <v/>
      </c>
      <c r="AJ145" s="110" t="str">
        <f>IF(AND(AJ$85&gt;=FB145,AJ$85&lt;=FC145),IFERROR($G145/FD145,0),"")</f>
        <v/>
      </c>
      <c r="AK145" s="110" t="str">
        <f>IF(AND(AK$85&gt;=FB145,AK$85&lt;=FC145),IFERROR($G145/FD145,0),"")</f>
        <v/>
      </c>
      <c r="AL145" s="110" t="str">
        <f>IF(AND(AL$85&gt;=FB145,AL$85&lt;=FC145),IFERROR($G145/FD145,0),"")</f>
        <v/>
      </c>
      <c r="AM145" s="110" t="str">
        <f>IF(AND(AM$85&gt;=FB145,AM$85&lt;=FC145),IFERROR($G145/FD145,0),"")</f>
        <v/>
      </c>
      <c r="AN145" s="110" t="str">
        <f>IF(AND(AN$85&gt;=FB145,AN$85&lt;=FC145),IFERROR($G145/FD145,0),"")</f>
        <v/>
      </c>
      <c r="AO145" s="110" t="str">
        <f>IF(AND(AO$85&gt;=FB145,AO$85&lt;=FC145),IFERROR($G145/FD145,0),"")</f>
        <v/>
      </c>
      <c r="AP145" s="110" t="str">
        <f>IF(AND(AP$85&gt;=FB145,AP$85&lt;=FC145),IFERROR($G145/FD145,0),"")</f>
        <v/>
      </c>
      <c r="AQ145" s="110" t="str">
        <f>IF(AND(AQ$85&gt;=FB145,AQ$85&lt;=FC145),IFERROR($G145/FD145,0),"")</f>
        <v/>
      </c>
      <c r="AR145" s="110" t="str">
        <f>IF(AND(AR$85&gt;=FB145,AR$85&lt;=FC145),IFERROR($G145/FD145,0),"")</f>
        <v/>
      </c>
      <c r="AS145" s="110" t="str">
        <f>IF(AND(AS$85&gt;=FB145,AS$85&lt;=FC145),IFERROR($G145/FD145,0),"")</f>
        <v/>
      </c>
      <c r="AT145" s="110" t="str">
        <f>IF(AND(AT$85&gt;=FB145,AT$85&lt;=FC145),IFERROR($G145/FD145,0),"")</f>
        <v/>
      </c>
      <c r="AU145" s="110" t="str">
        <f>IF(AND(AU$85&gt;=FB145,AU$85&lt;=FC145),IFERROR($G145/FD145,0),"")</f>
        <v/>
      </c>
      <c r="AV145" s="110" t="str">
        <f>IF(AND(AV$85&gt;=FB145,AV$85&lt;=FC145),IFERROR($G145/FD145,0),"")</f>
        <v/>
      </c>
      <c r="AW145" s="110" t="str">
        <f>IF(AND(AW$85&gt;=FB145,AW$85&lt;=FC145),IFERROR($G145/FD145,0),"")</f>
        <v/>
      </c>
      <c r="AX145" s="110" t="str">
        <f>IF(AND(AX$85&gt;=FB145,AX$85&lt;=FC145),IFERROR($G145/FD145,0),"")</f>
        <v/>
      </c>
      <c r="AY145" s="110" t="str">
        <f>IF(AND(AY$85&gt;=FB145,AY$85&lt;=FC145),IFERROR($G145/FD145,0),"")</f>
        <v/>
      </c>
      <c r="AZ145" s="110" t="str">
        <f>IF(AND(AZ$85&gt;=FB145,AZ$85&lt;=FC145),IFERROR($G145/FD145,0),"")</f>
        <v/>
      </c>
      <c r="BA145" s="110" t="str">
        <f>IF(AND(BA$85&gt;=FB145,BA$85&lt;=FC145),IFERROR($G145/FD145,0),"")</f>
        <v/>
      </c>
      <c r="BB145" s="110" t="str">
        <f>IF(AND(BB$85&gt;=FB145,BB$85&lt;=FC145),IFERROR($G145/FD145,0),"")</f>
        <v/>
      </c>
      <c r="BC145" s="110" t="str">
        <f>IF(AND(BC$85&gt;=FB145,BC$85&lt;=FC145),IFERROR($G145/FD145,0),"")</f>
        <v/>
      </c>
      <c r="BD145" s="110" t="str">
        <f>IF(AND(BD$85&gt;=FB145,BD$85&lt;=FC145),IFERROR($G145/FD145,0),"")</f>
        <v/>
      </c>
      <c r="BE145" s="110" t="str">
        <f>IF(AND(BE$85&gt;=FB145,BE$85&lt;=FC145),IFERROR($G145/FD145,0),"")</f>
        <v/>
      </c>
      <c r="BF145" s="110" t="str">
        <f>IF(AND(BF$85&gt;=FB145,BF$85&lt;=FC145),IFERROR($G145/FD145,0),"")</f>
        <v/>
      </c>
      <c r="BG145" s="110" t="str">
        <f>IF(AND(BG$85&gt;=FB145,BG$85&lt;=FC145),IFERROR($G145/FD145,0),"")</f>
        <v/>
      </c>
      <c r="BH145" s="110" t="str">
        <f>IF(AND(BH$85&gt;=FB145,BH$85&lt;=FC145),IFERROR($G145/FD145,0),"")</f>
        <v/>
      </c>
      <c r="BI145" s="110" t="str">
        <f>IF(AND(BI$85&gt;=FB145,BI$85&lt;=FC145),IFERROR($G145/FD145,0),"")</f>
        <v/>
      </c>
      <c r="BJ145" s="110" t="str">
        <f>IF(AND(BJ$85&gt;=FB145,BJ$85&lt;=FC145),IFERROR($G145/FD145,0),"")</f>
        <v/>
      </c>
      <c r="BK145" s="110" t="str">
        <f>IF(AND(BK$85&gt;=FB145,BK$85&lt;=FC145),IFERROR($G145/FD145,0),"")</f>
        <v/>
      </c>
      <c r="BL145" s="110" t="str">
        <f>IF(AND(BL$85&gt;=FB145,BL$85&lt;=FC145),IFERROR($G145/FD145,0),"")</f>
        <v/>
      </c>
      <c r="BM145" s="110" t="str">
        <f>IF(AND(BM$85&gt;=FB145,BM$85&lt;=FC145),IFERROR($G145/FD145,0),"")</f>
        <v/>
      </c>
      <c r="BN145" s="110" t="str">
        <f>IF(AND(BN$85&gt;=FB145,BN$85&lt;=FC145),IFERROR($G145/FD145,0),"")</f>
        <v/>
      </c>
      <c r="BO145" s="110" t="str">
        <f>IF(AND(BO$85&gt;=FB145,BO$85&lt;=FC145),IFERROR($G145/FD145,0),"")</f>
        <v/>
      </c>
      <c r="BP145" s="110" t="str">
        <f>IF(AND(BP$85&gt;=FB145,BP$85&lt;=FC145),IFERROR($G145/FD145,0),"")</f>
        <v/>
      </c>
      <c r="BQ145" s="110" t="str">
        <f>IF(AND(BQ$85&gt;=FB145,BQ$85&lt;=FC145),IFERROR($G145/FD145,0),"")</f>
        <v/>
      </c>
      <c r="BR145" s="110" t="str">
        <f>IF(AND(BR$85&gt;=FB145,BR$85&lt;=FC145),IFERROR($G145/FD145,0),"")</f>
        <v/>
      </c>
      <c r="BS145" s="110" t="str">
        <f>IF(AND(BS$85&gt;=FB145,BS$85&lt;=FC145),IFERROR($G145/FD145,0),"")</f>
        <v/>
      </c>
      <c r="BT145" s="110" t="str">
        <f>IF(AND(BT$85&gt;=FB145,BT$85&lt;=FC145),IFERROR($G145/FD145,0),"")</f>
        <v/>
      </c>
      <c r="BU145" s="110" t="str">
        <f>IF(AND(BU$85&gt;=FB145,BU$85&lt;=FC145),IFERROR($G145/FD145,0),"")</f>
        <v/>
      </c>
      <c r="BV145" s="110" t="str">
        <f>IF(AND(BV$85&gt;=FB145,BV$85&lt;=FC145),IFERROR($G145/FD145,0),"")</f>
        <v/>
      </c>
      <c r="BW145" s="110" t="str">
        <f>IF(AND(BW$85&gt;=FB145,BW$85&lt;=FC145),IFERROR($G145/FD145,0),"")</f>
        <v/>
      </c>
      <c r="BX145" s="110" t="str">
        <f>IF(AND(BX$85&gt;=FB145,BX$85&lt;=FC145),IFERROR($G145/FD145,0),"")</f>
        <v/>
      </c>
      <c r="BY145" s="110" t="str">
        <f>IF(AND(BY$85&gt;=FB145,BY$85&lt;=FC145),IFERROR($G145/FD145,0),"")</f>
        <v/>
      </c>
      <c r="BZ145" s="110" t="str">
        <f>IF(AND(BZ$85&gt;=FB145,BZ$85&lt;=FC145),IFERROR($G145/FD145,0),"")</f>
        <v/>
      </c>
      <c r="CA145" s="110" t="str">
        <f>IF(AND(CA$85&gt;=FB145,CA$85&lt;=FC145),IFERROR($G145/FD145,0),"")</f>
        <v/>
      </c>
      <c r="CB145" s="110" t="str">
        <f>IF(AND(CB$85&gt;=FB145,CB$85&lt;=FC145),IFERROR($G145/FD145,0),"")</f>
        <v/>
      </c>
      <c r="CC145" s="110" t="str">
        <f>IF(AND(CC$85&gt;=FB145,CC$85&lt;=FC145),IFERROR($G145/FD145,0),"")</f>
        <v/>
      </c>
      <c r="CD145" s="110" t="str">
        <f>IF(AND(CD$85&gt;=FB145,CD$85&lt;=FC145),IFERROR($G145/FD145,0),"")</f>
        <v/>
      </c>
      <c r="CE145" s="110" t="str">
        <f>IF(AND(CE$85&gt;=FB145,CE$85&lt;=FC145),IFERROR($G145/FD145,0),"")</f>
        <v/>
      </c>
      <c r="CF145" s="110" t="str">
        <f>IF(AND(CF$85&gt;=FB145,CF$85&lt;=FC145),IFERROR($G145/FD145,0),"")</f>
        <v/>
      </c>
      <c r="CG145" s="110" t="str">
        <f>IF(AND(CG$85&gt;=FB145,CG$85&lt;=FC145),IFERROR($G145/FD145,0),"")</f>
        <v/>
      </c>
      <c r="CH145" s="110" t="str">
        <f>IF(AND(CH$85&gt;=FB145,CH$85&lt;=FC145),IFERROR($G145/FD145,0),"")</f>
        <v/>
      </c>
      <c r="CI145" s="110" t="str">
        <f>IF(AND(CI$85&gt;=FB145,CI$85&lt;=FC145),IFERROR($G145/FD145,0),"")</f>
        <v/>
      </c>
      <c r="CJ145" s="110" t="str">
        <f>IF(AND(CJ$85&gt;=FB145,CJ$85&lt;=FC145),IFERROR($G145/FD145,0),"")</f>
        <v/>
      </c>
      <c r="CK145" s="110">
        <f>IF(AND(CK$85&gt;=FB145,CK$85&lt;=FC145),IFERROR($G145/FD145,0),"")</f>
        <v>113671.875</v>
      </c>
      <c r="CL145" s="110">
        <f>IF(AND(CL$85&gt;=FB145,CL$85&lt;=FC145),IFERROR($G145/FD145,0),"")</f>
        <v>113671.875</v>
      </c>
      <c r="CM145" s="110">
        <f>IF(AND(CM$85&gt;=FB145,CM$85&lt;=FC145),IFERROR($G145/FD145,0),"")</f>
        <v>113671.875</v>
      </c>
      <c r="CN145" s="110">
        <f>IF(AND(CN$85&gt;=FB145,CN$85&lt;=FC145),IFERROR($G145/FD145,0),"")</f>
        <v>113671.875</v>
      </c>
      <c r="CO145" s="110">
        <f>IF(AND(CO$85&gt;=FB145,CO$85&lt;=FC145),IFERROR($G145/FD145,0),"")</f>
        <v>113671.875</v>
      </c>
      <c r="CP145" s="110">
        <f>IF(AND(CP$85&gt;=FB145,CP$85&lt;=FC145),IFERROR($G145/FD145,0),"")</f>
        <v>113671.875</v>
      </c>
      <c r="CQ145" s="110">
        <f>IF(AND(CQ$85&gt;=FB145,CQ$85&lt;=FC145),IFERROR($G145/FD145,0),"")</f>
        <v>113671.875</v>
      </c>
      <c r="CR145" s="110">
        <f>IF(AND(CR$85&gt;=FB145,CR$85&lt;=FC145),IFERROR($G145/FD145,0),"")</f>
        <v>113671.875</v>
      </c>
      <c r="CS145" s="110">
        <f>IF(AND(CS$85&gt;=FB145,CS$85&lt;=FC145),IFERROR($G145/FD145,0),"")</f>
        <v>113671.875</v>
      </c>
      <c r="CT145" s="110">
        <f>IF(AND(CT$85&gt;=FB145,CT$85&lt;=FC145),IFERROR($G145/FD145,0),"")</f>
        <v>113671.875</v>
      </c>
      <c r="CU145" s="110">
        <f>IF(AND(CU$85&gt;=FB145,CU$85&lt;=FC145),IFERROR($G145/FD145,0),"")</f>
        <v>113671.875</v>
      </c>
      <c r="CV145" s="110">
        <f>IF(AND(CV$85&gt;=FB145,CV$85&lt;=FC145),IFERROR($G145/FD145,0),"")</f>
        <v>113671.875</v>
      </c>
      <c r="CW145" s="110">
        <f>IF(AND(CW$85&gt;=FB145,CW$85&lt;=FC145),IFERROR($G145/FD145,0),"")</f>
        <v>113671.875</v>
      </c>
      <c r="CX145" s="110">
        <f>IF(AND(CX$85&gt;=FB145,CX$85&lt;=FC145),IFERROR($G145/FD145,0),"")</f>
        <v>113671.875</v>
      </c>
      <c r="CY145" s="110">
        <f>IF(AND(CY$85&gt;=FB145,CY$85&lt;=FC145),IFERROR($G145/FD145,0),"")</f>
        <v>113671.875</v>
      </c>
      <c r="CZ145" s="110">
        <f>IF(AND(CZ$85&gt;=FB145,CZ$85&lt;=FC145),IFERROR($G145/FD145,0),"")</f>
        <v>113671.875</v>
      </c>
      <c r="DA145" s="110" t="str">
        <f>IF(AND(DA$85&gt;=FB145,DA$85&lt;=FC145),IFERROR($G145/FD145,0),"")</f>
        <v/>
      </c>
      <c r="DB145" s="110" t="str">
        <f>IF(AND(DB$85&gt;=FB145,DB$85&lt;=FC145),IFERROR($G145/FD145,0),"")</f>
        <v/>
      </c>
      <c r="DC145" s="110" t="str">
        <f>IF(AND(DC$85&gt;=FB145,DC$85&lt;=FC145),IFERROR($G145/FD145,0),"")</f>
        <v/>
      </c>
      <c r="DD145" s="110" t="str">
        <f>IF(AND(DD$85&gt;=FB145,DD$85&lt;=FC145),IFERROR($G145/FD145,0),"")</f>
        <v/>
      </c>
      <c r="DE145" s="110" t="str">
        <f>IF(AND(DE$85&gt;=FB145,DE$85&lt;=FC145),IFERROR($G145/FD145,0),"")</f>
        <v/>
      </c>
      <c r="DF145" s="110" t="str">
        <f>IF(AND(DF$85&gt;=FB145,DF$85&lt;=FC145),IFERROR($G145/FD145,0),"")</f>
        <v/>
      </c>
      <c r="DG145" s="110" t="str">
        <f>IF(AND(DG$85&gt;=FB145,DG$85&lt;=FC145),IFERROR($G145/FD145,0),"")</f>
        <v/>
      </c>
      <c r="DH145" s="110" t="str">
        <f>IF(AND(DH$85&gt;=FB145,DH$85&lt;=FC145),IFERROR($G145/FD145,0),"")</f>
        <v/>
      </c>
      <c r="DI145" s="110" t="str">
        <f>IF(AND(DI$85&gt;=FB145,DI$85&lt;=FC145),IFERROR($G145/FD145,0),"")</f>
        <v/>
      </c>
      <c r="DJ145" s="110" t="str">
        <f>IF(AND(DJ$85&gt;=FB145,DJ$85&lt;=FC145),IFERROR($G145/FD145,0),"")</f>
        <v/>
      </c>
      <c r="DK145" s="110" t="str">
        <f>IF(AND(DK$85&gt;=FB145,DK$85&lt;=FC145),IFERROR($G145/FD145,0),"")</f>
        <v/>
      </c>
      <c r="DL145" s="110" t="str">
        <f>IF(AND(DL$85&gt;=FB145,DL$85&lt;=FC145),IFERROR($G145/FD145,0),"")</f>
        <v/>
      </c>
      <c r="DM145" s="110" t="str">
        <f>IF(AND(DM$85&gt;=FB145,DM$85&lt;=FC145),IFERROR($G145/FD145,0),"")</f>
        <v/>
      </c>
      <c r="DN145" s="110" t="str">
        <f>IF(AND(DN$85&gt;=FB145,DN$85&lt;=FC145),IFERROR($G145/FD145,0),"")</f>
        <v/>
      </c>
      <c r="DO145" s="110" t="str">
        <f>IF(AND(DO$85&gt;=FB145,DO$85&lt;=FC145),IFERROR($G145/FD145,0),"")</f>
        <v/>
      </c>
      <c r="DP145" s="110" t="str">
        <f>IF(AND(DP$85&gt;=FB145,DP$85&lt;=FC145),IFERROR($G145/FD145,0),"")</f>
        <v/>
      </c>
      <c r="DQ145" s="110" t="str">
        <f>IF(AND(DQ$85&gt;=FB145,DQ$85&lt;=FC145),IFERROR($G145/FD145,0),"")</f>
        <v/>
      </c>
      <c r="DR145" s="110" t="str">
        <f>IF(AND(DR$85&gt;=FB145,DR$85&lt;=FC145),IFERROR($G145/FD145,0),"")</f>
        <v/>
      </c>
      <c r="DS145" s="110" t="str">
        <f>IF(AND(DS$85&gt;=FB145,DS$85&lt;=FC145),IFERROR($G145/FD145,0),"")</f>
        <v/>
      </c>
      <c r="DT145" s="110" t="str">
        <f>IF(AND(DT$85&gt;=FB145,DT$85&lt;=FC145),IFERROR($G145/FD145,0),"")</f>
        <v/>
      </c>
      <c r="DU145" s="110" t="str">
        <f>IF(AND(DU$85&gt;=FB145,DU$85&lt;=FC145),IFERROR($G145/FD145,0),"")</f>
        <v/>
      </c>
      <c r="DV145" s="110" t="str">
        <f>IF(AND(DV$85&gt;=FB145,DV$85&lt;=FC145),IFERROR($G145/FD145,0),"")</f>
        <v/>
      </c>
      <c r="DW145" s="110" t="str">
        <f>IF(AND(DW$85&gt;=FB145,DW$85&lt;=FC145),IFERROR($G145/FD145,0),"")</f>
        <v/>
      </c>
      <c r="DX145" s="110" t="str">
        <f>IF(AND(DX$85&gt;=FB145,DX$85&lt;=FC145),IFERROR($G145/FD145,0),"")</f>
        <v/>
      </c>
      <c r="DY145" s="110" t="str">
        <f>IF(AND(DY$85&gt;=FB145,DY$85&lt;=FC145),IFERROR($G145/FD145,0),"")</f>
        <v/>
      </c>
      <c r="DZ145" s="110" t="str">
        <f>IF(AND(DZ$85&gt;=FB145,DZ$85&lt;=FC145),IFERROR($G145/FD145,0),"")</f>
        <v/>
      </c>
      <c r="EA145" s="110" t="str">
        <f>IF(AND(EA$85&gt;=FB145,EA$85&lt;=FC145),IFERROR($G145/FD145,0),"")</f>
        <v/>
      </c>
      <c r="EB145" s="110" t="str">
        <f>IF(AND(EB$85&gt;=FB145,EB$85&lt;=FC145),IFERROR($G145/FD145,0),"")</f>
        <v/>
      </c>
      <c r="EC145" s="110" t="str">
        <f>IF(AND(EC$85&gt;=FB145,EC$85&lt;=FC145),IFERROR($G145/FD145,0),"")</f>
        <v/>
      </c>
      <c r="ED145" s="110" t="str">
        <f>IF(AND(ED$85&gt;=FB145,ED$85&lt;=FC145),IFERROR($G145/FD145,0),"")</f>
        <v/>
      </c>
      <c r="EE145" s="110" t="str">
        <f>IF(AND(EE$85&gt;=FB145,EE$85&lt;=FC145),IFERROR($G145/FD145,0),"")</f>
        <v/>
      </c>
      <c r="EF145" s="110" t="str">
        <f>IF(AND(EF$85&gt;=FB145,EF$85&lt;=FC145),IFERROR($G145/FD145,0),"")</f>
        <v/>
      </c>
      <c r="EG145" s="110" t="str">
        <f>IF(AND(EG$85&gt;=FB145,EG$85&lt;=FC145),IFERROR($G145/FD145,0),"")</f>
        <v/>
      </c>
      <c r="EH145" s="110" t="str">
        <f>IF(AND(EH$85&gt;=FB145,EH$85&lt;=FC145),IFERROR($G145/FD145,0),"")</f>
        <v/>
      </c>
      <c r="EI145" s="110" t="str">
        <f>IF(AND(EI$85&gt;=FB145,EI$85&lt;=FC145),IFERROR($G145/FD145,0),"")</f>
        <v/>
      </c>
      <c r="EJ145" s="110" t="str">
        <f>IF(AND(EJ$85&gt;=FB145,EJ$85&lt;=FC145),IFERROR($G145/FD145,0),"")</f>
        <v/>
      </c>
      <c r="EK145" s="110" t="str">
        <f>IF(AND(EK$85&gt;=FB145,EK$85&lt;=FC145),IFERROR($G145/FD145,0),"")</f>
        <v/>
      </c>
      <c r="EL145" s="110" t="str">
        <f>IF(AND(EL$85&gt;=FB145,EL$85&lt;=FC145),IFERROR($G145/FD145,0),"")</f>
        <v/>
      </c>
      <c r="EM145" s="110" t="str">
        <f>IF(AND(EM$85&gt;=FB145,EM$85&lt;=FC145),IFERROR($G145/FD145,0),"")</f>
        <v/>
      </c>
      <c r="EN145" s="110" t="str">
        <f>IF(AND(EN$85&gt;=FB145,EN$85&lt;=FC145),IFERROR($G145/FD145,0),"")</f>
        <v/>
      </c>
      <c r="EO145" s="110" t="str">
        <f>IF(AND(EO$85&gt;=FB145,EO$85&lt;=FC145),IFERROR($G145/FD145,0),"")</f>
        <v/>
      </c>
      <c r="EP145" s="110" t="str">
        <f>IF(AND(EP$85&gt;=FB145,EP$85&lt;=FC145),IFERROR($G145/FD145,0),"")</f>
        <v/>
      </c>
      <c r="EQ145" s="110" t="str">
        <f>IF(AND(EQ$85&gt;=FB145,EQ$85&lt;=FC145),IFERROR($G145/FD145,0),"")</f>
        <v/>
      </c>
      <c r="ER145" s="110" t="str">
        <f>IF(AND(ER$85&gt;=FB145,ER$85&lt;=FC145),IFERROR($G145/FD145,0),"")</f>
        <v/>
      </c>
      <c r="ES145" s="110" t="str">
        <f>IF(AND(ES$85&gt;=FB145,ES$85&lt;=FC145),IFERROR($G145/FD145,0),"")</f>
        <v/>
      </c>
      <c r="ET145" s="110" t="str">
        <f>IF(AND(ET$85&gt;=FB145,ET$85&lt;=FC145),IFERROR($G145/FD145,0),"")</f>
        <v/>
      </c>
      <c r="EU145" s="110" t="str">
        <f>IF(AND(EU$85&gt;=FB145,EU$85&lt;=FC145),IFERROR($G145/FD145,0),"")</f>
        <v/>
      </c>
      <c r="EV145" s="110" t="str">
        <f>IF(AND(EV$85&gt;=FB145,EV$85&lt;=FC145),IFERROR($G145/FD145,0),"")</f>
        <v/>
      </c>
      <c r="EW145" s="110" t="str">
        <f>IF(AND(EW$85&gt;=FB145,EW$85&lt;=FC145),IFERROR($G145/FD145,0),"")</f>
        <v/>
      </c>
      <c r="EX145" s="110" t="str">
        <f>IF(AND(EX$85&gt;=FB145,EX$85&lt;=FC145),IFERROR($G145/FD145,0),"")</f>
        <v/>
      </c>
      <c r="EY145" s="110" t="str">
        <f>IF(AND(EY$85&gt;=FB145,EY$85&lt;=FC145),IFERROR($G145/FD145,0),"")</f>
        <v/>
      </c>
      <c r="EZ145" s="110" t="str">
        <f>IF(AND(EZ$85&gt;=FB145,EZ$85&lt;=FC145),IFERROR($G145/FD145,0),"")</f>
        <v/>
      </c>
      <c r="FA145" s="110" t="str">
        <f>IF(AND(FA$85&gt;=FB145,FA$85&lt;=FC145),IFERROR($G145/FD145,0),"")</f>
        <v/>
      </c>
      <c r="FB145">
        <f>'06_Presupuesto'!J232-'02_Rendimientos'!$B$79+1</f>
        <v>82</v>
      </c>
      <c r="FC145">
        <f>'06_Presupuesto'!K232-'02_Rendimientos'!$B$79+1</f>
        <v>97</v>
      </c>
      <c r="FD145">
        <f>FC145-FB145+1</f>
        <v>16</v>
      </c>
    </row>
    <row r="146" spans="2:160">
      <c r="B146" t="str">
        <f>'06_Presupuesto'!K67</f>
        <v>B.2.11</v>
      </c>
      <c r="C146" t="str">
        <f>'06_Presupuesto'!L67</f>
        <v>CORNISAS</v>
      </c>
      <c r="D146" t="str">
        <f>'06_Presupuesto'!M67</f>
        <v>ML</v>
      </c>
      <c r="E146" s="90">
        <f>'06_Presupuesto'!N67</f>
        <v>78.3</v>
      </c>
      <c r="F146" s="90">
        <f>'06_Presupuesto'!O67</f>
        <v>6500</v>
      </c>
      <c r="G146" s="90">
        <f>'06_Presupuesto'!P67</f>
        <v>508950</v>
      </c>
      <c r="H146" s="90" t="str">
        <f>IF(AND(H$85&gt;=FB146,H$85&lt;=FC146),IFERROR($G146/FD146,0),"")</f>
        <v/>
      </c>
      <c r="I146" s="90" t="str">
        <f>IF(AND(I$85&gt;=FB146,I$85&lt;=FC146),IFERROR($G146/FD146,0),"")</f>
        <v/>
      </c>
      <c r="J146" s="90" t="str">
        <f>IF(AND(J$85&gt;=FB146,J$85&lt;=FC146),IFERROR($G146/FD146,0),"")</f>
        <v/>
      </c>
      <c r="K146" s="90" t="str">
        <f>IF(AND(K$85&gt;=FB146,K$85&lt;=FC146),IFERROR($G146/FD146,0),"")</f>
        <v/>
      </c>
      <c r="L146" s="90" t="str">
        <f>IF(AND(L$85&gt;=FB146,L$85&lt;=FC146),IFERROR($G146/FD146,0),"")</f>
        <v/>
      </c>
      <c r="M146" s="90" t="str">
        <f>IF(AND(M$85&gt;=FB146,M$85&lt;=FC146),IFERROR($G146/FD146,0),"")</f>
        <v/>
      </c>
      <c r="N146" s="90" t="str">
        <f>IF(AND(N$85&gt;=FB146,N$85&lt;=FC146),IFERROR($G146/FD146,0),"")</f>
        <v/>
      </c>
      <c r="O146" s="90" t="str">
        <f>IF(AND(O$85&gt;=FB146,O$85&lt;=FC146),IFERROR($G146/FD146,0),"")</f>
        <v/>
      </c>
      <c r="P146" s="90" t="str">
        <f>IF(AND(P$85&gt;=FB146,P$85&lt;=FC146),IFERROR($G146/FD146,0),"")</f>
        <v/>
      </c>
      <c r="Q146" s="90" t="str">
        <f>IF(AND(Q$85&gt;=FB146,Q$85&lt;=FC146),IFERROR($G146/FD146,0),"")</f>
        <v/>
      </c>
      <c r="R146" s="90" t="str">
        <f>IF(AND(R$85&gt;=FB146,R$85&lt;=FC146),IFERROR($G146/FD146,0),"")</f>
        <v/>
      </c>
      <c r="S146" s="90" t="str">
        <f>IF(AND(S$85&gt;=FB146,S$85&lt;=FC146),IFERROR($G146/FD146,0),"")</f>
        <v/>
      </c>
      <c r="T146" s="90" t="str">
        <f>IF(AND(T$85&gt;=FB146,T$85&lt;=FC146),IFERROR($G146/FD146,0),"")</f>
        <v/>
      </c>
      <c r="U146" s="90" t="str">
        <f>IF(AND(U$85&gt;=FB146,U$85&lt;=FC146),IFERROR($G146/FD146,0),"")</f>
        <v/>
      </c>
      <c r="V146" s="90" t="str">
        <f>IF(AND(V$85&gt;=FB146,V$85&lt;=FC146),IFERROR($G146/FD146,0),"")</f>
        <v/>
      </c>
      <c r="W146" s="90" t="str">
        <f>IF(AND(W$85&gt;=FB146,W$85&lt;=FC146),IFERROR($G146/FD146,0),"")</f>
        <v/>
      </c>
      <c r="X146" s="90" t="str">
        <f>IF(AND(X$85&gt;=FB146,X$85&lt;=FC146),IFERROR($G146/FD146,0),"")</f>
        <v/>
      </c>
      <c r="Y146" s="90" t="str">
        <f>IF(AND(Y$85&gt;=FB146,Y$85&lt;=FC146),IFERROR($G146/FD146,0),"")</f>
        <v/>
      </c>
      <c r="Z146" s="90" t="str">
        <f>IF(AND(Z$85&gt;=FB146,Z$85&lt;=FC146),IFERROR($G146/FD146,0),"")</f>
        <v/>
      </c>
      <c r="AA146" s="90" t="str">
        <f>IF(AND(AA$85&gt;=FB146,AA$85&lt;=FC146),IFERROR($G146/FD146,0),"")</f>
        <v/>
      </c>
      <c r="AB146" s="90" t="str">
        <f>IF(AND(AB$85&gt;=FB146,AB$85&lt;=FC146),IFERROR($G146/FD146,0),"")</f>
        <v/>
      </c>
      <c r="AC146" s="90" t="str">
        <f>IF(AND(AC$85&gt;=FB146,AC$85&lt;=FC146),IFERROR($G146/FD146,0),"")</f>
        <v/>
      </c>
      <c r="AD146" s="90" t="str">
        <f>IF(AND(AD$85&gt;=FB146,AD$85&lt;=FC146),IFERROR($G146/FD146,0),"")</f>
        <v/>
      </c>
      <c r="AE146" s="90" t="str">
        <f>IF(AND(AE$85&gt;=FB146,AE$85&lt;=FC146),IFERROR($G146/FD146,0),"")</f>
        <v/>
      </c>
      <c r="AF146" s="90" t="str">
        <f>IF(AND(AF$85&gt;=FB146,AF$85&lt;=FC146),IFERROR($G146/FD146,0),"")</f>
        <v/>
      </c>
      <c r="AG146" s="90" t="str">
        <f>IF(AND(AG$85&gt;=FB146,AG$85&lt;=FC146),IFERROR($G146/FD146,0),"")</f>
        <v/>
      </c>
      <c r="AH146" s="90" t="str">
        <f>IF(AND(AH$85&gt;=FB146,AH$85&lt;=FC146),IFERROR($G146/FD146,0),"")</f>
        <v/>
      </c>
      <c r="AI146" s="90" t="str">
        <f>IF(AND(AI$85&gt;=FB146,AI$85&lt;=FC146),IFERROR($G146/FD146,0),"")</f>
        <v/>
      </c>
      <c r="AJ146" s="90" t="str">
        <f>IF(AND(AJ$85&gt;=FB146,AJ$85&lt;=FC146),IFERROR($G146/FD146,0),"")</f>
        <v/>
      </c>
      <c r="AK146" s="90" t="str">
        <f>IF(AND(AK$85&gt;=FB146,AK$85&lt;=FC146),IFERROR($G146/FD146,0),"")</f>
        <v/>
      </c>
      <c r="AL146" s="90" t="str">
        <f>IF(AND(AL$85&gt;=FB146,AL$85&lt;=FC146),IFERROR($G146/FD146,0),"")</f>
        <v/>
      </c>
      <c r="AM146" s="90" t="str">
        <f>IF(AND(AM$85&gt;=FB146,AM$85&lt;=FC146),IFERROR($G146/FD146,0),"")</f>
        <v/>
      </c>
      <c r="AN146" s="90" t="str">
        <f>IF(AND(AN$85&gt;=FB146,AN$85&lt;=FC146),IFERROR($G146/FD146,0),"")</f>
        <v/>
      </c>
      <c r="AO146" s="90" t="str">
        <f>IF(AND(AO$85&gt;=FB146,AO$85&lt;=FC146),IFERROR($G146/FD146,0),"")</f>
        <v/>
      </c>
      <c r="AP146" s="90" t="str">
        <f>IF(AND(AP$85&gt;=FB146,AP$85&lt;=FC146),IFERROR($G146/FD146,0),"")</f>
        <v/>
      </c>
      <c r="AQ146" s="90" t="str">
        <f>IF(AND(AQ$85&gt;=FB146,AQ$85&lt;=FC146),IFERROR($G146/FD146,0),"")</f>
        <v/>
      </c>
      <c r="AR146" s="90" t="str">
        <f>IF(AND(AR$85&gt;=FB146,AR$85&lt;=FC146),IFERROR($G146/FD146,0),"")</f>
        <v/>
      </c>
      <c r="AS146" s="90" t="str">
        <f>IF(AND(AS$85&gt;=FB146,AS$85&lt;=FC146),IFERROR($G146/FD146,0),"")</f>
        <v/>
      </c>
      <c r="AT146" s="90" t="str">
        <f>IF(AND(AT$85&gt;=FB146,AT$85&lt;=FC146),IFERROR($G146/FD146,0),"")</f>
        <v/>
      </c>
      <c r="AU146" s="90" t="str">
        <f>IF(AND(AU$85&gt;=FB146,AU$85&lt;=FC146),IFERROR($G146/FD146,0),"")</f>
        <v/>
      </c>
      <c r="AV146" s="90" t="str">
        <f>IF(AND(AV$85&gt;=FB146,AV$85&lt;=FC146),IFERROR($G146/FD146,0),"")</f>
        <v/>
      </c>
      <c r="AW146" s="90" t="str">
        <f>IF(AND(AW$85&gt;=FB146,AW$85&lt;=FC146),IFERROR($G146/FD146,0),"")</f>
        <v/>
      </c>
      <c r="AX146" s="90" t="str">
        <f>IF(AND(AX$85&gt;=FB146,AX$85&lt;=FC146),IFERROR($G146/FD146,0),"")</f>
        <v/>
      </c>
      <c r="AY146" s="90" t="str">
        <f>IF(AND(AY$85&gt;=FB146,AY$85&lt;=FC146),IFERROR($G146/FD146,0),"")</f>
        <v/>
      </c>
      <c r="AZ146" s="90" t="str">
        <f>IF(AND(AZ$85&gt;=FB146,AZ$85&lt;=FC146),IFERROR($G146/FD146,0),"")</f>
        <v/>
      </c>
      <c r="BA146" s="90" t="str">
        <f>IF(AND(BA$85&gt;=FB146,BA$85&lt;=FC146),IFERROR($G146/FD146,0),"")</f>
        <v/>
      </c>
      <c r="BB146" s="90" t="str">
        <f>IF(AND(BB$85&gt;=FB146,BB$85&lt;=FC146),IFERROR($G146/FD146,0),"")</f>
        <v/>
      </c>
      <c r="BC146" s="90" t="str">
        <f>IF(AND(BC$85&gt;=FB146,BC$85&lt;=FC146),IFERROR($G146/FD146,0),"")</f>
        <v/>
      </c>
      <c r="BD146" s="90" t="str">
        <f>IF(AND(BD$85&gt;=FB146,BD$85&lt;=FC146),IFERROR($G146/FD146,0),"")</f>
        <v/>
      </c>
      <c r="BE146" s="90" t="str">
        <f>IF(AND(BE$85&gt;=FB146,BE$85&lt;=FC146),IFERROR($G146/FD146,0),"")</f>
        <v/>
      </c>
      <c r="BF146" s="90" t="str">
        <f>IF(AND(BF$85&gt;=FB146,BF$85&lt;=FC146),IFERROR($G146/FD146,0),"")</f>
        <v/>
      </c>
      <c r="BG146" s="90" t="str">
        <f>IF(AND(BG$85&gt;=FB146,BG$85&lt;=FC146),IFERROR($G146/FD146,0),"")</f>
        <v/>
      </c>
      <c r="BH146" s="90" t="str">
        <f>IF(AND(BH$85&gt;=FB146,BH$85&lt;=FC146),IFERROR($G146/FD146,0),"")</f>
        <v/>
      </c>
      <c r="BI146" s="90" t="str">
        <f>IF(AND(BI$85&gt;=FB146,BI$85&lt;=FC146),IFERROR($G146/FD146,0),"")</f>
        <v/>
      </c>
      <c r="BJ146" s="90" t="str">
        <f>IF(AND(BJ$85&gt;=FB146,BJ$85&lt;=FC146),IFERROR($G146/FD146,0),"")</f>
        <v/>
      </c>
      <c r="BK146" s="90" t="str">
        <f>IF(AND(BK$85&gt;=FB146,BK$85&lt;=FC146),IFERROR($G146/FD146,0),"")</f>
        <v/>
      </c>
      <c r="BL146" s="90" t="str">
        <f>IF(AND(BL$85&gt;=FB146,BL$85&lt;=FC146),IFERROR($G146/FD146,0),"")</f>
        <v/>
      </c>
      <c r="BM146" s="90" t="str">
        <f>IF(AND(BM$85&gt;=FB146,BM$85&lt;=FC146),IFERROR($G146/FD146,0),"")</f>
        <v/>
      </c>
      <c r="BN146" s="90" t="str">
        <f>IF(AND(BN$85&gt;=FB146,BN$85&lt;=FC146),IFERROR($G146/FD146,0),"")</f>
        <v/>
      </c>
      <c r="BO146" s="90" t="str">
        <f>IF(AND(BO$85&gt;=FB146,BO$85&lt;=FC146),IFERROR($G146/FD146,0),"")</f>
        <v/>
      </c>
      <c r="BP146" s="90" t="str">
        <f>IF(AND(BP$85&gt;=FB146,BP$85&lt;=FC146),IFERROR($G146/FD146,0),"")</f>
        <v/>
      </c>
      <c r="BQ146" s="90" t="str">
        <f>IF(AND(BQ$85&gt;=FB146,BQ$85&lt;=FC146),IFERROR($G146/FD146,0),"")</f>
        <v/>
      </c>
      <c r="BR146" s="90" t="str">
        <f>IF(AND(BR$85&gt;=FB146,BR$85&lt;=FC146),IFERROR($G146/FD146,0),"")</f>
        <v/>
      </c>
      <c r="BS146" s="90" t="str">
        <f>IF(AND(BS$85&gt;=FB146,BS$85&lt;=FC146),IFERROR($G146/FD146,0),"")</f>
        <v/>
      </c>
      <c r="BT146" s="90" t="str">
        <f>IF(AND(BT$85&gt;=FB146,BT$85&lt;=FC146),IFERROR($G146/FD146,0),"")</f>
        <v/>
      </c>
      <c r="BU146" s="90" t="str">
        <f>IF(AND(BU$85&gt;=FB146,BU$85&lt;=FC146),IFERROR($G146/FD146,0),"")</f>
        <v/>
      </c>
      <c r="BV146" s="90" t="str">
        <f>IF(AND(BV$85&gt;=FB146,BV$85&lt;=FC146),IFERROR($G146/FD146,0),"")</f>
        <v/>
      </c>
      <c r="BW146" s="90" t="str">
        <f>IF(AND(BW$85&gt;=FB146,BW$85&lt;=FC146),IFERROR($G146/FD146,0),"")</f>
        <v/>
      </c>
      <c r="BX146" s="90" t="str">
        <f>IF(AND(BX$85&gt;=FB146,BX$85&lt;=FC146),IFERROR($G146/FD146,0),"")</f>
        <v/>
      </c>
      <c r="BY146" s="90" t="str">
        <f>IF(AND(BY$85&gt;=FB146,BY$85&lt;=FC146),IFERROR($G146/FD146,0),"")</f>
        <v/>
      </c>
      <c r="BZ146" s="90" t="str">
        <f>IF(AND(BZ$85&gt;=FB146,BZ$85&lt;=FC146),IFERROR($G146/FD146,0),"")</f>
        <v/>
      </c>
      <c r="CA146" s="90" t="str">
        <f>IF(AND(CA$85&gt;=FB146,CA$85&lt;=FC146),IFERROR($G146/FD146,0),"")</f>
        <v/>
      </c>
      <c r="CB146" s="90" t="str">
        <f>IF(AND(CB$85&gt;=FB146,CB$85&lt;=FC146),IFERROR($G146/FD146,0),"")</f>
        <v/>
      </c>
      <c r="CC146" s="90" t="str">
        <f>IF(AND(CC$85&gt;=FB146,CC$85&lt;=FC146),IFERROR($G146/FD146,0),"")</f>
        <v/>
      </c>
      <c r="CD146" s="90" t="str">
        <f>IF(AND(CD$85&gt;=FB146,CD$85&lt;=FC146),IFERROR($G146/FD146,0),"")</f>
        <v/>
      </c>
      <c r="CE146" s="90" t="str">
        <f>IF(AND(CE$85&gt;=FB146,CE$85&lt;=FC146),IFERROR($G146/FD146,0),"")</f>
        <v/>
      </c>
      <c r="CF146" s="90" t="str">
        <f>IF(AND(CF$85&gt;=FB146,CF$85&lt;=FC146),IFERROR($G146/FD146,0),"")</f>
        <v/>
      </c>
      <c r="CG146" s="90" t="str">
        <f>IF(AND(CG$85&gt;=FB146,CG$85&lt;=FC146),IFERROR($G146/FD146,0),"")</f>
        <v/>
      </c>
      <c r="CH146" s="90" t="str">
        <f>IF(AND(CH$85&gt;=FB146,CH$85&lt;=FC146),IFERROR($G146/FD146,0),"")</f>
        <v/>
      </c>
      <c r="CI146" s="90" t="str">
        <f>IF(AND(CI$85&gt;=FB146,CI$85&lt;=FC146),IFERROR($G146/FD146,0),"")</f>
        <v/>
      </c>
      <c r="CJ146" s="90" t="str">
        <f>IF(AND(CJ$85&gt;=FB146,CJ$85&lt;=FC146),IFERROR($G146/FD146,0),"")</f>
        <v/>
      </c>
      <c r="CK146" s="90" t="str">
        <f>IF(AND(CK$85&gt;=FB146,CK$85&lt;=FC146),IFERROR($G146/FD146,0),"")</f>
        <v/>
      </c>
      <c r="CL146" s="90" t="str">
        <f>IF(AND(CL$85&gt;=FB146,CL$85&lt;=FC146),IFERROR($G146/FD146,0),"")</f>
        <v/>
      </c>
      <c r="CM146" s="90" t="str">
        <f>IF(AND(CM$85&gt;=FB146,CM$85&lt;=FC146),IFERROR($G146/FD146,0),"")</f>
        <v/>
      </c>
      <c r="CN146" s="90" t="str">
        <f>IF(AND(CN$85&gt;=FB146,CN$85&lt;=FC146),IFERROR($G146/FD146,0),"")</f>
        <v/>
      </c>
      <c r="CO146" s="90" t="str">
        <f>IF(AND(CO$85&gt;=FB146,CO$85&lt;=FC146),IFERROR($G146/FD146,0),"")</f>
        <v/>
      </c>
      <c r="CP146" s="90" t="str">
        <f>IF(AND(CP$85&gt;=FB146,CP$85&lt;=FC146),IFERROR($G146/FD146,0),"")</f>
        <v/>
      </c>
      <c r="CQ146" s="90" t="str">
        <f>IF(AND(CQ$85&gt;=FB146,CQ$85&lt;=FC146),IFERROR($G146/FD146,0),"")</f>
        <v/>
      </c>
      <c r="CR146" s="90" t="str">
        <f>IF(AND(CR$85&gt;=FB146,CR$85&lt;=FC146),IFERROR($G146/FD146,0),"")</f>
        <v/>
      </c>
      <c r="CS146" s="90" t="str">
        <f>IF(AND(CS$85&gt;=FB146,CS$85&lt;=FC146),IFERROR($G146/FD146,0),"")</f>
        <v/>
      </c>
      <c r="CT146" s="90" t="str">
        <f>IF(AND(CT$85&gt;=FB146,CT$85&lt;=FC146),IFERROR($G146/FD146,0),"")</f>
        <v/>
      </c>
      <c r="CU146" s="90" t="str">
        <f>IF(AND(CU$85&gt;=FB146,CU$85&lt;=FC146),IFERROR($G146/FD146,0),"")</f>
        <v/>
      </c>
      <c r="CV146" s="90" t="str">
        <f>IF(AND(CV$85&gt;=FB146,CV$85&lt;=FC146),IFERROR($G146/FD146,0),"")</f>
        <v/>
      </c>
      <c r="CW146" s="90" t="str">
        <f>IF(AND(CW$85&gt;=FB146,CW$85&lt;=FC146),IFERROR($G146/FD146,0),"")</f>
        <v/>
      </c>
      <c r="CX146" s="90" t="str">
        <f>IF(AND(CX$85&gt;=FB146,CX$85&lt;=FC146),IFERROR($G146/FD146,0),"")</f>
        <v/>
      </c>
      <c r="CY146" s="90" t="str">
        <f>IF(AND(CY$85&gt;=FB146,CY$85&lt;=FC146),IFERROR($G146/FD146,0),"")</f>
        <v/>
      </c>
      <c r="CZ146" s="90" t="str">
        <f>IF(AND(CZ$85&gt;=FB146,CZ$85&lt;=FC146),IFERROR($G146/FD146,0),"")</f>
        <v/>
      </c>
      <c r="DA146" s="90" t="str">
        <f>IF(AND(DA$85&gt;=FB146,DA$85&lt;=FC146),IFERROR($G146/FD146,0),"")</f>
        <v/>
      </c>
      <c r="DB146" s="90" t="str">
        <f>IF(AND(DB$85&gt;=FB146,DB$85&lt;=FC146),IFERROR($G146/FD146,0),"")</f>
        <v/>
      </c>
      <c r="DC146" s="90" t="str">
        <f>IF(AND(DC$85&gt;=FB146,DC$85&lt;=FC146),IFERROR($G146/FD146,0),"")</f>
        <v/>
      </c>
      <c r="DD146" s="90" t="str">
        <f>IF(AND(DD$85&gt;=FB146,DD$85&lt;=FC146),IFERROR($G146/FD146,0),"")</f>
        <v/>
      </c>
      <c r="DE146" s="90" t="str">
        <f>IF(AND(DE$85&gt;=FB146,DE$85&lt;=FC146),IFERROR($G146/FD146,0),"")</f>
        <v/>
      </c>
      <c r="DF146" s="90" t="str">
        <f>IF(AND(DF$85&gt;=FB146,DF$85&lt;=FC146),IFERROR($G146/FD146,0),"")</f>
        <v/>
      </c>
      <c r="DG146" s="90" t="str">
        <f>IF(AND(DG$85&gt;=FB146,DG$85&lt;=FC146),IFERROR($G146/FD146,0),"")</f>
        <v/>
      </c>
      <c r="DH146" s="90" t="str">
        <f>IF(AND(DH$85&gt;=FB146,DH$85&lt;=FC146),IFERROR($G146/FD146,0),"")</f>
        <v/>
      </c>
      <c r="DI146" s="90" t="str">
        <f>IF(AND(DI$85&gt;=FB146,DI$85&lt;=FC146),IFERROR($G146/FD146,0),"")</f>
        <v/>
      </c>
      <c r="DJ146" s="90" t="str">
        <f>IF(AND(DJ$85&gt;=FB146,DJ$85&lt;=FC146),IFERROR($G146/FD146,0),"")</f>
        <v/>
      </c>
      <c r="DK146" s="90" t="str">
        <f>IF(AND(DK$85&gt;=FB146,DK$85&lt;=FC146),IFERROR($G146/FD146,0),"")</f>
        <v/>
      </c>
      <c r="DL146" s="90" t="str">
        <f>IF(AND(DL$85&gt;=FB146,DL$85&lt;=FC146),IFERROR($G146/FD146,0),"")</f>
        <v/>
      </c>
      <c r="DM146" s="90" t="str">
        <f>IF(AND(DM$85&gt;=FB146,DM$85&lt;=FC146),IFERROR($G146/FD146,0),"")</f>
        <v/>
      </c>
      <c r="DN146" s="90" t="str">
        <f>IF(AND(DN$85&gt;=FB146,DN$85&lt;=FC146),IFERROR($G146/FD146,0),"")</f>
        <v/>
      </c>
      <c r="DO146" s="90">
        <f>IF(AND(DO$85&gt;=FB146,DO$85&lt;=FC146),IFERROR($G146/FD146,0),"")</f>
        <v>42412.5</v>
      </c>
      <c r="DP146" s="90">
        <f>IF(AND(DP$85&gt;=FB146,DP$85&lt;=FC146),IFERROR($G146/FD146,0),"")</f>
        <v>42412.5</v>
      </c>
      <c r="DQ146" s="90">
        <f>IF(AND(DQ$85&gt;=FB146,DQ$85&lt;=FC146),IFERROR($G146/FD146,0),"")</f>
        <v>42412.5</v>
      </c>
      <c r="DR146" s="90">
        <f>IF(AND(DR$85&gt;=FB146,DR$85&lt;=FC146),IFERROR($G146/FD146,0),"")</f>
        <v>42412.5</v>
      </c>
      <c r="DS146" s="90">
        <f>IF(AND(DS$85&gt;=FB146,DS$85&lt;=FC146),IFERROR($G146/FD146,0),"")</f>
        <v>42412.5</v>
      </c>
      <c r="DT146" s="90">
        <f>IF(AND(DT$85&gt;=FB146,DT$85&lt;=FC146),IFERROR($G146/FD146,0),"")</f>
        <v>42412.5</v>
      </c>
      <c r="DU146" s="90">
        <f>IF(AND(DU$85&gt;=FB146,DU$85&lt;=FC146),IFERROR($G146/FD146,0),"")</f>
        <v>42412.5</v>
      </c>
      <c r="DV146" s="90">
        <f>IF(AND(DV$85&gt;=FB146,DV$85&lt;=FC146),IFERROR($G146/FD146,0),"")</f>
        <v>42412.5</v>
      </c>
      <c r="DW146" s="90">
        <f>IF(AND(DW$85&gt;=FB146,DW$85&lt;=FC146),IFERROR($G146/FD146,0),"")</f>
        <v>42412.5</v>
      </c>
      <c r="DX146" s="90">
        <f>IF(AND(DX$85&gt;=FB146,DX$85&lt;=FC146),IFERROR($G146/FD146,0),"")</f>
        <v>42412.5</v>
      </c>
      <c r="DY146" s="90">
        <f>IF(AND(DY$85&gt;=FB146,DY$85&lt;=FC146),IFERROR($G146/FD146,0),"")</f>
        <v>42412.5</v>
      </c>
      <c r="DZ146" s="90">
        <f>IF(AND(DZ$85&gt;=FB146,DZ$85&lt;=FC146),IFERROR($G146/FD146,0),"")</f>
        <v>42412.5</v>
      </c>
      <c r="EA146" s="90" t="str">
        <f>IF(AND(EA$85&gt;=FB146,EA$85&lt;=FC146),IFERROR($G146/FD146,0),"")</f>
        <v/>
      </c>
      <c r="EB146" s="90" t="str">
        <f>IF(AND(EB$85&gt;=FB146,EB$85&lt;=FC146),IFERROR($G146/FD146,0),"")</f>
        <v/>
      </c>
      <c r="EC146" s="90" t="str">
        <f>IF(AND(EC$85&gt;=FB146,EC$85&lt;=FC146),IFERROR($G146/FD146,0),"")</f>
        <v/>
      </c>
      <c r="ED146" s="90" t="str">
        <f>IF(AND(ED$85&gt;=FB146,ED$85&lt;=FC146),IFERROR($G146/FD146,0),"")</f>
        <v/>
      </c>
      <c r="EE146" s="90" t="str">
        <f>IF(AND(EE$85&gt;=FB146,EE$85&lt;=FC146),IFERROR($G146/FD146,0),"")</f>
        <v/>
      </c>
      <c r="EF146" s="90" t="str">
        <f>IF(AND(EF$85&gt;=FB146,EF$85&lt;=FC146),IFERROR($G146/FD146,0),"")</f>
        <v/>
      </c>
      <c r="EG146" s="90" t="str">
        <f>IF(AND(EG$85&gt;=FB146,EG$85&lt;=FC146),IFERROR($G146/FD146,0),"")</f>
        <v/>
      </c>
      <c r="EH146" s="90" t="str">
        <f>IF(AND(EH$85&gt;=FB146,EH$85&lt;=FC146),IFERROR($G146/FD146,0),"")</f>
        <v/>
      </c>
      <c r="EI146" s="90" t="str">
        <f>IF(AND(EI$85&gt;=FB146,EI$85&lt;=FC146),IFERROR($G146/FD146,0),"")</f>
        <v/>
      </c>
      <c r="EJ146" s="90" t="str">
        <f>IF(AND(EJ$85&gt;=FB146,EJ$85&lt;=FC146),IFERROR($G146/FD146,0),"")</f>
        <v/>
      </c>
      <c r="EK146" s="90" t="str">
        <f>IF(AND(EK$85&gt;=FB146,EK$85&lt;=FC146),IFERROR($G146/FD146,0),"")</f>
        <v/>
      </c>
      <c r="EL146" s="90" t="str">
        <f>IF(AND(EL$85&gt;=FB146,EL$85&lt;=FC146),IFERROR($G146/FD146,0),"")</f>
        <v/>
      </c>
      <c r="EM146" s="90" t="str">
        <f>IF(AND(EM$85&gt;=FB146,EM$85&lt;=FC146),IFERROR($G146/FD146,0),"")</f>
        <v/>
      </c>
      <c r="EN146" s="90" t="str">
        <f>IF(AND(EN$85&gt;=FB146,EN$85&lt;=FC146),IFERROR($G146/FD146,0),"")</f>
        <v/>
      </c>
      <c r="EO146" s="90" t="str">
        <f>IF(AND(EO$85&gt;=FB146,EO$85&lt;=FC146),IFERROR($G146/FD146,0),"")</f>
        <v/>
      </c>
      <c r="EP146" s="90" t="str">
        <f>IF(AND(EP$85&gt;=FB146,EP$85&lt;=FC146),IFERROR($G146/FD146,0),"")</f>
        <v/>
      </c>
      <c r="EQ146" s="90" t="str">
        <f>IF(AND(EQ$85&gt;=FB146,EQ$85&lt;=FC146),IFERROR($G146/FD146,0),"")</f>
        <v/>
      </c>
      <c r="ER146" s="90" t="str">
        <f>IF(AND(ER$85&gt;=FB146,ER$85&lt;=FC146),IFERROR($G146/FD146,0),"")</f>
        <v/>
      </c>
      <c r="ES146" s="90" t="str">
        <f>IF(AND(ES$85&gt;=FB146,ES$85&lt;=FC146),IFERROR($G146/FD146,0),"")</f>
        <v/>
      </c>
      <c r="ET146" s="90" t="str">
        <f>IF(AND(ET$85&gt;=FB146,ET$85&lt;=FC146),IFERROR($G146/FD146,0),"")</f>
        <v/>
      </c>
      <c r="EU146" s="90" t="str">
        <f>IF(AND(EU$85&gt;=FB146,EU$85&lt;=FC146),IFERROR($G146/FD146,0),"")</f>
        <v/>
      </c>
      <c r="EV146" s="90" t="str">
        <f>IF(AND(EV$85&gt;=FB146,EV$85&lt;=FC146),IFERROR($G146/FD146,0),"")</f>
        <v/>
      </c>
      <c r="EW146" s="90" t="str">
        <f>IF(AND(EW$85&gt;=FB146,EW$85&lt;=FC146),IFERROR($G146/FD146,0),"")</f>
        <v/>
      </c>
      <c r="EX146" s="90" t="str">
        <f>IF(AND(EX$85&gt;=FB146,EX$85&lt;=FC146),IFERROR($G146/FD146,0),"")</f>
        <v/>
      </c>
      <c r="EY146" s="90" t="str">
        <f>IF(AND(EY$85&gt;=FB146,EY$85&lt;=FC146),IFERROR($G146/FD146,0),"")</f>
        <v/>
      </c>
      <c r="EZ146" s="90" t="str">
        <f>IF(AND(EZ$85&gt;=FB146,EZ$85&lt;=FC146),IFERROR($G146/FD146,0),"")</f>
        <v/>
      </c>
      <c r="FA146" s="90" t="str">
        <f>IF(AND(FA$85&gt;=FB146,FA$85&lt;=FC146),IFERROR($G146/FD146,0),"")</f>
        <v/>
      </c>
      <c r="FB146">
        <f>'06_Presupuesto'!J233-'02_Rendimientos'!$B$79+1</f>
        <v>112</v>
      </c>
      <c r="FC146">
        <f>'06_Presupuesto'!K233-'02_Rendimientos'!$B$79+1</f>
        <v>123</v>
      </c>
      <c r="FD146">
        <f>FC146-FB146+1</f>
        <v>12</v>
      </c>
    </row>
    <row r="147" spans="2:160">
      <c r="B147" s="107" t="s">
        <v>381</v>
      </c>
      <c r="C147" s="107"/>
      <c r="D147" s="107"/>
      <c r="E147" s="107"/>
      <c r="F147" s="107"/>
      <c r="G147" s="107"/>
      <c r="H147" s="107"/>
      <c r="I147" s="107"/>
      <c r="J147" s="107" t="str">
        <f>IF(AND(J$85&gt;=FB147,J$85&lt;=FC147),IFERROR($G147/FD147,0),"")</f>
        <v/>
      </c>
      <c r="K147" s="107"/>
      <c r="L147" s="107"/>
      <c r="M147" s="107"/>
      <c r="N147" s="107"/>
      <c r="O147" s="107"/>
      <c r="P147" s="107"/>
      <c r="Q147" s="107"/>
      <c r="R147" s="107"/>
      <c r="S147" s="107"/>
      <c r="T147" s="107"/>
      <c r="U147" s="107"/>
      <c r="V147" s="107"/>
      <c r="W147" s="107"/>
      <c r="X147" s="107"/>
      <c r="Y147" s="107"/>
      <c r="Z147" s="107"/>
      <c r="AA147" s="107"/>
      <c r="AB147" s="107"/>
      <c r="AC147" s="107"/>
      <c r="AD147" s="107"/>
      <c r="AE147" s="107"/>
      <c r="AF147" s="107"/>
      <c r="AG147" s="107"/>
      <c r="AH147" s="107"/>
      <c r="AI147" s="107"/>
      <c r="AJ147" s="107"/>
      <c r="AK147" s="107"/>
      <c r="AL147" s="107"/>
      <c r="AM147" s="107"/>
      <c r="AN147" s="107"/>
      <c r="AO147" s="107"/>
      <c r="AP147" s="107"/>
      <c r="AQ147" s="107"/>
      <c r="AR147" s="107"/>
      <c r="AS147" s="107"/>
      <c r="AT147" s="107"/>
      <c r="AU147" s="107"/>
      <c r="AV147" s="107"/>
      <c r="AW147" s="107"/>
      <c r="AX147" s="107"/>
      <c r="AY147" s="107"/>
      <c r="AZ147" s="107"/>
      <c r="BA147" s="107"/>
      <c r="BB147" s="107"/>
      <c r="BC147" s="107"/>
      <c r="BD147" s="107"/>
      <c r="BE147" s="107"/>
      <c r="BF147" s="107"/>
      <c r="BG147" s="107"/>
      <c r="BH147" s="107"/>
      <c r="BI147" s="107"/>
      <c r="BJ147" s="107"/>
      <c r="BK147" s="107"/>
      <c r="BL147" s="107"/>
      <c r="BM147" s="107"/>
      <c r="BN147" s="107"/>
      <c r="BO147" s="107"/>
      <c r="BP147" s="107"/>
      <c r="BQ147" s="107"/>
      <c r="BR147" s="107"/>
      <c r="BS147" s="107"/>
      <c r="BT147" s="107"/>
      <c r="BU147" s="107"/>
      <c r="BV147" s="107"/>
      <c r="BW147" s="107"/>
      <c r="BX147" s="107"/>
      <c r="BY147" s="107"/>
      <c r="BZ147" s="107"/>
      <c r="CA147" s="107"/>
      <c r="CB147" s="107"/>
      <c r="CC147" s="107"/>
      <c r="CD147" s="107"/>
      <c r="CE147" s="107"/>
      <c r="CF147" s="107"/>
      <c r="CG147" s="107"/>
      <c r="CH147" s="107"/>
      <c r="CI147" s="107"/>
      <c r="CJ147" s="107"/>
      <c r="CK147" s="107"/>
      <c r="CL147" s="107"/>
      <c r="CM147" s="107"/>
      <c r="CN147" s="107"/>
      <c r="CO147" s="107"/>
      <c r="CP147" s="107"/>
      <c r="CQ147" s="107"/>
      <c r="CR147" s="107"/>
      <c r="CS147" s="107"/>
      <c r="CT147" s="107"/>
      <c r="CU147" s="107"/>
      <c r="CV147" s="107"/>
      <c r="CW147" s="107"/>
      <c r="CX147" s="107"/>
      <c r="CY147" s="107"/>
      <c r="CZ147" s="107"/>
      <c r="DA147" s="107"/>
      <c r="DB147" s="107"/>
      <c r="DC147" s="107"/>
      <c r="DD147" s="107"/>
      <c r="DE147" s="107"/>
      <c r="DF147" s="107"/>
      <c r="DG147" s="107"/>
      <c r="DH147" s="107"/>
      <c r="DI147" s="107"/>
      <c r="DJ147" s="107"/>
      <c r="DK147" s="107"/>
      <c r="DL147" s="107"/>
      <c r="DM147" s="107"/>
      <c r="DN147" s="107"/>
      <c r="DO147" s="107"/>
      <c r="DP147" s="107"/>
      <c r="DQ147" s="107"/>
      <c r="DR147" s="107"/>
      <c r="DS147" s="107"/>
      <c r="DT147" s="107"/>
      <c r="DU147" s="107"/>
      <c r="DV147" s="107"/>
      <c r="DW147" s="107"/>
      <c r="DX147" s="107"/>
      <c r="DY147" s="107"/>
      <c r="DZ147" s="107"/>
      <c r="EA147" s="107"/>
      <c r="EB147" s="107"/>
      <c r="EC147" s="107"/>
      <c r="ED147" s="107"/>
      <c r="EE147" s="107"/>
      <c r="EF147" s="107"/>
      <c r="EG147" s="107"/>
      <c r="EH147" s="107"/>
      <c r="EI147" s="107"/>
      <c r="EJ147" s="107"/>
      <c r="EK147" s="107"/>
      <c r="EL147" s="107"/>
      <c r="EM147" s="107"/>
      <c r="EN147" s="107"/>
      <c r="EO147" s="107"/>
      <c r="EP147" s="107"/>
      <c r="EQ147" s="107"/>
      <c r="ER147" s="107"/>
      <c r="ES147" s="107"/>
      <c r="ET147" s="107"/>
      <c r="EU147" s="107"/>
      <c r="EV147" s="107"/>
      <c r="EW147" s="107"/>
      <c r="EX147" s="107"/>
      <c r="EY147" s="107"/>
      <c r="EZ147" s="107"/>
      <c r="FA147" s="107"/>
    </row>
    <row r="148" spans="2:160">
      <c r="B148" s="109" t="str">
        <f>'06_Presupuesto'!K68</f>
        <v>C.1.1.1</v>
      </c>
      <c r="C148" s="109" t="str">
        <f>'06_Presupuesto'!L68</f>
        <v>EMT Ø32mm</v>
      </c>
      <c r="D148" s="109" t="str">
        <f>'06_Presupuesto'!M68</f>
        <v>UNI</v>
      </c>
      <c r="E148" s="110">
        <f>'06_Presupuesto'!N68</f>
        <v>1</v>
      </c>
      <c r="F148" s="110">
        <f>'06_Presupuesto'!O68</f>
        <v>85000</v>
      </c>
      <c r="G148" s="110">
        <f>'06_Presupuesto'!P68</f>
        <v>85000</v>
      </c>
      <c r="H148" s="110" t="str">
        <f>IF(AND(H$85&gt;=FB148,H$85&lt;=FC148),IFERROR($G148/FD148,0),"")</f>
        <v/>
      </c>
      <c r="I148" s="110" t="str">
        <f>IF(AND(I$85&gt;=FB148,I$85&lt;=FC148),IFERROR($G148/FD148,0),"")</f>
        <v/>
      </c>
      <c r="J148" s="110" t="str">
        <f>IF(AND(J$85&gt;=FB148,J$85&lt;=FC148),IFERROR($G148/FD148,0),"")</f>
        <v/>
      </c>
      <c r="K148" s="110" t="str">
        <f>IF(AND(K$85&gt;=FB148,K$85&lt;=FC148),IFERROR($G148/FD148,0),"")</f>
        <v/>
      </c>
      <c r="L148" s="110" t="str">
        <f>IF(AND(L$85&gt;=FB148,L$85&lt;=FC148),IFERROR($G148/FD148,0),"")</f>
        <v/>
      </c>
      <c r="M148" s="110" t="str">
        <f>IF(AND(M$85&gt;=FB148,M$85&lt;=FC148),IFERROR($G148/FD148,0),"")</f>
        <v/>
      </c>
      <c r="N148" s="110" t="str">
        <f>IF(AND(N$85&gt;=FB148,N$85&lt;=FC148),IFERROR($G148/FD148,0),"")</f>
        <v/>
      </c>
      <c r="O148" s="110" t="str">
        <f>IF(AND(O$85&gt;=FB148,O$85&lt;=FC148),IFERROR($G148/FD148,0),"")</f>
        <v/>
      </c>
      <c r="P148" s="110" t="str">
        <f>IF(AND(P$85&gt;=FB148,P$85&lt;=FC148),IFERROR($G148/FD148,0),"")</f>
        <v/>
      </c>
      <c r="Q148" s="110" t="str">
        <f>IF(AND(Q$85&gt;=FB148,Q$85&lt;=FC148),IFERROR($G148/FD148,0),"")</f>
        <v/>
      </c>
      <c r="R148" s="110" t="str">
        <f>IF(AND(R$85&gt;=FB148,R$85&lt;=FC148),IFERROR($G148/FD148,0),"")</f>
        <v/>
      </c>
      <c r="S148" s="110" t="str">
        <f>IF(AND(S$85&gt;=FB148,S$85&lt;=FC148),IFERROR($G148/FD148,0),"")</f>
        <v/>
      </c>
      <c r="T148" s="110" t="str">
        <f>IF(AND(T$85&gt;=FB148,T$85&lt;=FC148),IFERROR($G148/FD148,0),"")</f>
        <v/>
      </c>
      <c r="U148" s="110" t="str">
        <f>IF(AND(U$85&gt;=FB148,U$85&lt;=FC148),IFERROR($G148/FD148,0),"")</f>
        <v/>
      </c>
      <c r="V148" s="110" t="str">
        <f>IF(AND(V$85&gt;=FB148,V$85&lt;=FC148),IFERROR($G148/FD148,0),"")</f>
        <v/>
      </c>
      <c r="W148" s="110" t="str">
        <f>IF(AND(W$85&gt;=FB148,W$85&lt;=FC148),IFERROR($G148/FD148,0),"")</f>
        <v/>
      </c>
      <c r="X148" s="110" t="str">
        <f>IF(AND(X$85&gt;=FB148,X$85&lt;=FC148),IFERROR($G148/FD148,0),"")</f>
        <v/>
      </c>
      <c r="Y148" s="110" t="str">
        <f>IF(AND(Y$85&gt;=FB148,Y$85&lt;=FC148),IFERROR($G148/FD148,0),"")</f>
        <v/>
      </c>
      <c r="Z148" s="110" t="str">
        <f>IF(AND(Z$85&gt;=FB148,Z$85&lt;=FC148),IFERROR($G148/FD148,0),"")</f>
        <v/>
      </c>
      <c r="AA148" s="110" t="str">
        <f>IF(AND(AA$85&gt;=FB148,AA$85&lt;=FC148),IFERROR($G148/FD148,0),"")</f>
        <v/>
      </c>
      <c r="AB148" s="110" t="str">
        <f>IF(AND(AB$85&gt;=FB148,AB$85&lt;=FC148),IFERROR($G148/FD148,0),"")</f>
        <v/>
      </c>
      <c r="AC148" s="110" t="str">
        <f>IF(AND(AC$85&gt;=FB148,AC$85&lt;=FC148),IFERROR($G148/FD148,0),"")</f>
        <v/>
      </c>
      <c r="AD148" s="110" t="str">
        <f>IF(AND(AD$85&gt;=FB148,AD$85&lt;=FC148),IFERROR($G148/FD148,0),"")</f>
        <v/>
      </c>
      <c r="AE148" s="110" t="str">
        <f>IF(AND(AE$85&gt;=FB148,AE$85&lt;=FC148),IFERROR($G148/FD148,0),"")</f>
        <v/>
      </c>
      <c r="AF148" s="110" t="str">
        <f>IF(AND(AF$85&gt;=FB148,AF$85&lt;=FC148),IFERROR($G148/FD148,0),"")</f>
        <v/>
      </c>
      <c r="AG148" s="110" t="str">
        <f>IF(AND(AG$85&gt;=FB148,AG$85&lt;=FC148),IFERROR($G148/FD148,0),"")</f>
        <v/>
      </c>
      <c r="AH148" s="110" t="str">
        <f>IF(AND(AH$85&gt;=FB148,AH$85&lt;=FC148),IFERROR($G148/FD148,0),"")</f>
        <v/>
      </c>
      <c r="AI148" s="110" t="str">
        <f>IF(AND(AI$85&gt;=FB148,AI$85&lt;=FC148),IFERROR($G148/FD148,0),"")</f>
        <v/>
      </c>
      <c r="AJ148" s="110" t="str">
        <f>IF(AND(AJ$85&gt;=FB148,AJ$85&lt;=FC148),IFERROR($G148/FD148,0),"")</f>
        <v/>
      </c>
      <c r="AK148" s="110" t="str">
        <f>IF(AND(AK$85&gt;=FB148,AK$85&lt;=FC148),IFERROR($G148/FD148,0),"")</f>
        <v/>
      </c>
      <c r="AL148" s="110" t="str">
        <f>IF(AND(AL$85&gt;=FB148,AL$85&lt;=FC148),IFERROR($G148/FD148,0),"")</f>
        <v/>
      </c>
      <c r="AM148" s="110" t="str">
        <f>IF(AND(AM$85&gt;=FB148,AM$85&lt;=FC148),IFERROR($G148/FD148,0),"")</f>
        <v/>
      </c>
      <c r="AN148" s="110" t="str">
        <f>IF(AND(AN$85&gt;=FB148,AN$85&lt;=FC148),IFERROR($G148/FD148,0),"")</f>
        <v/>
      </c>
      <c r="AO148" s="110" t="str">
        <f>IF(AND(AO$85&gt;=FB148,AO$85&lt;=FC148),IFERROR($G148/FD148,0),"")</f>
        <v/>
      </c>
      <c r="AP148" s="110" t="str">
        <f>IF(AND(AP$85&gt;=FB148,AP$85&lt;=FC148),IFERROR($G148/FD148,0),"")</f>
        <v/>
      </c>
      <c r="AQ148" s="110" t="str">
        <f>IF(AND(AQ$85&gt;=FB148,AQ$85&lt;=FC148),IFERROR($G148/FD148,0),"")</f>
        <v/>
      </c>
      <c r="AR148" s="110" t="str">
        <f>IF(AND(AR$85&gt;=FB148,AR$85&lt;=FC148),IFERROR($G148/FD148,0),"")</f>
        <v/>
      </c>
      <c r="AS148" s="110" t="str">
        <f>IF(AND(AS$85&gt;=FB148,AS$85&lt;=FC148),IFERROR($G148/FD148,0),"")</f>
        <v/>
      </c>
      <c r="AT148" s="110" t="str">
        <f>IF(AND(AT$85&gt;=FB148,AT$85&lt;=FC148),IFERROR($G148/FD148,0),"")</f>
        <v/>
      </c>
      <c r="AU148" s="110" t="str">
        <f>IF(AND(AU$85&gt;=FB148,AU$85&lt;=FC148),IFERROR($G148/FD148,0),"")</f>
        <v/>
      </c>
      <c r="AV148" s="110" t="str">
        <f>IF(AND(AV$85&gt;=FB148,AV$85&lt;=FC148),IFERROR($G148/FD148,0),"")</f>
        <v/>
      </c>
      <c r="AW148" s="110" t="str">
        <f>IF(AND(AW$85&gt;=FB148,AW$85&lt;=FC148),IFERROR($G148/FD148,0),"")</f>
        <v/>
      </c>
      <c r="AX148" s="110" t="str">
        <f>IF(AND(AX$85&gt;=FB148,AX$85&lt;=FC148),IFERROR($G148/FD148,0),"")</f>
        <v/>
      </c>
      <c r="AY148" s="110" t="str">
        <f>IF(AND(AY$85&gt;=FB148,AY$85&lt;=FC148),IFERROR($G148/FD148,0),"")</f>
        <v/>
      </c>
      <c r="AZ148" s="110" t="str">
        <f>IF(AND(AZ$85&gt;=FB148,AZ$85&lt;=FC148),IFERROR($G148/FD148,0),"")</f>
        <v/>
      </c>
      <c r="BA148" s="110" t="str">
        <f>IF(AND(BA$85&gt;=FB148,BA$85&lt;=FC148),IFERROR($G148/FD148,0),"")</f>
        <v/>
      </c>
      <c r="BB148" s="110" t="str">
        <f>IF(AND(BB$85&gt;=FB148,BB$85&lt;=FC148),IFERROR($G148/FD148,0),"")</f>
        <v/>
      </c>
      <c r="BC148" s="110" t="str">
        <f>IF(AND(BC$85&gt;=FB148,BC$85&lt;=FC148),IFERROR($G148/FD148,0),"")</f>
        <v/>
      </c>
      <c r="BD148" s="110" t="str">
        <f>IF(AND(BD$85&gt;=FB148,BD$85&lt;=FC148),IFERROR($G148/FD148,0),"")</f>
        <v/>
      </c>
      <c r="BE148" s="110" t="str">
        <f>IF(AND(BE$85&gt;=FB148,BE$85&lt;=FC148),IFERROR($G148/FD148,0),"")</f>
        <v/>
      </c>
      <c r="BF148" s="110" t="str">
        <f>IF(AND(BF$85&gt;=FB148,BF$85&lt;=FC148),IFERROR($G148/FD148,0),"")</f>
        <v/>
      </c>
      <c r="BG148" s="110" t="str">
        <f>IF(AND(BG$85&gt;=FB148,BG$85&lt;=FC148),IFERROR($G148/FD148,0),"")</f>
        <v/>
      </c>
      <c r="BH148" s="110" t="str">
        <f>IF(AND(BH$85&gt;=FB148,BH$85&lt;=FC148),IFERROR($G148/FD148,0),"")</f>
        <v/>
      </c>
      <c r="BI148" s="110" t="str">
        <f>IF(AND(BI$85&gt;=FB148,BI$85&lt;=FC148),IFERROR($G148/FD148,0),"")</f>
        <v/>
      </c>
      <c r="BJ148" s="110" t="str">
        <f>IF(AND(BJ$85&gt;=FB148,BJ$85&lt;=FC148),IFERROR($G148/FD148,0),"")</f>
        <v/>
      </c>
      <c r="BK148" s="110" t="str">
        <f>IF(AND(BK$85&gt;=FB148,BK$85&lt;=FC148),IFERROR($G148/FD148,0),"")</f>
        <v/>
      </c>
      <c r="BL148" s="110" t="str">
        <f>IF(AND(BL$85&gt;=FB148,BL$85&lt;=FC148),IFERROR($G148/FD148,0),"")</f>
        <v/>
      </c>
      <c r="BM148" s="110" t="str">
        <f>IF(AND(BM$85&gt;=FB148,BM$85&lt;=FC148),IFERROR($G148/FD148,0),"")</f>
        <v/>
      </c>
      <c r="BN148" s="110" t="str">
        <f>IF(AND(BN$85&gt;=FB148,BN$85&lt;=FC148),IFERROR($G148/FD148,0),"")</f>
        <v/>
      </c>
      <c r="BO148" s="110" t="str">
        <f>IF(AND(BO$85&gt;=FB148,BO$85&lt;=FC148),IFERROR($G148/FD148,0),"")</f>
        <v/>
      </c>
      <c r="BP148" s="110" t="str">
        <f>IF(AND(BP$85&gt;=FB148,BP$85&lt;=FC148),IFERROR($G148/FD148,0),"")</f>
        <v/>
      </c>
      <c r="BQ148" s="110" t="str">
        <f>IF(AND(BQ$85&gt;=FB148,BQ$85&lt;=FC148),IFERROR($G148/FD148,0),"")</f>
        <v/>
      </c>
      <c r="BR148" s="110" t="str">
        <f>IF(AND(BR$85&gt;=FB148,BR$85&lt;=FC148),IFERROR($G148/FD148,0),"")</f>
        <v/>
      </c>
      <c r="BS148" s="110" t="str">
        <f>IF(AND(BS$85&gt;=FB148,BS$85&lt;=FC148),IFERROR($G148/FD148,0),"")</f>
        <v/>
      </c>
      <c r="BT148" s="110" t="str">
        <f>IF(AND(BT$85&gt;=FB148,BT$85&lt;=FC148),IFERROR($G148/FD148,0),"")</f>
        <v/>
      </c>
      <c r="BU148" s="110" t="str">
        <f>IF(AND(BU$85&gt;=FB148,BU$85&lt;=FC148),IFERROR($G148/FD148,0),"")</f>
        <v/>
      </c>
      <c r="BV148" s="110" t="str">
        <f>IF(AND(BV$85&gt;=FB148,BV$85&lt;=FC148),IFERROR($G148/FD148,0),"")</f>
        <v/>
      </c>
      <c r="BW148" s="110" t="str">
        <f>IF(AND(BW$85&gt;=FB148,BW$85&lt;=FC148),IFERROR($G148/FD148,0),"")</f>
        <v/>
      </c>
      <c r="BX148" s="110" t="str">
        <f>IF(AND(BX$85&gt;=FB148,BX$85&lt;=FC148),IFERROR($G148/FD148,0),"")</f>
        <v/>
      </c>
      <c r="BY148" s="110" t="str">
        <f>IF(AND(BY$85&gt;=FB148,BY$85&lt;=FC148),IFERROR($G148/FD148,0),"")</f>
        <v/>
      </c>
      <c r="BZ148" s="110" t="str">
        <f>IF(AND(BZ$85&gt;=FB148,BZ$85&lt;=FC148),IFERROR($G148/FD148,0),"")</f>
        <v/>
      </c>
      <c r="CA148" s="110" t="str">
        <f>IF(AND(CA$85&gt;=FB148,CA$85&lt;=FC148),IFERROR($G148/FD148,0),"")</f>
        <v/>
      </c>
      <c r="CB148" s="110" t="str">
        <f>IF(AND(CB$85&gt;=FB148,CB$85&lt;=FC148),IFERROR($G148/FD148,0),"")</f>
        <v/>
      </c>
      <c r="CC148" s="110" t="str">
        <f>IF(AND(CC$85&gt;=FB148,CC$85&lt;=FC148),IFERROR($G148/FD148,0),"")</f>
        <v/>
      </c>
      <c r="CD148" s="110" t="str">
        <f>IF(AND(CD$85&gt;=FB148,CD$85&lt;=FC148),IFERROR($G148/FD148,0),"")</f>
        <v/>
      </c>
      <c r="CE148" s="110" t="str">
        <f>IF(AND(CE$85&gt;=FB148,CE$85&lt;=FC148),IFERROR($G148/FD148,0),"")</f>
        <v/>
      </c>
      <c r="CF148" s="110" t="str">
        <f>IF(AND(CF$85&gt;=FB148,CF$85&lt;=FC148),IFERROR($G148/FD148,0),"")</f>
        <v/>
      </c>
      <c r="CG148" s="110" t="str">
        <f>IF(AND(CG$85&gt;=FB148,CG$85&lt;=FC148),IFERROR($G148/FD148,0),"")</f>
        <v/>
      </c>
      <c r="CH148" s="110" t="str">
        <f>IF(AND(CH$85&gt;=FB148,CH$85&lt;=FC148),IFERROR($G148/FD148,0),"")</f>
        <v/>
      </c>
      <c r="CI148" s="110" t="str">
        <f>IF(AND(CI$85&gt;=FB148,CI$85&lt;=FC148),IFERROR($G148/FD148,0),"")</f>
        <v/>
      </c>
      <c r="CJ148" s="110" t="str">
        <f>IF(AND(CJ$85&gt;=FB148,CJ$85&lt;=FC148),IFERROR($G148/FD148,0),"")</f>
        <v/>
      </c>
      <c r="CK148" s="110">
        <f>IF(AND(CK$85&gt;=FB148,CK$85&lt;=FC148),IFERROR($G148/FD148,0),"")</f>
        <v>6071.4285714285716</v>
      </c>
      <c r="CL148" s="110">
        <f>IF(AND(CL$85&gt;=FB148,CL$85&lt;=FC148),IFERROR($G148/FD148,0),"")</f>
        <v>6071.4285714285716</v>
      </c>
      <c r="CM148" s="110">
        <f>IF(AND(CM$85&gt;=FB148,CM$85&lt;=FC148),IFERROR($G148/FD148,0),"")</f>
        <v>6071.4285714285716</v>
      </c>
      <c r="CN148" s="110">
        <f>IF(AND(CN$85&gt;=FB148,CN$85&lt;=FC148),IFERROR($G148/FD148,0),"")</f>
        <v>6071.4285714285716</v>
      </c>
      <c r="CO148" s="110">
        <f>IF(AND(CO$85&gt;=FB148,CO$85&lt;=FC148),IFERROR($G148/FD148,0),"")</f>
        <v>6071.4285714285716</v>
      </c>
      <c r="CP148" s="110">
        <f>IF(AND(CP$85&gt;=FB148,CP$85&lt;=FC148),IFERROR($G148/FD148,0),"")</f>
        <v>6071.4285714285716</v>
      </c>
      <c r="CQ148" s="110">
        <f>IF(AND(CQ$85&gt;=FB148,CQ$85&lt;=FC148),IFERROR($G148/FD148,0),"")</f>
        <v>6071.4285714285716</v>
      </c>
      <c r="CR148" s="110">
        <f>IF(AND(CR$85&gt;=FB148,CR$85&lt;=FC148),IFERROR($G148/FD148,0),"")</f>
        <v>6071.4285714285716</v>
      </c>
      <c r="CS148" s="110">
        <f>IF(AND(CS$85&gt;=FB148,CS$85&lt;=FC148),IFERROR($G148/FD148,0),"")</f>
        <v>6071.4285714285716</v>
      </c>
      <c r="CT148" s="110">
        <f>IF(AND(CT$85&gt;=FB148,CT$85&lt;=FC148),IFERROR($G148/FD148,0),"")</f>
        <v>6071.4285714285716</v>
      </c>
      <c r="CU148" s="110">
        <f>IF(AND(CU$85&gt;=FB148,CU$85&lt;=FC148),IFERROR($G148/FD148,0),"")</f>
        <v>6071.4285714285716</v>
      </c>
      <c r="CV148" s="110">
        <f>IF(AND(CV$85&gt;=FB148,CV$85&lt;=FC148),IFERROR($G148/FD148,0),"")</f>
        <v>6071.4285714285716</v>
      </c>
      <c r="CW148" s="110">
        <f>IF(AND(CW$85&gt;=FB148,CW$85&lt;=FC148),IFERROR($G148/FD148,0),"")</f>
        <v>6071.4285714285716</v>
      </c>
      <c r="CX148" s="110">
        <f>IF(AND(CX$85&gt;=FB148,CX$85&lt;=FC148),IFERROR($G148/FD148,0),"")</f>
        <v>6071.4285714285716</v>
      </c>
      <c r="CY148" s="110" t="str">
        <f>IF(AND(CY$85&gt;=FB148,CY$85&lt;=FC148),IFERROR($G148/FD148,0),"")</f>
        <v/>
      </c>
      <c r="CZ148" s="110" t="str">
        <f>IF(AND(CZ$85&gt;=FB148,CZ$85&lt;=FC148),IFERROR($G148/FD148,0),"")</f>
        <v/>
      </c>
      <c r="DA148" s="110" t="str">
        <f>IF(AND(DA$85&gt;=FB148,DA$85&lt;=FC148),IFERROR($G148/FD148,0),"")</f>
        <v/>
      </c>
      <c r="DB148" s="110" t="str">
        <f>IF(AND(DB$85&gt;=FB148,DB$85&lt;=FC148),IFERROR($G148/FD148,0),"")</f>
        <v/>
      </c>
      <c r="DC148" s="110" t="str">
        <f>IF(AND(DC$85&gt;=FB148,DC$85&lt;=FC148),IFERROR($G148/FD148,0),"")</f>
        <v/>
      </c>
      <c r="DD148" s="110" t="str">
        <f>IF(AND(DD$85&gt;=FB148,DD$85&lt;=FC148),IFERROR($G148/FD148,0),"")</f>
        <v/>
      </c>
      <c r="DE148" s="110" t="str">
        <f>IF(AND(DE$85&gt;=FB148,DE$85&lt;=FC148),IFERROR($G148/FD148,0),"")</f>
        <v/>
      </c>
      <c r="DF148" s="110" t="str">
        <f>IF(AND(DF$85&gt;=FB148,DF$85&lt;=FC148),IFERROR($G148/FD148,0),"")</f>
        <v/>
      </c>
      <c r="DG148" s="110" t="str">
        <f>IF(AND(DG$85&gt;=FB148,DG$85&lt;=FC148),IFERROR($G148/FD148,0),"")</f>
        <v/>
      </c>
      <c r="DH148" s="110" t="str">
        <f>IF(AND(DH$85&gt;=FB148,DH$85&lt;=FC148),IFERROR($G148/FD148,0),"")</f>
        <v/>
      </c>
      <c r="DI148" s="110" t="str">
        <f>IF(AND(DI$85&gt;=FB148,DI$85&lt;=FC148),IFERROR($G148/FD148,0),"")</f>
        <v/>
      </c>
      <c r="DJ148" s="110" t="str">
        <f>IF(AND(DJ$85&gt;=FB148,DJ$85&lt;=FC148),IFERROR($G148/FD148,0),"")</f>
        <v/>
      </c>
      <c r="DK148" s="110" t="str">
        <f>IF(AND(DK$85&gt;=FB148,DK$85&lt;=FC148),IFERROR($G148/FD148,0),"")</f>
        <v/>
      </c>
      <c r="DL148" s="110" t="str">
        <f>IF(AND(DL$85&gt;=FB148,DL$85&lt;=FC148),IFERROR($G148/FD148,0),"")</f>
        <v/>
      </c>
      <c r="DM148" s="110" t="str">
        <f>IF(AND(DM$85&gt;=FB148,DM$85&lt;=FC148),IFERROR($G148/FD148,0),"")</f>
        <v/>
      </c>
      <c r="DN148" s="110" t="str">
        <f>IF(AND(DN$85&gt;=FB148,DN$85&lt;=FC148),IFERROR($G148/FD148,0),"")</f>
        <v/>
      </c>
      <c r="DO148" s="110" t="str">
        <f>IF(AND(DO$85&gt;=FB148,DO$85&lt;=FC148),IFERROR($G148/FD148,0),"")</f>
        <v/>
      </c>
      <c r="DP148" s="110" t="str">
        <f>IF(AND(DP$85&gt;=FB148,DP$85&lt;=FC148),IFERROR($G148/FD148,0),"")</f>
        <v/>
      </c>
      <c r="DQ148" s="110" t="str">
        <f>IF(AND(DQ$85&gt;=FB148,DQ$85&lt;=FC148),IFERROR($G148/FD148,0),"")</f>
        <v/>
      </c>
      <c r="DR148" s="110" t="str">
        <f>IF(AND(DR$85&gt;=FB148,DR$85&lt;=FC148),IFERROR($G148/FD148,0),"")</f>
        <v/>
      </c>
      <c r="DS148" s="110" t="str">
        <f>IF(AND(DS$85&gt;=FB148,DS$85&lt;=FC148),IFERROR($G148/FD148,0),"")</f>
        <v/>
      </c>
      <c r="DT148" s="110" t="str">
        <f>IF(AND(DT$85&gt;=FB148,DT$85&lt;=FC148),IFERROR($G148/FD148,0),"")</f>
        <v/>
      </c>
      <c r="DU148" s="110" t="str">
        <f>IF(AND(DU$85&gt;=FB148,DU$85&lt;=FC148),IFERROR($G148/FD148,0),"")</f>
        <v/>
      </c>
      <c r="DV148" s="110" t="str">
        <f>IF(AND(DV$85&gt;=FB148,DV$85&lt;=FC148),IFERROR($G148/FD148,0),"")</f>
        <v/>
      </c>
      <c r="DW148" s="110" t="str">
        <f>IF(AND(DW$85&gt;=FB148,DW$85&lt;=FC148),IFERROR($G148/FD148,0),"")</f>
        <v/>
      </c>
      <c r="DX148" s="110" t="str">
        <f>IF(AND(DX$85&gt;=FB148,DX$85&lt;=FC148),IFERROR($G148/FD148,0),"")</f>
        <v/>
      </c>
      <c r="DY148" s="110" t="str">
        <f>IF(AND(DY$85&gt;=FB148,DY$85&lt;=FC148),IFERROR($G148/FD148,0),"")</f>
        <v/>
      </c>
      <c r="DZ148" s="110" t="str">
        <f>IF(AND(DZ$85&gt;=FB148,DZ$85&lt;=FC148),IFERROR($G148/FD148,0),"")</f>
        <v/>
      </c>
      <c r="EA148" s="110" t="str">
        <f>IF(AND(EA$85&gt;=FB148,EA$85&lt;=FC148),IFERROR($G148/FD148,0),"")</f>
        <v/>
      </c>
      <c r="EB148" s="110" t="str">
        <f>IF(AND(EB$85&gt;=FB148,EB$85&lt;=FC148),IFERROR($G148/FD148,0),"")</f>
        <v/>
      </c>
      <c r="EC148" s="110" t="str">
        <f>IF(AND(EC$85&gt;=FB148,EC$85&lt;=FC148),IFERROR($G148/FD148,0),"")</f>
        <v/>
      </c>
      <c r="ED148" s="110" t="str">
        <f>IF(AND(ED$85&gt;=FB148,ED$85&lt;=FC148),IFERROR($G148/FD148,0),"")</f>
        <v/>
      </c>
      <c r="EE148" s="110" t="str">
        <f>IF(AND(EE$85&gt;=FB148,EE$85&lt;=FC148),IFERROR($G148/FD148,0),"")</f>
        <v/>
      </c>
      <c r="EF148" s="110" t="str">
        <f>IF(AND(EF$85&gt;=FB148,EF$85&lt;=FC148),IFERROR($G148/FD148,0),"")</f>
        <v/>
      </c>
      <c r="EG148" s="110" t="str">
        <f>IF(AND(EG$85&gt;=FB148,EG$85&lt;=FC148),IFERROR($G148/FD148,0),"")</f>
        <v/>
      </c>
      <c r="EH148" s="110" t="str">
        <f>IF(AND(EH$85&gt;=FB148,EH$85&lt;=FC148),IFERROR($G148/FD148,0),"")</f>
        <v/>
      </c>
      <c r="EI148" s="110" t="str">
        <f>IF(AND(EI$85&gt;=FB148,EI$85&lt;=FC148),IFERROR($G148/FD148,0),"")</f>
        <v/>
      </c>
      <c r="EJ148" s="110" t="str">
        <f>IF(AND(EJ$85&gt;=FB148,EJ$85&lt;=FC148),IFERROR($G148/FD148,0),"")</f>
        <v/>
      </c>
      <c r="EK148" s="110" t="str">
        <f>IF(AND(EK$85&gt;=FB148,EK$85&lt;=FC148),IFERROR($G148/FD148,0),"")</f>
        <v/>
      </c>
      <c r="EL148" s="110" t="str">
        <f>IF(AND(EL$85&gt;=FB148,EL$85&lt;=FC148),IFERROR($G148/FD148,0),"")</f>
        <v/>
      </c>
      <c r="EM148" s="110" t="str">
        <f>IF(AND(EM$85&gt;=FB148,EM$85&lt;=FC148),IFERROR($G148/FD148,0),"")</f>
        <v/>
      </c>
      <c r="EN148" s="110" t="str">
        <f>IF(AND(EN$85&gt;=FB148,EN$85&lt;=FC148),IFERROR($G148/FD148,0),"")</f>
        <v/>
      </c>
      <c r="EO148" s="110" t="str">
        <f>IF(AND(EO$85&gt;=FB148,EO$85&lt;=FC148),IFERROR($G148/FD148,0),"")</f>
        <v/>
      </c>
      <c r="EP148" s="110" t="str">
        <f>IF(AND(EP$85&gt;=FB148,EP$85&lt;=FC148),IFERROR($G148/FD148,0),"")</f>
        <v/>
      </c>
      <c r="EQ148" s="110" t="str">
        <f>IF(AND(EQ$85&gt;=FB148,EQ$85&lt;=FC148),IFERROR($G148/FD148,0),"")</f>
        <v/>
      </c>
      <c r="ER148" s="110" t="str">
        <f>IF(AND(ER$85&gt;=FB148,ER$85&lt;=FC148),IFERROR($G148/FD148,0),"")</f>
        <v/>
      </c>
      <c r="ES148" s="110" t="str">
        <f>IF(AND(ES$85&gt;=FB148,ES$85&lt;=FC148),IFERROR($G148/FD148,0),"")</f>
        <v/>
      </c>
      <c r="ET148" s="110" t="str">
        <f>IF(AND(ET$85&gt;=FB148,ET$85&lt;=FC148),IFERROR($G148/FD148,0),"")</f>
        <v/>
      </c>
      <c r="EU148" s="110" t="str">
        <f>IF(AND(EU$85&gt;=FB148,EU$85&lt;=FC148),IFERROR($G148/FD148,0),"")</f>
        <v/>
      </c>
      <c r="EV148" s="110" t="str">
        <f>IF(AND(EV$85&gt;=FB148,EV$85&lt;=FC148),IFERROR($G148/FD148,0),"")</f>
        <v/>
      </c>
      <c r="EW148" s="110" t="str">
        <f>IF(AND(EW$85&gt;=FB148,EW$85&lt;=FC148),IFERROR($G148/FD148,0),"")</f>
        <v/>
      </c>
      <c r="EX148" s="110" t="str">
        <f>IF(AND(EX$85&gt;=FB148,EX$85&lt;=FC148),IFERROR($G148/FD148,0),"")</f>
        <v/>
      </c>
      <c r="EY148" s="110" t="str">
        <f>IF(AND(EY$85&gt;=FB148,EY$85&lt;=FC148),IFERROR($G148/FD148,0),"")</f>
        <v/>
      </c>
      <c r="EZ148" s="110" t="str">
        <f>IF(AND(EZ$85&gt;=FB148,EZ$85&lt;=FC148),IFERROR($G148/FD148,0),"")</f>
        <v/>
      </c>
      <c r="FA148" s="110" t="str">
        <f>IF(AND(FA$85&gt;=FB148,FA$85&lt;=FC148),IFERROR($G148/FD148,0),"")</f>
        <v/>
      </c>
      <c r="FB148">
        <f>'06_Presupuesto'!J234-'02_Rendimientos'!$B$79+1</f>
        <v>82</v>
      </c>
      <c r="FC148">
        <f>'06_Presupuesto'!K234-'02_Rendimientos'!$B$79+1</f>
        <v>95</v>
      </c>
      <c r="FD148">
        <f>FC148-FB148+1</f>
        <v>14</v>
      </c>
    </row>
    <row r="149" spans="2:160">
      <c r="B149" t="str">
        <f>'06_Presupuesto'!K69</f>
        <v>C.1.1.2</v>
      </c>
      <c r="C149" t="str">
        <f>'06_Presupuesto'!L69</f>
        <v>Conductor Concentrico 2x6mm2</v>
      </c>
      <c r="D149" t="str">
        <f>'06_Presupuesto'!M69</f>
        <v>ML</v>
      </c>
      <c r="E149" s="90">
        <f>'06_Presupuesto'!N69</f>
        <v>23</v>
      </c>
      <c r="F149" s="90">
        <f>'06_Presupuesto'!O69</f>
        <v>11499.999999999998</v>
      </c>
      <c r="G149" s="90">
        <f>'06_Presupuesto'!P69</f>
        <v>264499.99999999994</v>
      </c>
      <c r="H149" s="90" t="str">
        <f>IF(AND(H$85&gt;=FB149,H$85&lt;=FC149),IFERROR($G149/FD149,0),"")</f>
        <v/>
      </c>
      <c r="I149" s="90" t="str">
        <f>IF(AND(I$85&gt;=FB149,I$85&lt;=FC149),IFERROR($G149/FD149,0),"")</f>
        <v/>
      </c>
      <c r="J149" s="90" t="str">
        <f>IF(AND(J$85&gt;=FB149,J$85&lt;=FC149),IFERROR($G149/FD149,0),"")</f>
        <v/>
      </c>
      <c r="K149" s="90" t="str">
        <f>IF(AND(K$85&gt;=FB149,K$85&lt;=FC149),IFERROR($G149/FD149,0),"")</f>
        <v/>
      </c>
      <c r="L149" s="90" t="str">
        <f>IF(AND(L$85&gt;=FB149,L$85&lt;=FC149),IFERROR($G149/FD149,0),"")</f>
        <v/>
      </c>
      <c r="M149" s="90" t="str">
        <f>IF(AND(M$85&gt;=FB149,M$85&lt;=FC149),IFERROR($G149/FD149,0),"")</f>
        <v/>
      </c>
      <c r="N149" s="90" t="str">
        <f>IF(AND(N$85&gt;=FB149,N$85&lt;=FC149),IFERROR($G149/FD149,0),"")</f>
        <v/>
      </c>
      <c r="O149" s="90" t="str">
        <f>IF(AND(O$85&gt;=FB149,O$85&lt;=FC149),IFERROR($G149/FD149,0),"")</f>
        <v/>
      </c>
      <c r="P149" s="90" t="str">
        <f>IF(AND(P$85&gt;=FB149,P$85&lt;=FC149),IFERROR($G149/FD149,0),"")</f>
        <v/>
      </c>
      <c r="Q149" s="90" t="str">
        <f>IF(AND(Q$85&gt;=FB149,Q$85&lt;=FC149),IFERROR($G149/FD149,0),"")</f>
        <v/>
      </c>
      <c r="R149" s="90" t="str">
        <f>IF(AND(R$85&gt;=FB149,R$85&lt;=FC149),IFERROR($G149/FD149,0),"")</f>
        <v/>
      </c>
      <c r="S149" s="90" t="str">
        <f>IF(AND(S$85&gt;=FB149,S$85&lt;=FC149),IFERROR($G149/FD149,0),"")</f>
        <v/>
      </c>
      <c r="T149" s="90" t="str">
        <f>IF(AND(T$85&gt;=FB149,T$85&lt;=FC149),IFERROR($G149/FD149,0),"")</f>
        <v/>
      </c>
      <c r="U149" s="90" t="str">
        <f>IF(AND(U$85&gt;=FB149,U$85&lt;=FC149),IFERROR($G149/FD149,0),"")</f>
        <v/>
      </c>
      <c r="V149" s="90" t="str">
        <f>IF(AND(V$85&gt;=FB149,V$85&lt;=FC149),IFERROR($G149/FD149,0),"")</f>
        <v/>
      </c>
      <c r="W149" s="90" t="str">
        <f>IF(AND(W$85&gt;=FB149,W$85&lt;=FC149),IFERROR($G149/FD149,0),"")</f>
        <v/>
      </c>
      <c r="X149" s="90" t="str">
        <f>IF(AND(X$85&gt;=FB149,X$85&lt;=FC149),IFERROR($G149/FD149,0),"")</f>
        <v/>
      </c>
      <c r="Y149" s="90" t="str">
        <f>IF(AND(Y$85&gt;=FB149,Y$85&lt;=FC149),IFERROR($G149/FD149,0),"")</f>
        <v/>
      </c>
      <c r="Z149" s="90" t="str">
        <f>IF(AND(Z$85&gt;=FB149,Z$85&lt;=FC149),IFERROR($G149/FD149,0),"")</f>
        <v/>
      </c>
      <c r="AA149" s="90" t="str">
        <f>IF(AND(AA$85&gt;=FB149,AA$85&lt;=FC149),IFERROR($G149/FD149,0),"")</f>
        <v/>
      </c>
      <c r="AB149" s="90" t="str">
        <f>IF(AND(AB$85&gt;=FB149,AB$85&lt;=FC149),IFERROR($G149/FD149,0),"")</f>
        <v/>
      </c>
      <c r="AC149" s="90" t="str">
        <f>IF(AND(AC$85&gt;=FB149,AC$85&lt;=FC149),IFERROR($G149/FD149,0),"")</f>
        <v/>
      </c>
      <c r="AD149" s="90" t="str">
        <f>IF(AND(AD$85&gt;=FB149,AD$85&lt;=FC149),IFERROR($G149/FD149,0),"")</f>
        <v/>
      </c>
      <c r="AE149" s="90" t="str">
        <f>IF(AND(AE$85&gt;=FB149,AE$85&lt;=FC149),IFERROR($G149/FD149,0),"")</f>
        <v/>
      </c>
      <c r="AF149" s="90" t="str">
        <f>IF(AND(AF$85&gt;=FB149,AF$85&lt;=FC149),IFERROR($G149/FD149,0),"")</f>
        <v/>
      </c>
      <c r="AG149" s="90" t="str">
        <f>IF(AND(AG$85&gt;=FB149,AG$85&lt;=FC149),IFERROR($G149/FD149,0),"")</f>
        <v/>
      </c>
      <c r="AH149" s="90" t="str">
        <f>IF(AND(AH$85&gt;=FB149,AH$85&lt;=FC149),IFERROR($G149/FD149,0),"")</f>
        <v/>
      </c>
      <c r="AI149" s="90" t="str">
        <f>IF(AND(AI$85&gt;=FB149,AI$85&lt;=FC149),IFERROR($G149/FD149,0),"")</f>
        <v/>
      </c>
      <c r="AJ149" s="90" t="str">
        <f>IF(AND(AJ$85&gt;=FB149,AJ$85&lt;=FC149),IFERROR($G149/FD149,0),"")</f>
        <v/>
      </c>
      <c r="AK149" s="90" t="str">
        <f>IF(AND(AK$85&gt;=FB149,AK$85&lt;=FC149),IFERROR($G149/FD149,0),"")</f>
        <v/>
      </c>
      <c r="AL149" s="90" t="str">
        <f>IF(AND(AL$85&gt;=FB149,AL$85&lt;=FC149),IFERROR($G149/FD149,0),"")</f>
        <v/>
      </c>
      <c r="AM149" s="90" t="str">
        <f>IF(AND(AM$85&gt;=FB149,AM$85&lt;=FC149),IFERROR($G149/FD149,0),"")</f>
        <v/>
      </c>
      <c r="AN149" s="90" t="str">
        <f>IF(AND(AN$85&gt;=FB149,AN$85&lt;=FC149),IFERROR($G149/FD149,0),"")</f>
        <v/>
      </c>
      <c r="AO149" s="90" t="str">
        <f>IF(AND(AO$85&gt;=FB149,AO$85&lt;=FC149),IFERROR($G149/FD149,0),"")</f>
        <v/>
      </c>
      <c r="AP149" s="90" t="str">
        <f>IF(AND(AP$85&gt;=FB149,AP$85&lt;=FC149),IFERROR($G149/FD149,0),"")</f>
        <v/>
      </c>
      <c r="AQ149" s="90" t="str">
        <f>IF(AND(AQ$85&gt;=FB149,AQ$85&lt;=FC149),IFERROR($G149/FD149,0),"")</f>
        <v/>
      </c>
      <c r="AR149" s="90" t="str">
        <f>IF(AND(AR$85&gt;=FB149,AR$85&lt;=FC149),IFERROR($G149/FD149,0),"")</f>
        <v/>
      </c>
      <c r="AS149" s="90" t="str">
        <f>IF(AND(AS$85&gt;=FB149,AS$85&lt;=FC149),IFERROR($G149/FD149,0),"")</f>
        <v/>
      </c>
      <c r="AT149" s="90" t="str">
        <f>IF(AND(AT$85&gt;=FB149,AT$85&lt;=FC149),IFERROR($G149/FD149,0),"")</f>
        <v/>
      </c>
      <c r="AU149" s="90" t="str">
        <f>IF(AND(AU$85&gt;=FB149,AU$85&lt;=FC149),IFERROR($G149/FD149,0),"")</f>
        <v/>
      </c>
      <c r="AV149" s="90" t="str">
        <f>IF(AND(AV$85&gt;=FB149,AV$85&lt;=FC149),IFERROR($G149/FD149,0),"")</f>
        <v/>
      </c>
      <c r="AW149" s="90" t="str">
        <f>IF(AND(AW$85&gt;=FB149,AW$85&lt;=FC149),IFERROR($G149/FD149,0),"")</f>
        <v/>
      </c>
      <c r="AX149" s="90" t="str">
        <f>IF(AND(AX$85&gt;=FB149,AX$85&lt;=FC149),IFERROR($G149/FD149,0),"")</f>
        <v/>
      </c>
      <c r="AY149" s="90" t="str">
        <f>IF(AND(AY$85&gt;=FB149,AY$85&lt;=FC149),IFERROR($G149/FD149,0),"")</f>
        <v/>
      </c>
      <c r="AZ149" s="90" t="str">
        <f>IF(AND(AZ$85&gt;=FB149,AZ$85&lt;=FC149),IFERROR($G149/FD149,0),"")</f>
        <v/>
      </c>
      <c r="BA149" s="90" t="str">
        <f>IF(AND(BA$85&gt;=FB149,BA$85&lt;=FC149),IFERROR($G149/FD149,0),"")</f>
        <v/>
      </c>
      <c r="BB149" s="90" t="str">
        <f>IF(AND(BB$85&gt;=FB149,BB$85&lt;=FC149),IFERROR($G149/FD149,0),"")</f>
        <v/>
      </c>
      <c r="BC149" s="90" t="str">
        <f>IF(AND(BC$85&gt;=FB149,BC$85&lt;=FC149),IFERROR($G149/FD149,0),"")</f>
        <v/>
      </c>
      <c r="BD149" s="90" t="str">
        <f>IF(AND(BD$85&gt;=FB149,BD$85&lt;=FC149),IFERROR($G149/FD149,0),"")</f>
        <v/>
      </c>
      <c r="BE149" s="90" t="str">
        <f>IF(AND(BE$85&gt;=FB149,BE$85&lt;=FC149),IFERROR($G149/FD149,0),"")</f>
        <v/>
      </c>
      <c r="BF149" s="90" t="str">
        <f>IF(AND(BF$85&gt;=FB149,BF$85&lt;=FC149),IFERROR($G149/FD149,0),"")</f>
        <v/>
      </c>
      <c r="BG149" s="90" t="str">
        <f>IF(AND(BG$85&gt;=FB149,BG$85&lt;=FC149),IFERROR($G149/FD149,0),"")</f>
        <v/>
      </c>
      <c r="BH149" s="90" t="str">
        <f>IF(AND(BH$85&gt;=FB149,BH$85&lt;=FC149),IFERROR($G149/FD149,0),"")</f>
        <v/>
      </c>
      <c r="BI149" s="90" t="str">
        <f>IF(AND(BI$85&gt;=FB149,BI$85&lt;=FC149),IFERROR($G149/FD149,0),"")</f>
        <v/>
      </c>
      <c r="BJ149" s="90" t="str">
        <f>IF(AND(BJ$85&gt;=FB149,BJ$85&lt;=FC149),IFERROR($G149/FD149,0),"")</f>
        <v/>
      </c>
      <c r="BK149" s="90" t="str">
        <f>IF(AND(BK$85&gt;=FB149,BK$85&lt;=FC149),IFERROR($G149/FD149,0),"")</f>
        <v/>
      </c>
      <c r="BL149" s="90" t="str">
        <f>IF(AND(BL$85&gt;=FB149,BL$85&lt;=FC149),IFERROR($G149/FD149,0),"")</f>
        <v/>
      </c>
      <c r="BM149" s="90" t="str">
        <f>IF(AND(BM$85&gt;=FB149,BM$85&lt;=FC149),IFERROR($G149/FD149,0),"")</f>
        <v/>
      </c>
      <c r="BN149" s="90" t="str">
        <f>IF(AND(BN$85&gt;=FB149,BN$85&lt;=FC149),IFERROR($G149/FD149,0),"")</f>
        <v/>
      </c>
      <c r="BO149" s="90" t="str">
        <f>IF(AND(BO$85&gt;=FB149,BO$85&lt;=FC149),IFERROR($G149/FD149,0),"")</f>
        <v/>
      </c>
      <c r="BP149" s="90" t="str">
        <f>IF(AND(BP$85&gt;=FB149,BP$85&lt;=FC149),IFERROR($G149/FD149,0),"")</f>
        <v/>
      </c>
      <c r="BQ149" s="90" t="str">
        <f>IF(AND(BQ$85&gt;=FB149,BQ$85&lt;=FC149),IFERROR($G149/FD149,0),"")</f>
        <v/>
      </c>
      <c r="BR149" s="90" t="str">
        <f>IF(AND(BR$85&gt;=FB149,BR$85&lt;=FC149),IFERROR($G149/FD149,0),"")</f>
        <v/>
      </c>
      <c r="BS149" s="90" t="str">
        <f>IF(AND(BS$85&gt;=FB149,BS$85&lt;=FC149),IFERROR($G149/FD149,0),"")</f>
        <v/>
      </c>
      <c r="BT149" s="90" t="str">
        <f>IF(AND(BT$85&gt;=FB149,BT$85&lt;=FC149),IFERROR($G149/FD149,0),"")</f>
        <v/>
      </c>
      <c r="BU149" s="90" t="str">
        <f>IF(AND(BU$85&gt;=FB149,BU$85&lt;=FC149),IFERROR($G149/FD149,0),"")</f>
        <v/>
      </c>
      <c r="BV149" s="90" t="str">
        <f>IF(AND(BV$85&gt;=FB149,BV$85&lt;=FC149),IFERROR($G149/FD149,0),"")</f>
        <v/>
      </c>
      <c r="BW149" s="90" t="str">
        <f>IF(AND(BW$85&gt;=FB149,BW$85&lt;=FC149),IFERROR($G149/FD149,0),"")</f>
        <v/>
      </c>
      <c r="BX149" s="90" t="str">
        <f>IF(AND(BX$85&gt;=FB149,BX$85&lt;=FC149),IFERROR($G149/FD149,0),"")</f>
        <v/>
      </c>
      <c r="BY149" s="90" t="str">
        <f>IF(AND(BY$85&gt;=FB149,BY$85&lt;=FC149),IFERROR($G149/FD149,0),"")</f>
        <v/>
      </c>
      <c r="BZ149" s="90" t="str">
        <f>IF(AND(BZ$85&gt;=FB149,BZ$85&lt;=FC149),IFERROR($G149/FD149,0),"")</f>
        <v/>
      </c>
      <c r="CA149" s="90" t="str">
        <f>IF(AND(CA$85&gt;=FB149,CA$85&lt;=FC149),IFERROR($G149/FD149,0),"")</f>
        <v/>
      </c>
      <c r="CB149" s="90" t="str">
        <f>IF(AND(CB$85&gt;=FB149,CB$85&lt;=FC149),IFERROR($G149/FD149,0),"")</f>
        <v/>
      </c>
      <c r="CC149" s="90" t="str">
        <f>IF(AND(CC$85&gt;=FB149,CC$85&lt;=FC149),IFERROR($G149/FD149,0),"")</f>
        <v/>
      </c>
      <c r="CD149" s="90" t="str">
        <f>IF(AND(CD$85&gt;=FB149,CD$85&lt;=FC149),IFERROR($G149/FD149,0),"")</f>
        <v/>
      </c>
      <c r="CE149" s="90" t="str">
        <f>IF(AND(CE$85&gt;=FB149,CE$85&lt;=FC149),IFERROR($G149/FD149,0),"")</f>
        <v/>
      </c>
      <c r="CF149" s="90" t="str">
        <f>IF(AND(CF$85&gt;=FB149,CF$85&lt;=FC149),IFERROR($G149/FD149,0),"")</f>
        <v/>
      </c>
      <c r="CG149" s="90" t="str">
        <f>IF(AND(CG$85&gt;=FB149,CG$85&lt;=FC149),IFERROR($G149/FD149,0),"")</f>
        <v/>
      </c>
      <c r="CH149" s="90" t="str">
        <f>IF(AND(CH$85&gt;=FB149,CH$85&lt;=FC149),IFERROR($G149/FD149,0),"")</f>
        <v/>
      </c>
      <c r="CI149" s="90" t="str">
        <f>IF(AND(CI$85&gt;=FB149,CI$85&lt;=FC149),IFERROR($G149/FD149,0),"")</f>
        <v/>
      </c>
      <c r="CJ149" s="90" t="str">
        <f>IF(AND(CJ$85&gt;=FB149,CJ$85&lt;=FC149),IFERROR($G149/FD149,0),"")</f>
        <v/>
      </c>
      <c r="CK149" s="90">
        <f>IF(AND(CK$85&gt;=FB149,CK$85&lt;=FC149),IFERROR($G149/FD149,0),"")</f>
        <v>18892.857142857138</v>
      </c>
      <c r="CL149" s="90">
        <f>IF(AND(CL$85&gt;=FB149,CL$85&lt;=FC149),IFERROR($G149/FD149,0),"")</f>
        <v>18892.857142857138</v>
      </c>
      <c r="CM149" s="90">
        <f>IF(AND(CM$85&gt;=FB149,CM$85&lt;=FC149),IFERROR($G149/FD149,0),"")</f>
        <v>18892.857142857138</v>
      </c>
      <c r="CN149" s="90">
        <f>IF(AND(CN$85&gt;=FB149,CN$85&lt;=FC149),IFERROR($G149/FD149,0),"")</f>
        <v>18892.857142857138</v>
      </c>
      <c r="CO149" s="90">
        <f>IF(AND(CO$85&gt;=FB149,CO$85&lt;=FC149),IFERROR($G149/FD149,0),"")</f>
        <v>18892.857142857138</v>
      </c>
      <c r="CP149" s="90">
        <f>IF(AND(CP$85&gt;=FB149,CP$85&lt;=FC149),IFERROR($G149/FD149,0),"")</f>
        <v>18892.857142857138</v>
      </c>
      <c r="CQ149" s="90">
        <f>IF(AND(CQ$85&gt;=FB149,CQ$85&lt;=FC149),IFERROR($G149/FD149,0),"")</f>
        <v>18892.857142857138</v>
      </c>
      <c r="CR149" s="90">
        <f>IF(AND(CR$85&gt;=FB149,CR$85&lt;=FC149),IFERROR($G149/FD149,0),"")</f>
        <v>18892.857142857138</v>
      </c>
      <c r="CS149" s="90">
        <f>IF(AND(CS$85&gt;=FB149,CS$85&lt;=FC149),IFERROR($G149/FD149,0),"")</f>
        <v>18892.857142857138</v>
      </c>
      <c r="CT149" s="90">
        <f>IF(AND(CT$85&gt;=FB149,CT$85&lt;=FC149),IFERROR($G149/FD149,0),"")</f>
        <v>18892.857142857138</v>
      </c>
      <c r="CU149" s="90">
        <f>IF(AND(CU$85&gt;=FB149,CU$85&lt;=FC149),IFERROR($G149/FD149,0),"")</f>
        <v>18892.857142857138</v>
      </c>
      <c r="CV149" s="90">
        <f>IF(AND(CV$85&gt;=FB149,CV$85&lt;=FC149),IFERROR($G149/FD149,0),"")</f>
        <v>18892.857142857138</v>
      </c>
      <c r="CW149" s="90">
        <f>IF(AND(CW$85&gt;=FB149,CW$85&lt;=FC149),IFERROR($G149/FD149,0),"")</f>
        <v>18892.857142857138</v>
      </c>
      <c r="CX149" s="90">
        <f>IF(AND(CX$85&gt;=FB149,CX$85&lt;=FC149),IFERROR($G149/FD149,0),"")</f>
        <v>18892.857142857138</v>
      </c>
      <c r="CY149" s="90" t="str">
        <f>IF(AND(CY$85&gt;=FB149,CY$85&lt;=FC149),IFERROR($G149/FD149,0),"")</f>
        <v/>
      </c>
      <c r="CZ149" s="90" t="str">
        <f>IF(AND(CZ$85&gt;=FB149,CZ$85&lt;=FC149),IFERROR($G149/FD149,0),"")</f>
        <v/>
      </c>
      <c r="DA149" s="90" t="str">
        <f>IF(AND(DA$85&gt;=FB149,DA$85&lt;=FC149),IFERROR($G149/FD149,0),"")</f>
        <v/>
      </c>
      <c r="DB149" s="90" t="str">
        <f>IF(AND(DB$85&gt;=FB149,DB$85&lt;=FC149),IFERROR($G149/FD149,0),"")</f>
        <v/>
      </c>
      <c r="DC149" s="90" t="str">
        <f>IF(AND(DC$85&gt;=FB149,DC$85&lt;=FC149),IFERROR($G149/FD149,0),"")</f>
        <v/>
      </c>
      <c r="DD149" s="90" t="str">
        <f>IF(AND(DD$85&gt;=FB149,DD$85&lt;=FC149),IFERROR($G149/FD149,0),"")</f>
        <v/>
      </c>
      <c r="DE149" s="90" t="str">
        <f>IF(AND(DE$85&gt;=FB149,DE$85&lt;=FC149),IFERROR($G149/FD149,0),"")</f>
        <v/>
      </c>
      <c r="DF149" s="90" t="str">
        <f>IF(AND(DF$85&gt;=FB149,DF$85&lt;=FC149),IFERROR($G149/FD149,0),"")</f>
        <v/>
      </c>
      <c r="DG149" s="90" t="str">
        <f>IF(AND(DG$85&gt;=FB149,DG$85&lt;=FC149),IFERROR($G149/FD149,0),"")</f>
        <v/>
      </c>
      <c r="DH149" s="90" t="str">
        <f>IF(AND(DH$85&gt;=FB149,DH$85&lt;=FC149),IFERROR($G149/FD149,0),"")</f>
        <v/>
      </c>
      <c r="DI149" s="90" t="str">
        <f>IF(AND(DI$85&gt;=FB149,DI$85&lt;=FC149),IFERROR($G149/FD149,0),"")</f>
        <v/>
      </c>
      <c r="DJ149" s="90" t="str">
        <f>IF(AND(DJ$85&gt;=FB149,DJ$85&lt;=FC149),IFERROR($G149/FD149,0),"")</f>
        <v/>
      </c>
      <c r="DK149" s="90" t="str">
        <f>IF(AND(DK$85&gt;=FB149,DK$85&lt;=FC149),IFERROR($G149/FD149,0),"")</f>
        <v/>
      </c>
      <c r="DL149" s="90" t="str">
        <f>IF(AND(DL$85&gt;=FB149,DL$85&lt;=FC149),IFERROR($G149/FD149,0),"")</f>
        <v/>
      </c>
      <c r="DM149" s="90" t="str">
        <f>IF(AND(DM$85&gt;=FB149,DM$85&lt;=FC149),IFERROR($G149/FD149,0),"")</f>
        <v/>
      </c>
      <c r="DN149" s="90" t="str">
        <f>IF(AND(DN$85&gt;=FB149,DN$85&lt;=FC149),IFERROR($G149/FD149,0),"")</f>
        <v/>
      </c>
      <c r="DO149" s="90" t="str">
        <f>IF(AND(DO$85&gt;=FB149,DO$85&lt;=FC149),IFERROR($G149/FD149,0),"")</f>
        <v/>
      </c>
      <c r="DP149" s="90" t="str">
        <f>IF(AND(DP$85&gt;=FB149,DP$85&lt;=FC149),IFERROR($G149/FD149,0),"")</f>
        <v/>
      </c>
      <c r="DQ149" s="90" t="str">
        <f>IF(AND(DQ$85&gt;=FB149,DQ$85&lt;=FC149),IFERROR($G149/FD149,0),"")</f>
        <v/>
      </c>
      <c r="DR149" s="90" t="str">
        <f>IF(AND(DR$85&gt;=FB149,DR$85&lt;=FC149),IFERROR($G149/FD149,0),"")</f>
        <v/>
      </c>
      <c r="DS149" s="90" t="str">
        <f>IF(AND(DS$85&gt;=FB149,DS$85&lt;=FC149),IFERROR($G149/FD149,0),"")</f>
        <v/>
      </c>
      <c r="DT149" s="90" t="str">
        <f>IF(AND(DT$85&gt;=FB149,DT$85&lt;=FC149),IFERROR($G149/FD149,0),"")</f>
        <v/>
      </c>
      <c r="DU149" s="90" t="str">
        <f>IF(AND(DU$85&gt;=FB149,DU$85&lt;=FC149),IFERROR($G149/FD149,0),"")</f>
        <v/>
      </c>
      <c r="DV149" s="90" t="str">
        <f>IF(AND(DV$85&gt;=FB149,DV$85&lt;=FC149),IFERROR($G149/FD149,0),"")</f>
        <v/>
      </c>
      <c r="DW149" s="90" t="str">
        <f>IF(AND(DW$85&gt;=FB149,DW$85&lt;=FC149),IFERROR($G149/FD149,0),"")</f>
        <v/>
      </c>
      <c r="DX149" s="90" t="str">
        <f>IF(AND(DX$85&gt;=FB149,DX$85&lt;=FC149),IFERROR($G149/FD149,0),"")</f>
        <v/>
      </c>
      <c r="DY149" s="90" t="str">
        <f>IF(AND(DY$85&gt;=FB149,DY$85&lt;=FC149),IFERROR($G149/FD149,0),"")</f>
        <v/>
      </c>
      <c r="DZ149" s="90" t="str">
        <f>IF(AND(DZ$85&gt;=FB149,DZ$85&lt;=FC149),IFERROR($G149/FD149,0),"")</f>
        <v/>
      </c>
      <c r="EA149" s="90" t="str">
        <f>IF(AND(EA$85&gt;=FB149,EA$85&lt;=FC149),IFERROR($G149/FD149,0),"")</f>
        <v/>
      </c>
      <c r="EB149" s="90" t="str">
        <f>IF(AND(EB$85&gt;=FB149,EB$85&lt;=FC149),IFERROR($G149/FD149,0),"")</f>
        <v/>
      </c>
      <c r="EC149" s="90" t="str">
        <f>IF(AND(EC$85&gt;=FB149,EC$85&lt;=FC149),IFERROR($G149/FD149,0),"")</f>
        <v/>
      </c>
      <c r="ED149" s="90" t="str">
        <f>IF(AND(ED$85&gt;=FB149,ED$85&lt;=FC149),IFERROR($G149/FD149,0),"")</f>
        <v/>
      </c>
      <c r="EE149" s="90" t="str">
        <f>IF(AND(EE$85&gt;=FB149,EE$85&lt;=FC149),IFERROR($G149/FD149,0),"")</f>
        <v/>
      </c>
      <c r="EF149" s="90" t="str">
        <f>IF(AND(EF$85&gt;=FB149,EF$85&lt;=FC149),IFERROR($G149/FD149,0),"")</f>
        <v/>
      </c>
      <c r="EG149" s="90" t="str">
        <f>IF(AND(EG$85&gt;=FB149,EG$85&lt;=FC149),IFERROR($G149/FD149,0),"")</f>
        <v/>
      </c>
      <c r="EH149" s="90" t="str">
        <f>IF(AND(EH$85&gt;=FB149,EH$85&lt;=FC149),IFERROR($G149/FD149,0),"")</f>
        <v/>
      </c>
      <c r="EI149" s="90" t="str">
        <f>IF(AND(EI$85&gt;=FB149,EI$85&lt;=FC149),IFERROR($G149/FD149,0),"")</f>
        <v/>
      </c>
      <c r="EJ149" s="90" t="str">
        <f>IF(AND(EJ$85&gt;=FB149,EJ$85&lt;=FC149),IFERROR($G149/FD149,0),"")</f>
        <v/>
      </c>
      <c r="EK149" s="90" t="str">
        <f>IF(AND(EK$85&gt;=FB149,EK$85&lt;=FC149),IFERROR($G149/FD149,0),"")</f>
        <v/>
      </c>
      <c r="EL149" s="90" t="str">
        <f>IF(AND(EL$85&gt;=FB149,EL$85&lt;=FC149),IFERROR($G149/FD149,0),"")</f>
        <v/>
      </c>
      <c r="EM149" s="90" t="str">
        <f>IF(AND(EM$85&gt;=FB149,EM$85&lt;=FC149),IFERROR($G149/FD149,0),"")</f>
        <v/>
      </c>
      <c r="EN149" s="90" t="str">
        <f>IF(AND(EN$85&gt;=FB149,EN$85&lt;=FC149),IFERROR($G149/FD149,0),"")</f>
        <v/>
      </c>
      <c r="EO149" s="90" t="str">
        <f>IF(AND(EO$85&gt;=FB149,EO$85&lt;=FC149),IFERROR($G149/FD149,0),"")</f>
        <v/>
      </c>
      <c r="EP149" s="90" t="str">
        <f>IF(AND(EP$85&gt;=FB149,EP$85&lt;=FC149),IFERROR($G149/FD149,0),"")</f>
        <v/>
      </c>
      <c r="EQ149" s="90" t="str">
        <f>IF(AND(EQ$85&gt;=FB149,EQ$85&lt;=FC149),IFERROR($G149/FD149,0),"")</f>
        <v/>
      </c>
      <c r="ER149" s="90" t="str">
        <f>IF(AND(ER$85&gt;=FB149,ER$85&lt;=FC149),IFERROR($G149/FD149,0),"")</f>
        <v/>
      </c>
      <c r="ES149" s="90" t="str">
        <f>IF(AND(ES$85&gt;=FB149,ES$85&lt;=FC149),IFERROR($G149/FD149,0),"")</f>
        <v/>
      </c>
      <c r="ET149" s="90" t="str">
        <f>IF(AND(ET$85&gt;=FB149,ET$85&lt;=FC149),IFERROR($G149/FD149,0),"")</f>
        <v/>
      </c>
      <c r="EU149" s="90" t="str">
        <f>IF(AND(EU$85&gt;=FB149,EU$85&lt;=FC149),IFERROR($G149/FD149,0),"")</f>
        <v/>
      </c>
      <c r="EV149" s="90" t="str">
        <f>IF(AND(EV$85&gt;=FB149,EV$85&lt;=FC149),IFERROR($G149/FD149,0),"")</f>
        <v/>
      </c>
      <c r="EW149" s="90" t="str">
        <f>IF(AND(EW$85&gt;=FB149,EW$85&lt;=FC149),IFERROR($G149/FD149,0),"")</f>
        <v/>
      </c>
      <c r="EX149" s="90" t="str">
        <f>IF(AND(EX$85&gt;=FB149,EX$85&lt;=FC149),IFERROR($G149/FD149,0),"")</f>
        <v/>
      </c>
      <c r="EY149" s="90" t="str">
        <f>IF(AND(EY$85&gt;=FB149,EY$85&lt;=FC149),IFERROR($G149/FD149,0),"")</f>
        <v/>
      </c>
      <c r="EZ149" s="90" t="str">
        <f>IF(AND(EZ$85&gt;=FB149,EZ$85&lt;=FC149),IFERROR($G149/FD149,0),"")</f>
        <v/>
      </c>
      <c r="FA149" s="90" t="str">
        <f>IF(AND(FA$85&gt;=FB149,FA$85&lt;=FC149),IFERROR($G149/FD149,0),"")</f>
        <v/>
      </c>
      <c r="FB149">
        <f>'06_Presupuesto'!J235-'02_Rendimientos'!$B$79+1</f>
        <v>82</v>
      </c>
      <c r="FC149">
        <f>'06_Presupuesto'!K235-'02_Rendimientos'!$B$79+1</f>
        <v>95</v>
      </c>
      <c r="FD149">
        <f>FC149-FB149+1</f>
        <v>14</v>
      </c>
    </row>
    <row r="150" spans="2:160">
      <c r="B150" s="109" t="str">
        <f>'06_Presupuesto'!K70</f>
        <v>C.1.1.3</v>
      </c>
      <c r="C150" s="109" t="str">
        <f>'06_Presupuesto'!L70</f>
        <v>Medidor BT1</v>
      </c>
      <c r="D150" s="109" t="str">
        <f>'06_Presupuesto'!M70</f>
        <v>UNI</v>
      </c>
      <c r="E150" s="110">
        <f>'06_Presupuesto'!N70</f>
        <v>1</v>
      </c>
      <c r="F150" s="110">
        <f>'06_Presupuesto'!O70</f>
        <v>225000</v>
      </c>
      <c r="G150" s="110">
        <f>'06_Presupuesto'!P70</f>
        <v>225000</v>
      </c>
      <c r="H150" s="110" t="str">
        <f>IF(AND(H$85&gt;=FB150,H$85&lt;=FC150),IFERROR($G150/FD150,0),"")</f>
        <v/>
      </c>
      <c r="I150" s="110" t="str">
        <f>IF(AND(I$85&gt;=FB150,I$85&lt;=FC150),IFERROR($G150/FD150,0),"")</f>
        <v/>
      </c>
      <c r="J150" s="110" t="str">
        <f>IF(AND(J$85&gt;=FB150,J$85&lt;=FC150),IFERROR($G150/FD150,0),"")</f>
        <v/>
      </c>
      <c r="K150" s="110" t="str">
        <f>IF(AND(K$85&gt;=FB150,K$85&lt;=FC150),IFERROR($G150/FD150,0),"")</f>
        <v/>
      </c>
      <c r="L150" s="110" t="str">
        <f>IF(AND(L$85&gt;=FB150,L$85&lt;=FC150),IFERROR($G150/FD150,0),"")</f>
        <v/>
      </c>
      <c r="M150" s="110" t="str">
        <f>IF(AND(M$85&gt;=FB150,M$85&lt;=FC150),IFERROR($G150/FD150,0),"")</f>
        <v/>
      </c>
      <c r="N150" s="110" t="str">
        <f>IF(AND(N$85&gt;=FB150,N$85&lt;=FC150),IFERROR($G150/FD150,0),"")</f>
        <v/>
      </c>
      <c r="O150" s="110" t="str">
        <f>IF(AND(O$85&gt;=FB150,O$85&lt;=FC150),IFERROR($G150/FD150,0),"")</f>
        <v/>
      </c>
      <c r="P150" s="110" t="str">
        <f>IF(AND(P$85&gt;=FB150,P$85&lt;=FC150),IFERROR($G150/FD150,0),"")</f>
        <v/>
      </c>
      <c r="Q150" s="110" t="str">
        <f>IF(AND(Q$85&gt;=FB150,Q$85&lt;=FC150),IFERROR($G150/FD150,0),"")</f>
        <v/>
      </c>
      <c r="R150" s="110" t="str">
        <f>IF(AND(R$85&gt;=FB150,R$85&lt;=FC150),IFERROR($G150/FD150,0),"")</f>
        <v/>
      </c>
      <c r="S150" s="110" t="str">
        <f>IF(AND(S$85&gt;=FB150,S$85&lt;=FC150),IFERROR($G150/FD150,0),"")</f>
        <v/>
      </c>
      <c r="T150" s="110" t="str">
        <f>IF(AND(T$85&gt;=FB150,T$85&lt;=FC150),IFERROR($G150/FD150,0),"")</f>
        <v/>
      </c>
      <c r="U150" s="110" t="str">
        <f>IF(AND(U$85&gt;=FB150,U$85&lt;=FC150),IFERROR($G150/FD150,0),"")</f>
        <v/>
      </c>
      <c r="V150" s="110" t="str">
        <f>IF(AND(V$85&gt;=FB150,V$85&lt;=FC150),IFERROR($G150/FD150,0),"")</f>
        <v/>
      </c>
      <c r="W150" s="110" t="str">
        <f>IF(AND(W$85&gt;=FB150,W$85&lt;=FC150),IFERROR($G150/FD150,0),"")</f>
        <v/>
      </c>
      <c r="X150" s="110" t="str">
        <f>IF(AND(X$85&gt;=FB150,X$85&lt;=FC150),IFERROR($G150/FD150,0),"")</f>
        <v/>
      </c>
      <c r="Y150" s="110" t="str">
        <f>IF(AND(Y$85&gt;=FB150,Y$85&lt;=FC150),IFERROR($G150/FD150,0),"")</f>
        <v/>
      </c>
      <c r="Z150" s="110" t="str">
        <f>IF(AND(Z$85&gt;=FB150,Z$85&lt;=FC150),IFERROR($G150/FD150,0),"")</f>
        <v/>
      </c>
      <c r="AA150" s="110" t="str">
        <f>IF(AND(AA$85&gt;=FB150,AA$85&lt;=FC150),IFERROR($G150/FD150,0),"")</f>
        <v/>
      </c>
      <c r="AB150" s="110" t="str">
        <f>IF(AND(AB$85&gt;=FB150,AB$85&lt;=FC150),IFERROR($G150/FD150,0),"")</f>
        <v/>
      </c>
      <c r="AC150" s="110" t="str">
        <f>IF(AND(AC$85&gt;=FB150,AC$85&lt;=FC150),IFERROR($G150/FD150,0),"")</f>
        <v/>
      </c>
      <c r="AD150" s="110" t="str">
        <f>IF(AND(AD$85&gt;=FB150,AD$85&lt;=FC150),IFERROR($G150/FD150,0),"")</f>
        <v/>
      </c>
      <c r="AE150" s="110" t="str">
        <f>IF(AND(AE$85&gt;=FB150,AE$85&lt;=FC150),IFERROR($G150/FD150,0),"")</f>
        <v/>
      </c>
      <c r="AF150" s="110" t="str">
        <f>IF(AND(AF$85&gt;=FB150,AF$85&lt;=FC150),IFERROR($G150/FD150,0),"")</f>
        <v/>
      </c>
      <c r="AG150" s="110" t="str">
        <f>IF(AND(AG$85&gt;=FB150,AG$85&lt;=FC150),IFERROR($G150/FD150,0),"")</f>
        <v/>
      </c>
      <c r="AH150" s="110" t="str">
        <f>IF(AND(AH$85&gt;=FB150,AH$85&lt;=FC150),IFERROR($G150/FD150,0),"")</f>
        <v/>
      </c>
      <c r="AI150" s="110" t="str">
        <f>IF(AND(AI$85&gt;=FB150,AI$85&lt;=FC150),IFERROR($G150/FD150,0),"")</f>
        <v/>
      </c>
      <c r="AJ150" s="110" t="str">
        <f>IF(AND(AJ$85&gt;=FB150,AJ$85&lt;=FC150),IFERROR($G150/FD150,0),"")</f>
        <v/>
      </c>
      <c r="AK150" s="110" t="str">
        <f>IF(AND(AK$85&gt;=FB150,AK$85&lt;=FC150),IFERROR($G150/FD150,0),"")</f>
        <v/>
      </c>
      <c r="AL150" s="110" t="str">
        <f>IF(AND(AL$85&gt;=FB150,AL$85&lt;=FC150),IFERROR($G150/FD150,0),"")</f>
        <v/>
      </c>
      <c r="AM150" s="110" t="str">
        <f>IF(AND(AM$85&gt;=FB150,AM$85&lt;=FC150),IFERROR($G150/FD150,0),"")</f>
        <v/>
      </c>
      <c r="AN150" s="110" t="str">
        <f>IF(AND(AN$85&gt;=FB150,AN$85&lt;=FC150),IFERROR($G150/FD150,0),"")</f>
        <v/>
      </c>
      <c r="AO150" s="110" t="str">
        <f>IF(AND(AO$85&gt;=FB150,AO$85&lt;=FC150),IFERROR($G150/FD150,0),"")</f>
        <v/>
      </c>
      <c r="AP150" s="110" t="str">
        <f>IF(AND(AP$85&gt;=FB150,AP$85&lt;=FC150),IFERROR($G150/FD150,0),"")</f>
        <v/>
      </c>
      <c r="AQ150" s="110" t="str">
        <f>IF(AND(AQ$85&gt;=FB150,AQ$85&lt;=FC150),IFERROR($G150/FD150,0),"")</f>
        <v/>
      </c>
      <c r="AR150" s="110" t="str">
        <f>IF(AND(AR$85&gt;=FB150,AR$85&lt;=FC150),IFERROR($G150/FD150,0),"")</f>
        <v/>
      </c>
      <c r="AS150" s="110" t="str">
        <f>IF(AND(AS$85&gt;=FB150,AS$85&lt;=FC150),IFERROR($G150/FD150,0),"")</f>
        <v/>
      </c>
      <c r="AT150" s="110" t="str">
        <f>IF(AND(AT$85&gt;=FB150,AT$85&lt;=FC150),IFERROR($G150/FD150,0),"")</f>
        <v/>
      </c>
      <c r="AU150" s="110" t="str">
        <f>IF(AND(AU$85&gt;=FB150,AU$85&lt;=FC150),IFERROR($G150/FD150,0),"")</f>
        <v/>
      </c>
      <c r="AV150" s="110" t="str">
        <f>IF(AND(AV$85&gt;=FB150,AV$85&lt;=FC150),IFERROR($G150/FD150,0),"")</f>
        <v/>
      </c>
      <c r="AW150" s="110" t="str">
        <f>IF(AND(AW$85&gt;=FB150,AW$85&lt;=FC150),IFERROR($G150/FD150,0),"")</f>
        <v/>
      </c>
      <c r="AX150" s="110" t="str">
        <f>IF(AND(AX$85&gt;=FB150,AX$85&lt;=FC150),IFERROR($G150/FD150,0),"")</f>
        <v/>
      </c>
      <c r="AY150" s="110" t="str">
        <f>IF(AND(AY$85&gt;=FB150,AY$85&lt;=FC150),IFERROR($G150/FD150,0),"")</f>
        <v/>
      </c>
      <c r="AZ150" s="110" t="str">
        <f>IF(AND(AZ$85&gt;=FB150,AZ$85&lt;=FC150),IFERROR($G150/FD150,0),"")</f>
        <v/>
      </c>
      <c r="BA150" s="110" t="str">
        <f>IF(AND(BA$85&gt;=FB150,BA$85&lt;=FC150),IFERROR($G150/FD150,0),"")</f>
        <v/>
      </c>
      <c r="BB150" s="110" t="str">
        <f>IF(AND(BB$85&gt;=FB150,BB$85&lt;=FC150),IFERROR($G150/FD150,0),"")</f>
        <v/>
      </c>
      <c r="BC150" s="110" t="str">
        <f>IF(AND(BC$85&gt;=FB150,BC$85&lt;=FC150),IFERROR($G150/FD150,0),"")</f>
        <v/>
      </c>
      <c r="BD150" s="110" t="str">
        <f>IF(AND(BD$85&gt;=FB150,BD$85&lt;=FC150),IFERROR($G150/FD150,0),"")</f>
        <v/>
      </c>
      <c r="BE150" s="110" t="str">
        <f>IF(AND(BE$85&gt;=FB150,BE$85&lt;=FC150),IFERROR($G150/FD150,0),"")</f>
        <v/>
      </c>
      <c r="BF150" s="110" t="str">
        <f>IF(AND(BF$85&gt;=FB150,BF$85&lt;=FC150),IFERROR($G150/FD150,0),"")</f>
        <v/>
      </c>
      <c r="BG150" s="110" t="str">
        <f>IF(AND(BG$85&gt;=FB150,BG$85&lt;=FC150),IFERROR($G150/FD150,0),"")</f>
        <v/>
      </c>
      <c r="BH150" s="110" t="str">
        <f>IF(AND(BH$85&gt;=FB150,BH$85&lt;=FC150),IFERROR($G150/FD150,0),"")</f>
        <v/>
      </c>
      <c r="BI150" s="110" t="str">
        <f>IF(AND(BI$85&gt;=FB150,BI$85&lt;=FC150),IFERROR($G150/FD150,0),"")</f>
        <v/>
      </c>
      <c r="BJ150" s="110" t="str">
        <f>IF(AND(BJ$85&gt;=FB150,BJ$85&lt;=FC150),IFERROR($G150/FD150,0),"")</f>
        <v/>
      </c>
      <c r="BK150" s="110" t="str">
        <f>IF(AND(BK$85&gt;=FB150,BK$85&lt;=FC150),IFERROR($G150/FD150,0),"")</f>
        <v/>
      </c>
      <c r="BL150" s="110" t="str">
        <f>IF(AND(BL$85&gt;=FB150,BL$85&lt;=FC150),IFERROR($G150/FD150,0),"")</f>
        <v/>
      </c>
      <c r="BM150" s="110" t="str">
        <f>IF(AND(BM$85&gt;=FB150,BM$85&lt;=FC150),IFERROR($G150/FD150,0),"")</f>
        <v/>
      </c>
      <c r="BN150" s="110" t="str">
        <f>IF(AND(BN$85&gt;=FB150,BN$85&lt;=FC150),IFERROR($G150/FD150,0),"")</f>
        <v/>
      </c>
      <c r="BO150" s="110" t="str">
        <f>IF(AND(BO$85&gt;=FB150,BO$85&lt;=FC150),IFERROR($G150/FD150,0),"")</f>
        <v/>
      </c>
      <c r="BP150" s="110" t="str">
        <f>IF(AND(BP$85&gt;=FB150,BP$85&lt;=FC150),IFERROR($G150/FD150,0),"")</f>
        <v/>
      </c>
      <c r="BQ150" s="110" t="str">
        <f>IF(AND(BQ$85&gt;=FB150,BQ$85&lt;=FC150),IFERROR($G150/FD150,0),"")</f>
        <v/>
      </c>
      <c r="BR150" s="110" t="str">
        <f>IF(AND(BR$85&gt;=FB150,BR$85&lt;=FC150),IFERROR($G150/FD150,0),"")</f>
        <v/>
      </c>
      <c r="BS150" s="110" t="str">
        <f>IF(AND(BS$85&gt;=FB150,BS$85&lt;=FC150),IFERROR($G150/FD150,0),"")</f>
        <v/>
      </c>
      <c r="BT150" s="110" t="str">
        <f>IF(AND(BT$85&gt;=FB150,BT$85&lt;=FC150),IFERROR($G150/FD150,0),"")</f>
        <v/>
      </c>
      <c r="BU150" s="110" t="str">
        <f>IF(AND(BU$85&gt;=FB150,BU$85&lt;=FC150),IFERROR($G150/FD150,0),"")</f>
        <v/>
      </c>
      <c r="BV150" s="110" t="str">
        <f>IF(AND(BV$85&gt;=FB150,BV$85&lt;=FC150),IFERROR($G150/FD150,0),"")</f>
        <v/>
      </c>
      <c r="BW150" s="110" t="str">
        <f>IF(AND(BW$85&gt;=FB150,BW$85&lt;=FC150),IFERROR($G150/FD150,0),"")</f>
        <v/>
      </c>
      <c r="BX150" s="110" t="str">
        <f>IF(AND(BX$85&gt;=FB150,BX$85&lt;=FC150),IFERROR($G150/FD150,0),"")</f>
        <v/>
      </c>
      <c r="BY150" s="110" t="str">
        <f>IF(AND(BY$85&gt;=FB150,BY$85&lt;=FC150),IFERROR($G150/FD150,0),"")</f>
        <v/>
      </c>
      <c r="BZ150" s="110" t="str">
        <f>IF(AND(BZ$85&gt;=FB150,BZ$85&lt;=FC150),IFERROR($G150/FD150,0),"")</f>
        <v/>
      </c>
      <c r="CA150" s="110" t="str">
        <f>IF(AND(CA$85&gt;=FB150,CA$85&lt;=FC150),IFERROR($G150/FD150,0),"")</f>
        <v/>
      </c>
      <c r="CB150" s="110" t="str">
        <f>IF(AND(CB$85&gt;=FB150,CB$85&lt;=FC150),IFERROR($G150/FD150,0),"")</f>
        <v/>
      </c>
      <c r="CC150" s="110" t="str">
        <f>IF(AND(CC$85&gt;=FB150,CC$85&lt;=FC150),IFERROR($G150/FD150,0),"")</f>
        <v/>
      </c>
      <c r="CD150" s="110" t="str">
        <f>IF(AND(CD$85&gt;=FB150,CD$85&lt;=FC150),IFERROR($G150/FD150,0),"")</f>
        <v/>
      </c>
      <c r="CE150" s="110" t="str">
        <f>IF(AND(CE$85&gt;=FB150,CE$85&lt;=FC150),IFERROR($G150/FD150,0),"")</f>
        <v/>
      </c>
      <c r="CF150" s="110" t="str">
        <f>IF(AND(CF$85&gt;=FB150,CF$85&lt;=FC150),IFERROR($G150/FD150,0),"")</f>
        <v/>
      </c>
      <c r="CG150" s="110" t="str">
        <f>IF(AND(CG$85&gt;=FB150,CG$85&lt;=FC150),IFERROR($G150/FD150,0),"")</f>
        <v/>
      </c>
      <c r="CH150" s="110" t="str">
        <f>IF(AND(CH$85&gt;=FB150,CH$85&lt;=FC150),IFERROR($G150/FD150,0),"")</f>
        <v/>
      </c>
      <c r="CI150" s="110" t="str">
        <f>IF(AND(CI$85&gt;=FB150,CI$85&lt;=FC150),IFERROR($G150/FD150,0),"")</f>
        <v/>
      </c>
      <c r="CJ150" s="110" t="str">
        <f>IF(AND(CJ$85&gt;=FB150,CJ$85&lt;=FC150),IFERROR($G150/FD150,0),"")</f>
        <v/>
      </c>
      <c r="CK150" s="110">
        <f>IF(AND(CK$85&gt;=FB150,CK$85&lt;=FC150),IFERROR($G150/FD150,0),"")</f>
        <v>16071.428571428571</v>
      </c>
      <c r="CL150" s="110">
        <f>IF(AND(CL$85&gt;=FB150,CL$85&lt;=FC150),IFERROR($G150/FD150,0),"")</f>
        <v>16071.428571428571</v>
      </c>
      <c r="CM150" s="110">
        <f>IF(AND(CM$85&gt;=FB150,CM$85&lt;=FC150),IFERROR($G150/FD150,0),"")</f>
        <v>16071.428571428571</v>
      </c>
      <c r="CN150" s="110">
        <f>IF(AND(CN$85&gt;=FB150,CN$85&lt;=FC150),IFERROR($G150/FD150,0),"")</f>
        <v>16071.428571428571</v>
      </c>
      <c r="CO150" s="110">
        <f>IF(AND(CO$85&gt;=FB150,CO$85&lt;=FC150),IFERROR($G150/FD150,0),"")</f>
        <v>16071.428571428571</v>
      </c>
      <c r="CP150" s="110">
        <f>IF(AND(CP$85&gt;=FB150,CP$85&lt;=FC150),IFERROR($G150/FD150,0),"")</f>
        <v>16071.428571428571</v>
      </c>
      <c r="CQ150" s="110">
        <f>IF(AND(CQ$85&gt;=FB150,CQ$85&lt;=FC150),IFERROR($G150/FD150,0),"")</f>
        <v>16071.428571428571</v>
      </c>
      <c r="CR150" s="110">
        <f>IF(AND(CR$85&gt;=FB150,CR$85&lt;=FC150),IFERROR($G150/FD150,0),"")</f>
        <v>16071.428571428571</v>
      </c>
      <c r="CS150" s="110">
        <f>IF(AND(CS$85&gt;=FB150,CS$85&lt;=FC150),IFERROR($G150/FD150,0),"")</f>
        <v>16071.428571428571</v>
      </c>
      <c r="CT150" s="110">
        <f>IF(AND(CT$85&gt;=FB150,CT$85&lt;=FC150),IFERROR($G150/FD150,0),"")</f>
        <v>16071.428571428571</v>
      </c>
      <c r="CU150" s="110">
        <f>IF(AND(CU$85&gt;=FB150,CU$85&lt;=FC150),IFERROR($G150/FD150,0),"")</f>
        <v>16071.428571428571</v>
      </c>
      <c r="CV150" s="110">
        <f>IF(AND(CV$85&gt;=FB150,CV$85&lt;=FC150),IFERROR($G150/FD150,0),"")</f>
        <v>16071.428571428571</v>
      </c>
      <c r="CW150" s="110">
        <f>IF(AND(CW$85&gt;=FB150,CW$85&lt;=FC150),IFERROR($G150/FD150,0),"")</f>
        <v>16071.428571428571</v>
      </c>
      <c r="CX150" s="110">
        <f>IF(AND(CX$85&gt;=FB150,CX$85&lt;=FC150),IFERROR($G150/FD150,0),"")</f>
        <v>16071.428571428571</v>
      </c>
      <c r="CY150" s="110" t="str">
        <f>IF(AND(CY$85&gt;=FB150,CY$85&lt;=FC150),IFERROR($G150/FD150,0),"")</f>
        <v/>
      </c>
      <c r="CZ150" s="110" t="str">
        <f>IF(AND(CZ$85&gt;=FB150,CZ$85&lt;=FC150),IFERROR($G150/FD150,0),"")</f>
        <v/>
      </c>
      <c r="DA150" s="110" t="str">
        <f>IF(AND(DA$85&gt;=FB150,DA$85&lt;=FC150),IFERROR($G150/FD150,0),"")</f>
        <v/>
      </c>
      <c r="DB150" s="110" t="str">
        <f>IF(AND(DB$85&gt;=FB150,DB$85&lt;=FC150),IFERROR($G150/FD150,0),"")</f>
        <v/>
      </c>
      <c r="DC150" s="110" t="str">
        <f>IF(AND(DC$85&gt;=FB150,DC$85&lt;=FC150),IFERROR($G150/FD150,0),"")</f>
        <v/>
      </c>
      <c r="DD150" s="110" t="str">
        <f>IF(AND(DD$85&gt;=FB150,DD$85&lt;=FC150),IFERROR($G150/FD150,0),"")</f>
        <v/>
      </c>
      <c r="DE150" s="110" t="str">
        <f>IF(AND(DE$85&gt;=FB150,DE$85&lt;=FC150),IFERROR($G150/FD150,0),"")</f>
        <v/>
      </c>
      <c r="DF150" s="110" t="str">
        <f>IF(AND(DF$85&gt;=FB150,DF$85&lt;=FC150),IFERROR($G150/FD150,0),"")</f>
        <v/>
      </c>
      <c r="DG150" s="110" t="str">
        <f>IF(AND(DG$85&gt;=FB150,DG$85&lt;=FC150),IFERROR($G150/FD150,0),"")</f>
        <v/>
      </c>
      <c r="DH150" s="110" t="str">
        <f>IF(AND(DH$85&gt;=FB150,DH$85&lt;=FC150),IFERROR($G150/FD150,0),"")</f>
        <v/>
      </c>
      <c r="DI150" s="110" t="str">
        <f>IF(AND(DI$85&gt;=FB150,DI$85&lt;=FC150),IFERROR($G150/FD150,0),"")</f>
        <v/>
      </c>
      <c r="DJ150" s="110" t="str">
        <f>IF(AND(DJ$85&gt;=FB150,DJ$85&lt;=FC150),IFERROR($G150/FD150,0),"")</f>
        <v/>
      </c>
      <c r="DK150" s="110" t="str">
        <f>IF(AND(DK$85&gt;=FB150,DK$85&lt;=FC150),IFERROR($G150/FD150,0),"")</f>
        <v/>
      </c>
      <c r="DL150" s="110" t="str">
        <f>IF(AND(DL$85&gt;=FB150,DL$85&lt;=FC150),IFERROR($G150/FD150,0),"")</f>
        <v/>
      </c>
      <c r="DM150" s="110" t="str">
        <f>IF(AND(DM$85&gt;=FB150,DM$85&lt;=FC150),IFERROR($G150/FD150,0),"")</f>
        <v/>
      </c>
      <c r="DN150" s="110" t="str">
        <f>IF(AND(DN$85&gt;=FB150,DN$85&lt;=FC150),IFERROR($G150/FD150,0),"")</f>
        <v/>
      </c>
      <c r="DO150" s="110" t="str">
        <f>IF(AND(DO$85&gt;=FB150,DO$85&lt;=FC150),IFERROR($G150/FD150,0),"")</f>
        <v/>
      </c>
      <c r="DP150" s="110" t="str">
        <f>IF(AND(DP$85&gt;=FB150,DP$85&lt;=FC150),IFERROR($G150/FD150,0),"")</f>
        <v/>
      </c>
      <c r="DQ150" s="110" t="str">
        <f>IF(AND(DQ$85&gt;=FB150,DQ$85&lt;=FC150),IFERROR($G150/FD150,0),"")</f>
        <v/>
      </c>
      <c r="DR150" s="110" t="str">
        <f>IF(AND(DR$85&gt;=FB150,DR$85&lt;=FC150),IFERROR($G150/FD150,0),"")</f>
        <v/>
      </c>
      <c r="DS150" s="110" t="str">
        <f>IF(AND(DS$85&gt;=FB150,DS$85&lt;=FC150),IFERROR($G150/FD150,0),"")</f>
        <v/>
      </c>
      <c r="DT150" s="110" t="str">
        <f>IF(AND(DT$85&gt;=FB150,DT$85&lt;=FC150),IFERROR($G150/FD150,0),"")</f>
        <v/>
      </c>
      <c r="DU150" s="110" t="str">
        <f>IF(AND(DU$85&gt;=FB150,DU$85&lt;=FC150),IFERROR($G150/FD150,0),"")</f>
        <v/>
      </c>
      <c r="DV150" s="110" t="str">
        <f>IF(AND(DV$85&gt;=FB150,DV$85&lt;=FC150),IFERROR($G150/FD150,0),"")</f>
        <v/>
      </c>
      <c r="DW150" s="110" t="str">
        <f>IF(AND(DW$85&gt;=FB150,DW$85&lt;=FC150),IFERROR($G150/FD150,0),"")</f>
        <v/>
      </c>
      <c r="DX150" s="110" t="str">
        <f>IF(AND(DX$85&gt;=FB150,DX$85&lt;=FC150),IFERROR($G150/FD150,0),"")</f>
        <v/>
      </c>
      <c r="DY150" s="110" t="str">
        <f>IF(AND(DY$85&gt;=FB150,DY$85&lt;=FC150),IFERROR($G150/FD150,0),"")</f>
        <v/>
      </c>
      <c r="DZ150" s="110" t="str">
        <f>IF(AND(DZ$85&gt;=FB150,DZ$85&lt;=FC150),IFERROR($G150/FD150,0),"")</f>
        <v/>
      </c>
      <c r="EA150" s="110" t="str">
        <f>IF(AND(EA$85&gt;=FB150,EA$85&lt;=FC150),IFERROR($G150/FD150,0),"")</f>
        <v/>
      </c>
      <c r="EB150" s="110" t="str">
        <f>IF(AND(EB$85&gt;=FB150,EB$85&lt;=FC150),IFERROR($G150/FD150,0),"")</f>
        <v/>
      </c>
      <c r="EC150" s="110" t="str">
        <f>IF(AND(EC$85&gt;=FB150,EC$85&lt;=FC150),IFERROR($G150/FD150,0),"")</f>
        <v/>
      </c>
      <c r="ED150" s="110" t="str">
        <f>IF(AND(ED$85&gt;=FB150,ED$85&lt;=FC150),IFERROR($G150/FD150,0),"")</f>
        <v/>
      </c>
      <c r="EE150" s="110" t="str">
        <f>IF(AND(EE$85&gt;=FB150,EE$85&lt;=FC150),IFERROR($G150/FD150,0),"")</f>
        <v/>
      </c>
      <c r="EF150" s="110" t="str">
        <f>IF(AND(EF$85&gt;=FB150,EF$85&lt;=FC150),IFERROR($G150/FD150,0),"")</f>
        <v/>
      </c>
      <c r="EG150" s="110" t="str">
        <f>IF(AND(EG$85&gt;=FB150,EG$85&lt;=FC150),IFERROR($G150/FD150,0),"")</f>
        <v/>
      </c>
      <c r="EH150" s="110" t="str">
        <f>IF(AND(EH$85&gt;=FB150,EH$85&lt;=FC150),IFERROR($G150/FD150,0),"")</f>
        <v/>
      </c>
      <c r="EI150" s="110" t="str">
        <f>IF(AND(EI$85&gt;=FB150,EI$85&lt;=FC150),IFERROR($G150/FD150,0),"")</f>
        <v/>
      </c>
      <c r="EJ150" s="110" t="str">
        <f>IF(AND(EJ$85&gt;=FB150,EJ$85&lt;=FC150),IFERROR($G150/FD150,0),"")</f>
        <v/>
      </c>
      <c r="EK150" s="110" t="str">
        <f>IF(AND(EK$85&gt;=FB150,EK$85&lt;=FC150),IFERROR($G150/FD150,0),"")</f>
        <v/>
      </c>
      <c r="EL150" s="110" t="str">
        <f>IF(AND(EL$85&gt;=FB150,EL$85&lt;=FC150),IFERROR($G150/FD150,0),"")</f>
        <v/>
      </c>
      <c r="EM150" s="110" t="str">
        <f>IF(AND(EM$85&gt;=FB150,EM$85&lt;=FC150),IFERROR($G150/FD150,0),"")</f>
        <v/>
      </c>
      <c r="EN150" s="110" t="str">
        <f>IF(AND(EN$85&gt;=FB150,EN$85&lt;=FC150),IFERROR($G150/FD150,0),"")</f>
        <v/>
      </c>
      <c r="EO150" s="110" t="str">
        <f>IF(AND(EO$85&gt;=FB150,EO$85&lt;=FC150),IFERROR($G150/FD150,0),"")</f>
        <v/>
      </c>
      <c r="EP150" s="110" t="str">
        <f>IF(AND(EP$85&gt;=FB150,EP$85&lt;=FC150),IFERROR($G150/FD150,0),"")</f>
        <v/>
      </c>
      <c r="EQ150" s="110" t="str">
        <f>IF(AND(EQ$85&gt;=FB150,EQ$85&lt;=FC150),IFERROR($G150/FD150,0),"")</f>
        <v/>
      </c>
      <c r="ER150" s="110" t="str">
        <f>IF(AND(ER$85&gt;=FB150,ER$85&lt;=FC150),IFERROR($G150/FD150,0),"")</f>
        <v/>
      </c>
      <c r="ES150" s="110" t="str">
        <f>IF(AND(ES$85&gt;=FB150,ES$85&lt;=FC150),IFERROR($G150/FD150,0),"")</f>
        <v/>
      </c>
      <c r="ET150" s="110" t="str">
        <f>IF(AND(ET$85&gt;=FB150,ET$85&lt;=FC150),IFERROR($G150/FD150,0),"")</f>
        <v/>
      </c>
      <c r="EU150" s="110" t="str">
        <f>IF(AND(EU$85&gt;=FB150,EU$85&lt;=FC150),IFERROR($G150/FD150,0),"")</f>
        <v/>
      </c>
      <c r="EV150" s="110" t="str">
        <f>IF(AND(EV$85&gt;=FB150,EV$85&lt;=FC150),IFERROR($G150/FD150,0),"")</f>
        <v/>
      </c>
      <c r="EW150" s="110" t="str">
        <f>IF(AND(EW$85&gt;=FB150,EW$85&lt;=FC150),IFERROR($G150/FD150,0),"")</f>
        <v/>
      </c>
      <c r="EX150" s="110" t="str">
        <f>IF(AND(EX$85&gt;=FB150,EX$85&lt;=FC150),IFERROR($G150/FD150,0),"")</f>
        <v/>
      </c>
      <c r="EY150" s="110" t="str">
        <f>IF(AND(EY$85&gt;=FB150,EY$85&lt;=FC150),IFERROR($G150/FD150,0),"")</f>
        <v/>
      </c>
      <c r="EZ150" s="110" t="str">
        <f>IF(AND(EZ$85&gt;=FB150,EZ$85&lt;=FC150),IFERROR($G150/FD150,0),"")</f>
        <v/>
      </c>
      <c r="FA150" s="110" t="str">
        <f>IF(AND(FA$85&gt;=FB150,FA$85&lt;=FC150),IFERROR($G150/FD150,0),"")</f>
        <v/>
      </c>
      <c r="FB150">
        <f>'06_Presupuesto'!J236-'02_Rendimientos'!$B$79+1</f>
        <v>82</v>
      </c>
      <c r="FC150">
        <f>'06_Presupuesto'!K236-'02_Rendimientos'!$B$79+1</f>
        <v>95</v>
      </c>
      <c r="FD150">
        <f>FC150-FB150+1</f>
        <v>14</v>
      </c>
    </row>
    <row r="151" spans="2:160">
      <c r="B151" t="str">
        <f>'06_Presupuesto'!K71</f>
        <v>C.1.1.4</v>
      </c>
      <c r="C151" t="str">
        <f>'06_Presupuesto'!L71</f>
        <v>Automaticos Saime 25 A</v>
      </c>
      <c r="D151" t="str">
        <f>'06_Presupuesto'!M71</f>
        <v>UNI</v>
      </c>
      <c r="E151" s="90">
        <f>'06_Presupuesto'!N71</f>
        <v>1</v>
      </c>
      <c r="F151" s="90">
        <f>'06_Presupuesto'!O71</f>
        <v>35624.999999999993</v>
      </c>
      <c r="G151" s="90">
        <f>'06_Presupuesto'!P71</f>
        <v>35624.999999999993</v>
      </c>
      <c r="H151" s="90" t="str">
        <f>IF(AND(H$85&gt;=FB151,H$85&lt;=FC151),IFERROR($G151/FD151,0),"")</f>
        <v/>
      </c>
      <c r="I151" s="90" t="str">
        <f>IF(AND(I$85&gt;=FB151,I$85&lt;=FC151),IFERROR($G151/FD151,0),"")</f>
        <v/>
      </c>
      <c r="J151" s="90" t="str">
        <f>IF(AND(J$85&gt;=FB151,J$85&lt;=FC151),IFERROR($G151/FD151,0),"")</f>
        <v/>
      </c>
      <c r="K151" s="90" t="str">
        <f>IF(AND(K$85&gt;=FB151,K$85&lt;=FC151),IFERROR($G151/FD151,0),"")</f>
        <v/>
      </c>
      <c r="L151" s="90" t="str">
        <f>IF(AND(L$85&gt;=FB151,L$85&lt;=FC151),IFERROR($G151/FD151,0),"")</f>
        <v/>
      </c>
      <c r="M151" s="90" t="str">
        <f>IF(AND(M$85&gt;=FB151,M$85&lt;=FC151),IFERROR($G151/FD151,0),"")</f>
        <v/>
      </c>
      <c r="N151" s="90" t="str">
        <f>IF(AND(N$85&gt;=FB151,N$85&lt;=FC151),IFERROR($G151/FD151,0),"")</f>
        <v/>
      </c>
      <c r="O151" s="90" t="str">
        <f>IF(AND(O$85&gt;=FB151,O$85&lt;=FC151),IFERROR($G151/FD151,0),"")</f>
        <v/>
      </c>
      <c r="P151" s="90" t="str">
        <f>IF(AND(P$85&gt;=FB151,P$85&lt;=FC151),IFERROR($G151/FD151,0),"")</f>
        <v/>
      </c>
      <c r="Q151" s="90" t="str">
        <f>IF(AND(Q$85&gt;=FB151,Q$85&lt;=FC151),IFERROR($G151/FD151,0),"")</f>
        <v/>
      </c>
      <c r="R151" s="90" t="str">
        <f>IF(AND(R$85&gt;=FB151,R$85&lt;=FC151),IFERROR($G151/FD151,0),"")</f>
        <v/>
      </c>
      <c r="S151" s="90" t="str">
        <f>IF(AND(S$85&gt;=FB151,S$85&lt;=FC151),IFERROR($G151/FD151,0),"")</f>
        <v/>
      </c>
      <c r="T151" s="90" t="str">
        <f>IF(AND(T$85&gt;=FB151,T$85&lt;=FC151),IFERROR($G151/FD151,0),"")</f>
        <v/>
      </c>
      <c r="U151" s="90" t="str">
        <f>IF(AND(U$85&gt;=FB151,U$85&lt;=FC151),IFERROR($G151/FD151,0),"")</f>
        <v/>
      </c>
      <c r="V151" s="90" t="str">
        <f>IF(AND(V$85&gt;=FB151,V$85&lt;=FC151),IFERROR($G151/FD151,0),"")</f>
        <v/>
      </c>
      <c r="W151" s="90" t="str">
        <f>IF(AND(W$85&gt;=FB151,W$85&lt;=FC151),IFERROR($G151/FD151,0),"")</f>
        <v/>
      </c>
      <c r="X151" s="90" t="str">
        <f>IF(AND(X$85&gt;=FB151,X$85&lt;=FC151),IFERROR($G151/FD151,0),"")</f>
        <v/>
      </c>
      <c r="Y151" s="90" t="str">
        <f>IF(AND(Y$85&gt;=FB151,Y$85&lt;=FC151),IFERROR($G151/FD151,0),"")</f>
        <v/>
      </c>
      <c r="Z151" s="90" t="str">
        <f>IF(AND(Z$85&gt;=FB151,Z$85&lt;=FC151),IFERROR($G151/FD151,0),"")</f>
        <v/>
      </c>
      <c r="AA151" s="90" t="str">
        <f>IF(AND(AA$85&gt;=FB151,AA$85&lt;=FC151),IFERROR($G151/FD151,0),"")</f>
        <v/>
      </c>
      <c r="AB151" s="90" t="str">
        <f>IF(AND(AB$85&gt;=FB151,AB$85&lt;=FC151),IFERROR($G151/FD151,0),"")</f>
        <v/>
      </c>
      <c r="AC151" s="90" t="str">
        <f>IF(AND(AC$85&gt;=FB151,AC$85&lt;=FC151),IFERROR($G151/FD151,0),"")</f>
        <v/>
      </c>
      <c r="AD151" s="90" t="str">
        <f>IF(AND(AD$85&gt;=FB151,AD$85&lt;=FC151),IFERROR($G151/FD151,0),"")</f>
        <v/>
      </c>
      <c r="AE151" s="90" t="str">
        <f>IF(AND(AE$85&gt;=FB151,AE$85&lt;=FC151),IFERROR($G151/FD151,0),"")</f>
        <v/>
      </c>
      <c r="AF151" s="90" t="str">
        <f>IF(AND(AF$85&gt;=FB151,AF$85&lt;=FC151),IFERROR($G151/FD151,0),"")</f>
        <v/>
      </c>
      <c r="AG151" s="90" t="str">
        <f>IF(AND(AG$85&gt;=FB151,AG$85&lt;=FC151),IFERROR($G151/FD151,0),"")</f>
        <v/>
      </c>
      <c r="AH151" s="90" t="str">
        <f>IF(AND(AH$85&gt;=FB151,AH$85&lt;=FC151),IFERROR($G151/FD151,0),"")</f>
        <v/>
      </c>
      <c r="AI151" s="90" t="str">
        <f>IF(AND(AI$85&gt;=FB151,AI$85&lt;=FC151),IFERROR($G151/FD151,0),"")</f>
        <v/>
      </c>
      <c r="AJ151" s="90" t="str">
        <f>IF(AND(AJ$85&gt;=FB151,AJ$85&lt;=FC151),IFERROR($G151/FD151,0),"")</f>
        <v/>
      </c>
      <c r="AK151" s="90" t="str">
        <f>IF(AND(AK$85&gt;=FB151,AK$85&lt;=FC151),IFERROR($G151/FD151,0),"")</f>
        <v/>
      </c>
      <c r="AL151" s="90" t="str">
        <f>IF(AND(AL$85&gt;=FB151,AL$85&lt;=FC151),IFERROR($G151/FD151,0),"")</f>
        <v/>
      </c>
      <c r="AM151" s="90" t="str">
        <f>IF(AND(AM$85&gt;=FB151,AM$85&lt;=FC151),IFERROR($G151/FD151,0),"")</f>
        <v/>
      </c>
      <c r="AN151" s="90" t="str">
        <f>IF(AND(AN$85&gt;=FB151,AN$85&lt;=FC151),IFERROR($G151/FD151,0),"")</f>
        <v/>
      </c>
      <c r="AO151" s="90" t="str">
        <f>IF(AND(AO$85&gt;=FB151,AO$85&lt;=FC151),IFERROR($G151/FD151,0),"")</f>
        <v/>
      </c>
      <c r="AP151" s="90" t="str">
        <f>IF(AND(AP$85&gt;=FB151,AP$85&lt;=FC151),IFERROR($G151/FD151,0),"")</f>
        <v/>
      </c>
      <c r="AQ151" s="90" t="str">
        <f>IF(AND(AQ$85&gt;=FB151,AQ$85&lt;=FC151),IFERROR($G151/FD151,0),"")</f>
        <v/>
      </c>
      <c r="AR151" s="90" t="str">
        <f>IF(AND(AR$85&gt;=FB151,AR$85&lt;=FC151),IFERROR($G151/FD151,0),"")</f>
        <v/>
      </c>
      <c r="AS151" s="90" t="str">
        <f>IF(AND(AS$85&gt;=FB151,AS$85&lt;=FC151),IFERROR($G151/FD151,0),"")</f>
        <v/>
      </c>
      <c r="AT151" s="90" t="str">
        <f>IF(AND(AT$85&gt;=FB151,AT$85&lt;=FC151),IFERROR($G151/FD151,0),"")</f>
        <v/>
      </c>
      <c r="AU151" s="90" t="str">
        <f>IF(AND(AU$85&gt;=FB151,AU$85&lt;=FC151),IFERROR($G151/FD151,0),"")</f>
        <v/>
      </c>
      <c r="AV151" s="90" t="str">
        <f>IF(AND(AV$85&gt;=FB151,AV$85&lt;=FC151),IFERROR($G151/FD151,0),"")</f>
        <v/>
      </c>
      <c r="AW151" s="90" t="str">
        <f>IF(AND(AW$85&gt;=FB151,AW$85&lt;=FC151),IFERROR($G151/FD151,0),"")</f>
        <v/>
      </c>
      <c r="AX151" s="90" t="str">
        <f>IF(AND(AX$85&gt;=FB151,AX$85&lt;=FC151),IFERROR($G151/FD151,0),"")</f>
        <v/>
      </c>
      <c r="AY151" s="90" t="str">
        <f>IF(AND(AY$85&gt;=FB151,AY$85&lt;=FC151),IFERROR($G151/FD151,0),"")</f>
        <v/>
      </c>
      <c r="AZ151" s="90" t="str">
        <f>IF(AND(AZ$85&gt;=FB151,AZ$85&lt;=FC151),IFERROR($G151/FD151,0),"")</f>
        <v/>
      </c>
      <c r="BA151" s="90" t="str">
        <f>IF(AND(BA$85&gt;=FB151,BA$85&lt;=FC151),IFERROR($G151/FD151,0),"")</f>
        <v/>
      </c>
      <c r="BB151" s="90" t="str">
        <f>IF(AND(BB$85&gt;=FB151,BB$85&lt;=FC151),IFERROR($G151/FD151,0),"")</f>
        <v/>
      </c>
      <c r="BC151" s="90" t="str">
        <f>IF(AND(BC$85&gt;=FB151,BC$85&lt;=FC151),IFERROR($G151/FD151,0),"")</f>
        <v/>
      </c>
      <c r="BD151" s="90" t="str">
        <f>IF(AND(BD$85&gt;=FB151,BD$85&lt;=FC151),IFERROR($G151/FD151,0),"")</f>
        <v/>
      </c>
      <c r="BE151" s="90" t="str">
        <f>IF(AND(BE$85&gt;=FB151,BE$85&lt;=FC151),IFERROR($G151/FD151,0),"")</f>
        <v/>
      </c>
      <c r="BF151" s="90" t="str">
        <f>IF(AND(BF$85&gt;=FB151,BF$85&lt;=FC151),IFERROR($G151/FD151,0),"")</f>
        <v/>
      </c>
      <c r="BG151" s="90" t="str">
        <f>IF(AND(BG$85&gt;=FB151,BG$85&lt;=FC151),IFERROR($G151/FD151,0),"")</f>
        <v/>
      </c>
      <c r="BH151" s="90" t="str">
        <f>IF(AND(BH$85&gt;=FB151,BH$85&lt;=FC151),IFERROR($G151/FD151,0),"")</f>
        <v/>
      </c>
      <c r="BI151" s="90" t="str">
        <f>IF(AND(BI$85&gt;=FB151,BI$85&lt;=FC151),IFERROR($G151/FD151,0),"")</f>
        <v/>
      </c>
      <c r="BJ151" s="90" t="str">
        <f>IF(AND(BJ$85&gt;=FB151,BJ$85&lt;=FC151),IFERROR($G151/FD151,0),"")</f>
        <v/>
      </c>
      <c r="BK151" s="90" t="str">
        <f>IF(AND(BK$85&gt;=FB151,BK$85&lt;=FC151),IFERROR($G151/FD151,0),"")</f>
        <v/>
      </c>
      <c r="BL151" s="90" t="str">
        <f>IF(AND(BL$85&gt;=FB151,BL$85&lt;=FC151),IFERROR($G151/FD151,0),"")</f>
        <v/>
      </c>
      <c r="BM151" s="90" t="str">
        <f>IF(AND(BM$85&gt;=FB151,BM$85&lt;=FC151),IFERROR($G151/FD151,0),"")</f>
        <v/>
      </c>
      <c r="BN151" s="90" t="str">
        <f>IF(AND(BN$85&gt;=FB151,BN$85&lt;=FC151),IFERROR($G151/FD151,0),"")</f>
        <v/>
      </c>
      <c r="BO151" s="90" t="str">
        <f>IF(AND(BO$85&gt;=FB151,BO$85&lt;=FC151),IFERROR($G151/FD151,0),"")</f>
        <v/>
      </c>
      <c r="BP151" s="90" t="str">
        <f>IF(AND(BP$85&gt;=FB151,BP$85&lt;=FC151),IFERROR($G151/FD151,0),"")</f>
        <v/>
      </c>
      <c r="BQ151" s="90" t="str">
        <f>IF(AND(BQ$85&gt;=FB151,BQ$85&lt;=FC151),IFERROR($G151/FD151,0),"")</f>
        <v/>
      </c>
      <c r="BR151" s="90" t="str">
        <f>IF(AND(BR$85&gt;=FB151,BR$85&lt;=FC151),IFERROR($G151/FD151,0),"")</f>
        <v/>
      </c>
      <c r="BS151" s="90" t="str">
        <f>IF(AND(BS$85&gt;=FB151,BS$85&lt;=FC151),IFERROR($G151/FD151,0),"")</f>
        <v/>
      </c>
      <c r="BT151" s="90" t="str">
        <f>IF(AND(BT$85&gt;=FB151,BT$85&lt;=FC151),IFERROR($G151/FD151,0),"")</f>
        <v/>
      </c>
      <c r="BU151" s="90" t="str">
        <f>IF(AND(BU$85&gt;=FB151,BU$85&lt;=FC151),IFERROR($G151/FD151,0),"")</f>
        <v/>
      </c>
      <c r="BV151" s="90" t="str">
        <f>IF(AND(BV$85&gt;=FB151,BV$85&lt;=FC151),IFERROR($G151/FD151,0),"")</f>
        <v/>
      </c>
      <c r="BW151" s="90" t="str">
        <f>IF(AND(BW$85&gt;=FB151,BW$85&lt;=FC151),IFERROR($G151/FD151,0),"")</f>
        <v/>
      </c>
      <c r="BX151" s="90" t="str">
        <f>IF(AND(BX$85&gt;=FB151,BX$85&lt;=FC151),IFERROR($G151/FD151,0),"")</f>
        <v/>
      </c>
      <c r="BY151" s="90" t="str">
        <f>IF(AND(BY$85&gt;=FB151,BY$85&lt;=FC151),IFERROR($G151/FD151,0),"")</f>
        <v/>
      </c>
      <c r="BZ151" s="90" t="str">
        <f>IF(AND(BZ$85&gt;=FB151,BZ$85&lt;=FC151),IFERROR($G151/FD151,0),"")</f>
        <v/>
      </c>
      <c r="CA151" s="90" t="str">
        <f>IF(AND(CA$85&gt;=FB151,CA$85&lt;=FC151),IFERROR($G151/FD151,0),"")</f>
        <v/>
      </c>
      <c r="CB151" s="90" t="str">
        <f>IF(AND(CB$85&gt;=FB151,CB$85&lt;=FC151),IFERROR($G151/FD151,0),"")</f>
        <v/>
      </c>
      <c r="CC151" s="90" t="str">
        <f>IF(AND(CC$85&gt;=FB151,CC$85&lt;=FC151),IFERROR($G151/FD151,0),"")</f>
        <v/>
      </c>
      <c r="CD151" s="90" t="str">
        <f>IF(AND(CD$85&gt;=FB151,CD$85&lt;=FC151),IFERROR($G151/FD151,0),"")</f>
        <v/>
      </c>
      <c r="CE151" s="90" t="str">
        <f>IF(AND(CE$85&gt;=FB151,CE$85&lt;=FC151),IFERROR($G151/FD151,0),"")</f>
        <v/>
      </c>
      <c r="CF151" s="90" t="str">
        <f>IF(AND(CF$85&gt;=FB151,CF$85&lt;=FC151),IFERROR($G151/FD151,0),"")</f>
        <v/>
      </c>
      <c r="CG151" s="90" t="str">
        <f>IF(AND(CG$85&gt;=FB151,CG$85&lt;=FC151),IFERROR($G151/FD151,0),"")</f>
        <v/>
      </c>
      <c r="CH151" s="90" t="str">
        <f>IF(AND(CH$85&gt;=FB151,CH$85&lt;=FC151),IFERROR($G151/FD151,0),"")</f>
        <v/>
      </c>
      <c r="CI151" s="90" t="str">
        <f>IF(AND(CI$85&gt;=FB151,CI$85&lt;=FC151),IFERROR($G151/FD151,0),"")</f>
        <v/>
      </c>
      <c r="CJ151" s="90" t="str">
        <f>IF(AND(CJ$85&gt;=FB151,CJ$85&lt;=FC151),IFERROR($G151/FD151,0),"")</f>
        <v/>
      </c>
      <c r="CK151" s="90">
        <f>IF(AND(CK$85&gt;=FB151,CK$85&lt;=FC151),IFERROR($G151/FD151,0),"")</f>
        <v>2544.6428571428564</v>
      </c>
      <c r="CL151" s="90">
        <f>IF(AND(CL$85&gt;=FB151,CL$85&lt;=FC151),IFERROR($G151/FD151,0),"")</f>
        <v>2544.6428571428564</v>
      </c>
      <c r="CM151" s="90">
        <f>IF(AND(CM$85&gt;=FB151,CM$85&lt;=FC151),IFERROR($G151/FD151,0),"")</f>
        <v>2544.6428571428564</v>
      </c>
      <c r="CN151" s="90">
        <f>IF(AND(CN$85&gt;=FB151,CN$85&lt;=FC151),IFERROR($G151/FD151,0),"")</f>
        <v>2544.6428571428564</v>
      </c>
      <c r="CO151" s="90">
        <f>IF(AND(CO$85&gt;=FB151,CO$85&lt;=FC151),IFERROR($G151/FD151,0),"")</f>
        <v>2544.6428571428564</v>
      </c>
      <c r="CP151" s="90">
        <f>IF(AND(CP$85&gt;=FB151,CP$85&lt;=FC151),IFERROR($G151/FD151,0),"")</f>
        <v>2544.6428571428564</v>
      </c>
      <c r="CQ151" s="90">
        <f>IF(AND(CQ$85&gt;=FB151,CQ$85&lt;=FC151),IFERROR($G151/FD151,0),"")</f>
        <v>2544.6428571428564</v>
      </c>
      <c r="CR151" s="90">
        <f>IF(AND(CR$85&gt;=FB151,CR$85&lt;=FC151),IFERROR($G151/FD151,0),"")</f>
        <v>2544.6428571428564</v>
      </c>
      <c r="CS151" s="90">
        <f>IF(AND(CS$85&gt;=FB151,CS$85&lt;=FC151),IFERROR($G151/FD151,0),"")</f>
        <v>2544.6428571428564</v>
      </c>
      <c r="CT151" s="90">
        <f>IF(AND(CT$85&gt;=FB151,CT$85&lt;=FC151),IFERROR($G151/FD151,0),"")</f>
        <v>2544.6428571428564</v>
      </c>
      <c r="CU151" s="90">
        <f>IF(AND(CU$85&gt;=FB151,CU$85&lt;=FC151),IFERROR($G151/FD151,0),"")</f>
        <v>2544.6428571428564</v>
      </c>
      <c r="CV151" s="90">
        <f>IF(AND(CV$85&gt;=FB151,CV$85&lt;=FC151),IFERROR($G151/FD151,0),"")</f>
        <v>2544.6428571428564</v>
      </c>
      <c r="CW151" s="90">
        <f>IF(AND(CW$85&gt;=FB151,CW$85&lt;=FC151),IFERROR($G151/FD151,0),"")</f>
        <v>2544.6428571428564</v>
      </c>
      <c r="CX151" s="90">
        <f>IF(AND(CX$85&gt;=FB151,CX$85&lt;=FC151),IFERROR($G151/FD151,0),"")</f>
        <v>2544.6428571428564</v>
      </c>
      <c r="CY151" s="90" t="str">
        <f>IF(AND(CY$85&gt;=FB151,CY$85&lt;=FC151),IFERROR($G151/FD151,0),"")</f>
        <v/>
      </c>
      <c r="CZ151" s="90" t="str">
        <f>IF(AND(CZ$85&gt;=FB151,CZ$85&lt;=FC151),IFERROR($G151/FD151,0),"")</f>
        <v/>
      </c>
      <c r="DA151" s="90" t="str">
        <f>IF(AND(DA$85&gt;=FB151,DA$85&lt;=FC151),IFERROR($G151/FD151,0),"")</f>
        <v/>
      </c>
      <c r="DB151" s="90" t="str">
        <f>IF(AND(DB$85&gt;=FB151,DB$85&lt;=FC151),IFERROR($G151/FD151,0),"")</f>
        <v/>
      </c>
      <c r="DC151" s="90" t="str">
        <f>IF(AND(DC$85&gt;=FB151,DC$85&lt;=FC151),IFERROR($G151/FD151,0),"")</f>
        <v/>
      </c>
      <c r="DD151" s="90" t="str">
        <f>IF(AND(DD$85&gt;=FB151,DD$85&lt;=FC151),IFERROR($G151/FD151,0),"")</f>
        <v/>
      </c>
      <c r="DE151" s="90" t="str">
        <f>IF(AND(DE$85&gt;=FB151,DE$85&lt;=FC151),IFERROR($G151/FD151,0),"")</f>
        <v/>
      </c>
      <c r="DF151" s="90" t="str">
        <f>IF(AND(DF$85&gt;=FB151,DF$85&lt;=FC151),IFERROR($G151/FD151,0),"")</f>
        <v/>
      </c>
      <c r="DG151" s="90" t="str">
        <f>IF(AND(DG$85&gt;=FB151,DG$85&lt;=FC151),IFERROR($G151/FD151,0),"")</f>
        <v/>
      </c>
      <c r="DH151" s="90" t="str">
        <f>IF(AND(DH$85&gt;=FB151,DH$85&lt;=FC151),IFERROR($G151/FD151,0),"")</f>
        <v/>
      </c>
      <c r="DI151" s="90" t="str">
        <f>IF(AND(DI$85&gt;=FB151,DI$85&lt;=FC151),IFERROR($G151/FD151,0),"")</f>
        <v/>
      </c>
      <c r="DJ151" s="90" t="str">
        <f>IF(AND(DJ$85&gt;=FB151,DJ$85&lt;=FC151),IFERROR($G151/FD151,0),"")</f>
        <v/>
      </c>
      <c r="DK151" s="90" t="str">
        <f>IF(AND(DK$85&gt;=FB151,DK$85&lt;=FC151),IFERROR($G151/FD151,0),"")</f>
        <v/>
      </c>
      <c r="DL151" s="90" t="str">
        <f>IF(AND(DL$85&gt;=FB151,DL$85&lt;=FC151),IFERROR($G151/FD151,0),"")</f>
        <v/>
      </c>
      <c r="DM151" s="90" t="str">
        <f>IF(AND(DM$85&gt;=FB151,DM$85&lt;=FC151),IFERROR($G151/FD151,0),"")</f>
        <v/>
      </c>
      <c r="DN151" s="90" t="str">
        <f>IF(AND(DN$85&gt;=FB151,DN$85&lt;=FC151),IFERROR($G151/FD151,0),"")</f>
        <v/>
      </c>
      <c r="DO151" s="90" t="str">
        <f>IF(AND(DO$85&gt;=FB151,DO$85&lt;=FC151),IFERROR($G151/FD151,0),"")</f>
        <v/>
      </c>
      <c r="DP151" s="90" t="str">
        <f>IF(AND(DP$85&gt;=FB151,DP$85&lt;=FC151),IFERROR($G151/FD151,0),"")</f>
        <v/>
      </c>
      <c r="DQ151" s="90" t="str">
        <f>IF(AND(DQ$85&gt;=FB151,DQ$85&lt;=FC151),IFERROR($G151/FD151,0),"")</f>
        <v/>
      </c>
      <c r="DR151" s="90" t="str">
        <f>IF(AND(DR$85&gt;=FB151,DR$85&lt;=FC151),IFERROR($G151/FD151,0),"")</f>
        <v/>
      </c>
      <c r="DS151" s="90" t="str">
        <f>IF(AND(DS$85&gt;=FB151,DS$85&lt;=FC151),IFERROR($G151/FD151,0),"")</f>
        <v/>
      </c>
      <c r="DT151" s="90" t="str">
        <f>IF(AND(DT$85&gt;=FB151,DT$85&lt;=FC151),IFERROR($G151/FD151,0),"")</f>
        <v/>
      </c>
      <c r="DU151" s="90" t="str">
        <f>IF(AND(DU$85&gt;=FB151,DU$85&lt;=FC151),IFERROR($G151/FD151,0),"")</f>
        <v/>
      </c>
      <c r="DV151" s="90" t="str">
        <f>IF(AND(DV$85&gt;=FB151,DV$85&lt;=FC151),IFERROR($G151/FD151,0),"")</f>
        <v/>
      </c>
      <c r="DW151" s="90" t="str">
        <f>IF(AND(DW$85&gt;=FB151,DW$85&lt;=FC151),IFERROR($G151/FD151,0),"")</f>
        <v/>
      </c>
      <c r="DX151" s="90" t="str">
        <f>IF(AND(DX$85&gt;=FB151,DX$85&lt;=FC151),IFERROR($G151/FD151,0),"")</f>
        <v/>
      </c>
      <c r="DY151" s="90" t="str">
        <f>IF(AND(DY$85&gt;=FB151,DY$85&lt;=FC151),IFERROR($G151/FD151,0),"")</f>
        <v/>
      </c>
      <c r="DZ151" s="90" t="str">
        <f>IF(AND(DZ$85&gt;=FB151,DZ$85&lt;=FC151),IFERROR($G151/FD151,0),"")</f>
        <v/>
      </c>
      <c r="EA151" s="90" t="str">
        <f>IF(AND(EA$85&gt;=FB151,EA$85&lt;=FC151),IFERROR($G151/FD151,0),"")</f>
        <v/>
      </c>
      <c r="EB151" s="90" t="str">
        <f>IF(AND(EB$85&gt;=FB151,EB$85&lt;=FC151),IFERROR($G151/FD151,0),"")</f>
        <v/>
      </c>
      <c r="EC151" s="90" t="str">
        <f>IF(AND(EC$85&gt;=FB151,EC$85&lt;=FC151),IFERROR($G151/FD151,0),"")</f>
        <v/>
      </c>
      <c r="ED151" s="90" t="str">
        <f>IF(AND(ED$85&gt;=FB151,ED$85&lt;=FC151),IFERROR($G151/FD151,0),"")</f>
        <v/>
      </c>
      <c r="EE151" s="90" t="str">
        <f>IF(AND(EE$85&gt;=FB151,EE$85&lt;=FC151),IFERROR($G151/FD151,0),"")</f>
        <v/>
      </c>
      <c r="EF151" s="90" t="str">
        <f>IF(AND(EF$85&gt;=FB151,EF$85&lt;=FC151),IFERROR($G151/FD151,0),"")</f>
        <v/>
      </c>
      <c r="EG151" s="90" t="str">
        <f>IF(AND(EG$85&gt;=FB151,EG$85&lt;=FC151),IFERROR($G151/FD151,0),"")</f>
        <v/>
      </c>
      <c r="EH151" s="90" t="str">
        <f>IF(AND(EH$85&gt;=FB151,EH$85&lt;=FC151),IFERROR($G151/FD151,0),"")</f>
        <v/>
      </c>
      <c r="EI151" s="90" t="str">
        <f>IF(AND(EI$85&gt;=FB151,EI$85&lt;=FC151),IFERROR($G151/FD151,0),"")</f>
        <v/>
      </c>
      <c r="EJ151" s="90" t="str">
        <f>IF(AND(EJ$85&gt;=FB151,EJ$85&lt;=FC151),IFERROR($G151/FD151,0),"")</f>
        <v/>
      </c>
      <c r="EK151" s="90" t="str">
        <f>IF(AND(EK$85&gt;=FB151,EK$85&lt;=FC151),IFERROR($G151/FD151,0),"")</f>
        <v/>
      </c>
      <c r="EL151" s="90" t="str">
        <f>IF(AND(EL$85&gt;=FB151,EL$85&lt;=FC151),IFERROR($G151/FD151,0),"")</f>
        <v/>
      </c>
      <c r="EM151" s="90" t="str">
        <f>IF(AND(EM$85&gt;=FB151,EM$85&lt;=FC151),IFERROR($G151/FD151,0),"")</f>
        <v/>
      </c>
      <c r="EN151" s="90" t="str">
        <f>IF(AND(EN$85&gt;=FB151,EN$85&lt;=FC151),IFERROR($G151/FD151,0),"")</f>
        <v/>
      </c>
      <c r="EO151" s="90" t="str">
        <f>IF(AND(EO$85&gt;=FB151,EO$85&lt;=FC151),IFERROR($G151/FD151,0),"")</f>
        <v/>
      </c>
      <c r="EP151" s="90" t="str">
        <f>IF(AND(EP$85&gt;=FB151,EP$85&lt;=FC151),IFERROR($G151/FD151,0),"")</f>
        <v/>
      </c>
      <c r="EQ151" s="90" t="str">
        <f>IF(AND(EQ$85&gt;=FB151,EQ$85&lt;=FC151),IFERROR($G151/FD151,0),"")</f>
        <v/>
      </c>
      <c r="ER151" s="90" t="str">
        <f>IF(AND(ER$85&gt;=FB151,ER$85&lt;=FC151),IFERROR($G151/FD151,0),"")</f>
        <v/>
      </c>
      <c r="ES151" s="90" t="str">
        <f>IF(AND(ES$85&gt;=FB151,ES$85&lt;=FC151),IFERROR($G151/FD151,0),"")</f>
        <v/>
      </c>
      <c r="ET151" s="90" t="str">
        <f>IF(AND(ET$85&gt;=FB151,ET$85&lt;=FC151),IFERROR($G151/FD151,0),"")</f>
        <v/>
      </c>
      <c r="EU151" s="90" t="str">
        <f>IF(AND(EU$85&gt;=FB151,EU$85&lt;=FC151),IFERROR($G151/FD151,0),"")</f>
        <v/>
      </c>
      <c r="EV151" s="90" t="str">
        <f>IF(AND(EV$85&gt;=FB151,EV$85&lt;=FC151),IFERROR($G151/FD151,0),"")</f>
        <v/>
      </c>
      <c r="EW151" s="90" t="str">
        <f>IF(AND(EW$85&gt;=FB151,EW$85&lt;=FC151),IFERROR($G151/FD151,0),"")</f>
        <v/>
      </c>
      <c r="EX151" s="90" t="str">
        <f>IF(AND(EX$85&gt;=FB151,EX$85&lt;=FC151),IFERROR($G151/FD151,0),"")</f>
        <v/>
      </c>
      <c r="EY151" s="90" t="str">
        <f>IF(AND(EY$85&gt;=FB151,EY$85&lt;=FC151),IFERROR($G151/FD151,0),"")</f>
        <v/>
      </c>
      <c r="EZ151" s="90" t="str">
        <f>IF(AND(EZ$85&gt;=FB151,EZ$85&lt;=FC151),IFERROR($G151/FD151,0),"")</f>
        <v/>
      </c>
      <c r="FA151" s="90" t="str">
        <f>IF(AND(FA$85&gt;=FB151,FA$85&lt;=FC151),IFERROR($G151/FD151,0),"")</f>
        <v/>
      </c>
      <c r="FB151">
        <f>'06_Presupuesto'!J237-'02_Rendimientos'!$B$79+1</f>
        <v>82</v>
      </c>
      <c r="FC151">
        <f>'06_Presupuesto'!K237-'02_Rendimientos'!$B$79+1</f>
        <v>95</v>
      </c>
      <c r="FD151">
        <f>FC151-FB151+1</f>
        <v>14</v>
      </c>
    </row>
    <row r="152" spans="2:160">
      <c r="B152" s="109" t="str">
        <f>'06_Presupuesto'!K72</f>
        <v>C.1.1.5</v>
      </c>
      <c r="C152" s="109" t="str">
        <f>'06_Presupuesto'!L72</f>
        <v>Caja proteccion empalme 500×300×250mm</v>
      </c>
      <c r="D152" s="109" t="str">
        <f>'06_Presupuesto'!M72</f>
        <v>UNI</v>
      </c>
      <c r="E152" s="110">
        <f>'06_Presupuesto'!N72</f>
        <v>1</v>
      </c>
      <c r="F152" s="110">
        <f>'06_Presupuesto'!O72</f>
        <v>181249.99999999997</v>
      </c>
      <c r="G152" s="110">
        <f>'06_Presupuesto'!P72</f>
        <v>181249.99999999997</v>
      </c>
      <c r="H152" s="110" t="str">
        <f>IF(AND(H$85&gt;=FB152,H$85&lt;=FC152),IFERROR($G152/FD152,0),"")</f>
        <v/>
      </c>
      <c r="I152" s="110" t="str">
        <f>IF(AND(I$85&gt;=FB152,I$85&lt;=FC152),IFERROR($G152/FD152,0),"")</f>
        <v/>
      </c>
      <c r="J152" s="110" t="str">
        <f>IF(AND(J$85&gt;=FB152,J$85&lt;=FC152),IFERROR($G152/FD152,0),"")</f>
        <v/>
      </c>
      <c r="K152" s="110" t="str">
        <f>IF(AND(K$85&gt;=FB152,K$85&lt;=FC152),IFERROR($G152/FD152,0),"")</f>
        <v/>
      </c>
      <c r="L152" s="110" t="str">
        <f>IF(AND(L$85&gt;=FB152,L$85&lt;=FC152),IFERROR($G152/FD152,0),"")</f>
        <v/>
      </c>
      <c r="M152" s="110" t="str">
        <f>IF(AND(M$85&gt;=FB152,M$85&lt;=FC152),IFERROR($G152/FD152,0),"")</f>
        <v/>
      </c>
      <c r="N152" s="110" t="str">
        <f>IF(AND(N$85&gt;=FB152,N$85&lt;=FC152),IFERROR($G152/FD152,0),"")</f>
        <v/>
      </c>
      <c r="O152" s="110" t="str">
        <f>IF(AND(O$85&gt;=FB152,O$85&lt;=FC152),IFERROR($G152/FD152,0),"")</f>
        <v/>
      </c>
      <c r="P152" s="110" t="str">
        <f>IF(AND(P$85&gt;=FB152,P$85&lt;=FC152),IFERROR($G152/FD152,0),"")</f>
        <v/>
      </c>
      <c r="Q152" s="110" t="str">
        <f>IF(AND(Q$85&gt;=FB152,Q$85&lt;=FC152),IFERROR($G152/FD152,0),"")</f>
        <v/>
      </c>
      <c r="R152" s="110" t="str">
        <f>IF(AND(R$85&gt;=FB152,R$85&lt;=FC152),IFERROR($G152/FD152,0),"")</f>
        <v/>
      </c>
      <c r="S152" s="110" t="str">
        <f>IF(AND(S$85&gt;=FB152,S$85&lt;=FC152),IFERROR($G152/FD152,0),"")</f>
        <v/>
      </c>
      <c r="T152" s="110" t="str">
        <f>IF(AND(T$85&gt;=FB152,T$85&lt;=FC152),IFERROR($G152/FD152,0),"")</f>
        <v/>
      </c>
      <c r="U152" s="110" t="str">
        <f>IF(AND(U$85&gt;=FB152,U$85&lt;=FC152),IFERROR($G152/FD152,0),"")</f>
        <v/>
      </c>
      <c r="V152" s="110" t="str">
        <f>IF(AND(V$85&gt;=FB152,V$85&lt;=FC152),IFERROR($G152/FD152,0),"")</f>
        <v/>
      </c>
      <c r="W152" s="110" t="str">
        <f>IF(AND(W$85&gt;=FB152,W$85&lt;=FC152),IFERROR($G152/FD152,0),"")</f>
        <v/>
      </c>
      <c r="X152" s="110" t="str">
        <f>IF(AND(X$85&gt;=FB152,X$85&lt;=FC152),IFERROR($G152/FD152,0),"")</f>
        <v/>
      </c>
      <c r="Y152" s="110" t="str">
        <f>IF(AND(Y$85&gt;=FB152,Y$85&lt;=FC152),IFERROR($G152/FD152,0),"")</f>
        <v/>
      </c>
      <c r="Z152" s="110" t="str">
        <f>IF(AND(Z$85&gt;=FB152,Z$85&lt;=FC152),IFERROR($G152/FD152,0),"")</f>
        <v/>
      </c>
      <c r="AA152" s="110" t="str">
        <f>IF(AND(AA$85&gt;=FB152,AA$85&lt;=FC152),IFERROR($G152/FD152,0),"")</f>
        <v/>
      </c>
      <c r="AB152" s="110" t="str">
        <f>IF(AND(AB$85&gt;=FB152,AB$85&lt;=FC152),IFERROR($G152/FD152,0),"")</f>
        <v/>
      </c>
      <c r="AC152" s="110" t="str">
        <f>IF(AND(AC$85&gt;=FB152,AC$85&lt;=FC152),IFERROR($G152/FD152,0),"")</f>
        <v/>
      </c>
      <c r="AD152" s="110" t="str">
        <f>IF(AND(AD$85&gt;=FB152,AD$85&lt;=FC152),IFERROR($G152/FD152,0),"")</f>
        <v/>
      </c>
      <c r="AE152" s="110" t="str">
        <f>IF(AND(AE$85&gt;=FB152,AE$85&lt;=FC152),IFERROR($G152/FD152,0),"")</f>
        <v/>
      </c>
      <c r="AF152" s="110" t="str">
        <f>IF(AND(AF$85&gt;=FB152,AF$85&lt;=FC152),IFERROR($G152/FD152,0),"")</f>
        <v/>
      </c>
      <c r="AG152" s="110" t="str">
        <f>IF(AND(AG$85&gt;=FB152,AG$85&lt;=FC152),IFERROR($G152/FD152,0),"")</f>
        <v/>
      </c>
      <c r="AH152" s="110" t="str">
        <f>IF(AND(AH$85&gt;=FB152,AH$85&lt;=FC152),IFERROR($G152/FD152,0),"")</f>
        <v/>
      </c>
      <c r="AI152" s="110" t="str">
        <f>IF(AND(AI$85&gt;=FB152,AI$85&lt;=FC152),IFERROR($G152/FD152,0),"")</f>
        <v/>
      </c>
      <c r="AJ152" s="110" t="str">
        <f>IF(AND(AJ$85&gt;=FB152,AJ$85&lt;=FC152),IFERROR($G152/FD152,0),"")</f>
        <v/>
      </c>
      <c r="AK152" s="110" t="str">
        <f>IF(AND(AK$85&gt;=FB152,AK$85&lt;=FC152),IFERROR($G152/FD152,0),"")</f>
        <v/>
      </c>
      <c r="AL152" s="110" t="str">
        <f>IF(AND(AL$85&gt;=FB152,AL$85&lt;=FC152),IFERROR($G152/FD152,0),"")</f>
        <v/>
      </c>
      <c r="AM152" s="110" t="str">
        <f>IF(AND(AM$85&gt;=FB152,AM$85&lt;=FC152),IFERROR($G152/FD152,0),"")</f>
        <v/>
      </c>
      <c r="AN152" s="110" t="str">
        <f>IF(AND(AN$85&gt;=FB152,AN$85&lt;=FC152),IFERROR($G152/FD152,0),"")</f>
        <v/>
      </c>
      <c r="AO152" s="110" t="str">
        <f>IF(AND(AO$85&gt;=FB152,AO$85&lt;=FC152),IFERROR($G152/FD152,0),"")</f>
        <v/>
      </c>
      <c r="AP152" s="110" t="str">
        <f>IF(AND(AP$85&gt;=FB152,AP$85&lt;=FC152),IFERROR($G152/FD152,0),"")</f>
        <v/>
      </c>
      <c r="AQ152" s="110" t="str">
        <f>IF(AND(AQ$85&gt;=FB152,AQ$85&lt;=FC152),IFERROR($G152/FD152,0),"")</f>
        <v/>
      </c>
      <c r="AR152" s="110" t="str">
        <f>IF(AND(AR$85&gt;=FB152,AR$85&lt;=FC152),IFERROR($G152/FD152,0),"")</f>
        <v/>
      </c>
      <c r="AS152" s="110" t="str">
        <f>IF(AND(AS$85&gt;=FB152,AS$85&lt;=FC152),IFERROR($G152/FD152,0),"")</f>
        <v/>
      </c>
      <c r="AT152" s="110" t="str">
        <f>IF(AND(AT$85&gt;=FB152,AT$85&lt;=FC152),IFERROR($G152/FD152,0),"")</f>
        <v/>
      </c>
      <c r="AU152" s="110" t="str">
        <f>IF(AND(AU$85&gt;=FB152,AU$85&lt;=FC152),IFERROR($G152/FD152,0),"")</f>
        <v/>
      </c>
      <c r="AV152" s="110" t="str">
        <f>IF(AND(AV$85&gt;=FB152,AV$85&lt;=FC152),IFERROR($G152/FD152,0),"")</f>
        <v/>
      </c>
      <c r="AW152" s="110" t="str">
        <f>IF(AND(AW$85&gt;=FB152,AW$85&lt;=FC152),IFERROR($G152/FD152,0),"")</f>
        <v/>
      </c>
      <c r="AX152" s="110" t="str">
        <f>IF(AND(AX$85&gt;=FB152,AX$85&lt;=FC152),IFERROR($G152/FD152,0),"")</f>
        <v/>
      </c>
      <c r="AY152" s="110" t="str">
        <f>IF(AND(AY$85&gt;=FB152,AY$85&lt;=FC152),IFERROR($G152/FD152,0),"")</f>
        <v/>
      </c>
      <c r="AZ152" s="110" t="str">
        <f>IF(AND(AZ$85&gt;=FB152,AZ$85&lt;=FC152),IFERROR($G152/FD152,0),"")</f>
        <v/>
      </c>
      <c r="BA152" s="110" t="str">
        <f>IF(AND(BA$85&gt;=FB152,BA$85&lt;=FC152),IFERROR($G152/FD152,0),"")</f>
        <v/>
      </c>
      <c r="BB152" s="110" t="str">
        <f>IF(AND(BB$85&gt;=FB152,BB$85&lt;=FC152),IFERROR($G152/FD152,0),"")</f>
        <v/>
      </c>
      <c r="BC152" s="110" t="str">
        <f>IF(AND(BC$85&gt;=FB152,BC$85&lt;=FC152),IFERROR($G152/FD152,0),"")</f>
        <v/>
      </c>
      <c r="BD152" s="110" t="str">
        <f>IF(AND(BD$85&gt;=FB152,BD$85&lt;=FC152),IFERROR($G152/FD152,0),"")</f>
        <v/>
      </c>
      <c r="BE152" s="110" t="str">
        <f>IF(AND(BE$85&gt;=FB152,BE$85&lt;=FC152),IFERROR($G152/FD152,0),"")</f>
        <v/>
      </c>
      <c r="BF152" s="110" t="str">
        <f>IF(AND(BF$85&gt;=FB152,BF$85&lt;=FC152),IFERROR($G152/FD152,0),"")</f>
        <v/>
      </c>
      <c r="BG152" s="110" t="str">
        <f>IF(AND(BG$85&gt;=FB152,BG$85&lt;=FC152),IFERROR($G152/FD152,0),"")</f>
        <v/>
      </c>
      <c r="BH152" s="110" t="str">
        <f>IF(AND(BH$85&gt;=FB152,BH$85&lt;=FC152),IFERROR($G152/FD152,0),"")</f>
        <v/>
      </c>
      <c r="BI152" s="110" t="str">
        <f>IF(AND(BI$85&gt;=FB152,BI$85&lt;=FC152),IFERROR($G152/FD152,0),"")</f>
        <v/>
      </c>
      <c r="BJ152" s="110" t="str">
        <f>IF(AND(BJ$85&gt;=FB152,BJ$85&lt;=FC152),IFERROR($G152/FD152,0),"")</f>
        <v/>
      </c>
      <c r="BK152" s="110" t="str">
        <f>IF(AND(BK$85&gt;=FB152,BK$85&lt;=FC152),IFERROR($G152/FD152,0),"")</f>
        <v/>
      </c>
      <c r="BL152" s="110" t="str">
        <f>IF(AND(BL$85&gt;=FB152,BL$85&lt;=FC152),IFERROR($G152/FD152,0),"")</f>
        <v/>
      </c>
      <c r="BM152" s="110" t="str">
        <f>IF(AND(BM$85&gt;=FB152,BM$85&lt;=FC152),IFERROR($G152/FD152,0),"")</f>
        <v/>
      </c>
      <c r="BN152" s="110" t="str">
        <f>IF(AND(BN$85&gt;=FB152,BN$85&lt;=FC152),IFERROR($G152/FD152,0),"")</f>
        <v/>
      </c>
      <c r="BO152" s="110" t="str">
        <f>IF(AND(BO$85&gt;=FB152,BO$85&lt;=FC152),IFERROR($G152/FD152,0),"")</f>
        <v/>
      </c>
      <c r="BP152" s="110" t="str">
        <f>IF(AND(BP$85&gt;=FB152,BP$85&lt;=FC152),IFERROR($G152/FD152,0),"")</f>
        <v/>
      </c>
      <c r="BQ152" s="110" t="str">
        <f>IF(AND(BQ$85&gt;=FB152,BQ$85&lt;=FC152),IFERROR($G152/FD152,0),"")</f>
        <v/>
      </c>
      <c r="BR152" s="110" t="str">
        <f>IF(AND(BR$85&gt;=FB152,BR$85&lt;=FC152),IFERROR($G152/FD152,0),"")</f>
        <v/>
      </c>
      <c r="BS152" s="110" t="str">
        <f>IF(AND(BS$85&gt;=FB152,BS$85&lt;=FC152),IFERROR($G152/FD152,0),"")</f>
        <v/>
      </c>
      <c r="BT152" s="110" t="str">
        <f>IF(AND(BT$85&gt;=FB152,BT$85&lt;=FC152),IFERROR($G152/FD152,0),"")</f>
        <v/>
      </c>
      <c r="BU152" s="110" t="str">
        <f>IF(AND(BU$85&gt;=FB152,BU$85&lt;=FC152),IFERROR($G152/FD152,0),"")</f>
        <v/>
      </c>
      <c r="BV152" s="110" t="str">
        <f>IF(AND(BV$85&gt;=FB152,BV$85&lt;=FC152),IFERROR($G152/FD152,0),"")</f>
        <v/>
      </c>
      <c r="BW152" s="110" t="str">
        <f>IF(AND(BW$85&gt;=FB152,BW$85&lt;=FC152),IFERROR($G152/FD152,0),"")</f>
        <v/>
      </c>
      <c r="BX152" s="110" t="str">
        <f>IF(AND(BX$85&gt;=FB152,BX$85&lt;=FC152),IFERROR($G152/FD152,0),"")</f>
        <v/>
      </c>
      <c r="BY152" s="110" t="str">
        <f>IF(AND(BY$85&gt;=FB152,BY$85&lt;=FC152),IFERROR($G152/FD152,0),"")</f>
        <v/>
      </c>
      <c r="BZ152" s="110" t="str">
        <f>IF(AND(BZ$85&gt;=FB152,BZ$85&lt;=FC152),IFERROR($G152/FD152,0),"")</f>
        <v/>
      </c>
      <c r="CA152" s="110" t="str">
        <f>IF(AND(CA$85&gt;=FB152,CA$85&lt;=FC152),IFERROR($G152/FD152,0),"")</f>
        <v/>
      </c>
      <c r="CB152" s="110" t="str">
        <f>IF(AND(CB$85&gt;=FB152,CB$85&lt;=FC152),IFERROR($G152/FD152,0),"")</f>
        <v/>
      </c>
      <c r="CC152" s="110" t="str">
        <f>IF(AND(CC$85&gt;=FB152,CC$85&lt;=FC152),IFERROR($G152/FD152,0),"")</f>
        <v/>
      </c>
      <c r="CD152" s="110" t="str">
        <f>IF(AND(CD$85&gt;=FB152,CD$85&lt;=FC152),IFERROR($G152/FD152,0),"")</f>
        <v/>
      </c>
      <c r="CE152" s="110" t="str">
        <f>IF(AND(CE$85&gt;=FB152,CE$85&lt;=FC152),IFERROR($G152/FD152,0),"")</f>
        <v/>
      </c>
      <c r="CF152" s="110" t="str">
        <f>IF(AND(CF$85&gt;=FB152,CF$85&lt;=FC152),IFERROR($G152/FD152,0),"")</f>
        <v/>
      </c>
      <c r="CG152" s="110" t="str">
        <f>IF(AND(CG$85&gt;=FB152,CG$85&lt;=FC152),IFERROR($G152/FD152,0),"")</f>
        <v/>
      </c>
      <c r="CH152" s="110" t="str">
        <f>IF(AND(CH$85&gt;=FB152,CH$85&lt;=FC152),IFERROR($G152/FD152,0),"")</f>
        <v/>
      </c>
      <c r="CI152" s="110" t="str">
        <f>IF(AND(CI$85&gt;=FB152,CI$85&lt;=FC152),IFERROR($G152/FD152,0),"")</f>
        <v/>
      </c>
      <c r="CJ152" s="110" t="str">
        <f>IF(AND(CJ$85&gt;=FB152,CJ$85&lt;=FC152),IFERROR($G152/FD152,0),"")</f>
        <v/>
      </c>
      <c r="CK152" s="110">
        <f>IF(AND(CK$85&gt;=FB152,CK$85&lt;=FC152),IFERROR($G152/FD152,0),"")</f>
        <v>12946.428571428569</v>
      </c>
      <c r="CL152" s="110">
        <f>IF(AND(CL$85&gt;=FB152,CL$85&lt;=FC152),IFERROR($G152/FD152,0),"")</f>
        <v>12946.428571428569</v>
      </c>
      <c r="CM152" s="110">
        <f>IF(AND(CM$85&gt;=FB152,CM$85&lt;=FC152),IFERROR($G152/FD152,0),"")</f>
        <v>12946.428571428569</v>
      </c>
      <c r="CN152" s="110">
        <f>IF(AND(CN$85&gt;=FB152,CN$85&lt;=FC152),IFERROR($G152/FD152,0),"")</f>
        <v>12946.428571428569</v>
      </c>
      <c r="CO152" s="110">
        <f>IF(AND(CO$85&gt;=FB152,CO$85&lt;=FC152),IFERROR($G152/FD152,0),"")</f>
        <v>12946.428571428569</v>
      </c>
      <c r="CP152" s="110">
        <f>IF(AND(CP$85&gt;=FB152,CP$85&lt;=FC152),IFERROR($G152/FD152,0),"")</f>
        <v>12946.428571428569</v>
      </c>
      <c r="CQ152" s="110">
        <f>IF(AND(CQ$85&gt;=FB152,CQ$85&lt;=FC152),IFERROR($G152/FD152,0),"")</f>
        <v>12946.428571428569</v>
      </c>
      <c r="CR152" s="110">
        <f>IF(AND(CR$85&gt;=FB152,CR$85&lt;=FC152),IFERROR($G152/FD152,0),"")</f>
        <v>12946.428571428569</v>
      </c>
      <c r="CS152" s="110">
        <f>IF(AND(CS$85&gt;=FB152,CS$85&lt;=FC152),IFERROR($G152/FD152,0),"")</f>
        <v>12946.428571428569</v>
      </c>
      <c r="CT152" s="110">
        <f>IF(AND(CT$85&gt;=FB152,CT$85&lt;=FC152),IFERROR($G152/FD152,0),"")</f>
        <v>12946.428571428569</v>
      </c>
      <c r="CU152" s="110">
        <f>IF(AND(CU$85&gt;=FB152,CU$85&lt;=FC152),IFERROR($G152/FD152,0),"")</f>
        <v>12946.428571428569</v>
      </c>
      <c r="CV152" s="110">
        <f>IF(AND(CV$85&gt;=FB152,CV$85&lt;=FC152),IFERROR($G152/FD152,0),"")</f>
        <v>12946.428571428569</v>
      </c>
      <c r="CW152" s="110">
        <f>IF(AND(CW$85&gt;=FB152,CW$85&lt;=FC152),IFERROR($G152/FD152,0),"")</f>
        <v>12946.428571428569</v>
      </c>
      <c r="CX152" s="110">
        <f>IF(AND(CX$85&gt;=FB152,CX$85&lt;=FC152),IFERROR($G152/FD152,0),"")</f>
        <v>12946.428571428569</v>
      </c>
      <c r="CY152" s="110" t="str">
        <f>IF(AND(CY$85&gt;=FB152,CY$85&lt;=FC152),IFERROR($G152/FD152,0),"")</f>
        <v/>
      </c>
      <c r="CZ152" s="110" t="str">
        <f>IF(AND(CZ$85&gt;=FB152,CZ$85&lt;=FC152),IFERROR($G152/FD152,0),"")</f>
        <v/>
      </c>
      <c r="DA152" s="110" t="str">
        <f>IF(AND(DA$85&gt;=FB152,DA$85&lt;=FC152),IFERROR($G152/FD152,0),"")</f>
        <v/>
      </c>
      <c r="DB152" s="110" t="str">
        <f>IF(AND(DB$85&gt;=FB152,DB$85&lt;=FC152),IFERROR($G152/FD152,0),"")</f>
        <v/>
      </c>
      <c r="DC152" s="110" t="str">
        <f>IF(AND(DC$85&gt;=FB152,DC$85&lt;=FC152),IFERROR($G152/FD152,0),"")</f>
        <v/>
      </c>
      <c r="DD152" s="110" t="str">
        <f>IF(AND(DD$85&gt;=FB152,DD$85&lt;=FC152),IFERROR($G152/FD152,0),"")</f>
        <v/>
      </c>
      <c r="DE152" s="110" t="str">
        <f>IF(AND(DE$85&gt;=FB152,DE$85&lt;=FC152),IFERROR($G152/FD152,0),"")</f>
        <v/>
      </c>
      <c r="DF152" s="110" t="str">
        <f>IF(AND(DF$85&gt;=FB152,DF$85&lt;=FC152),IFERROR($G152/FD152,0),"")</f>
        <v/>
      </c>
      <c r="DG152" s="110" t="str">
        <f>IF(AND(DG$85&gt;=FB152,DG$85&lt;=FC152),IFERROR($G152/FD152,0),"")</f>
        <v/>
      </c>
      <c r="DH152" s="110" t="str">
        <f>IF(AND(DH$85&gt;=FB152,DH$85&lt;=FC152),IFERROR($G152/FD152,0),"")</f>
        <v/>
      </c>
      <c r="DI152" s="110" t="str">
        <f>IF(AND(DI$85&gt;=FB152,DI$85&lt;=FC152),IFERROR($G152/FD152,0),"")</f>
        <v/>
      </c>
      <c r="DJ152" s="110" t="str">
        <f>IF(AND(DJ$85&gt;=FB152,DJ$85&lt;=FC152),IFERROR($G152/FD152,0),"")</f>
        <v/>
      </c>
      <c r="DK152" s="110" t="str">
        <f>IF(AND(DK$85&gt;=FB152,DK$85&lt;=FC152),IFERROR($G152/FD152,0),"")</f>
        <v/>
      </c>
      <c r="DL152" s="110" t="str">
        <f>IF(AND(DL$85&gt;=FB152,DL$85&lt;=FC152),IFERROR($G152/FD152,0),"")</f>
        <v/>
      </c>
      <c r="DM152" s="110" t="str">
        <f>IF(AND(DM$85&gt;=FB152,DM$85&lt;=FC152),IFERROR($G152/FD152,0),"")</f>
        <v/>
      </c>
      <c r="DN152" s="110" t="str">
        <f>IF(AND(DN$85&gt;=FB152,DN$85&lt;=FC152),IFERROR($G152/FD152,0),"")</f>
        <v/>
      </c>
      <c r="DO152" s="110" t="str">
        <f>IF(AND(DO$85&gt;=FB152,DO$85&lt;=FC152),IFERROR($G152/FD152,0),"")</f>
        <v/>
      </c>
      <c r="DP152" s="110" t="str">
        <f>IF(AND(DP$85&gt;=FB152,DP$85&lt;=FC152),IFERROR($G152/FD152,0),"")</f>
        <v/>
      </c>
      <c r="DQ152" s="110" t="str">
        <f>IF(AND(DQ$85&gt;=FB152,DQ$85&lt;=FC152),IFERROR($G152/FD152,0),"")</f>
        <v/>
      </c>
      <c r="DR152" s="110" t="str">
        <f>IF(AND(DR$85&gt;=FB152,DR$85&lt;=FC152),IFERROR($G152/FD152,0),"")</f>
        <v/>
      </c>
      <c r="DS152" s="110" t="str">
        <f>IF(AND(DS$85&gt;=FB152,DS$85&lt;=FC152),IFERROR($G152/FD152,0),"")</f>
        <v/>
      </c>
      <c r="DT152" s="110" t="str">
        <f>IF(AND(DT$85&gt;=FB152,DT$85&lt;=FC152),IFERROR($G152/FD152,0),"")</f>
        <v/>
      </c>
      <c r="DU152" s="110" t="str">
        <f>IF(AND(DU$85&gt;=FB152,DU$85&lt;=FC152),IFERROR($G152/FD152,0),"")</f>
        <v/>
      </c>
      <c r="DV152" s="110" t="str">
        <f>IF(AND(DV$85&gt;=FB152,DV$85&lt;=FC152),IFERROR($G152/FD152,0),"")</f>
        <v/>
      </c>
      <c r="DW152" s="110" t="str">
        <f>IF(AND(DW$85&gt;=FB152,DW$85&lt;=FC152),IFERROR($G152/FD152,0),"")</f>
        <v/>
      </c>
      <c r="DX152" s="110" t="str">
        <f>IF(AND(DX$85&gt;=FB152,DX$85&lt;=FC152),IFERROR($G152/FD152,0),"")</f>
        <v/>
      </c>
      <c r="DY152" s="110" t="str">
        <f>IF(AND(DY$85&gt;=FB152,DY$85&lt;=FC152),IFERROR($G152/FD152,0),"")</f>
        <v/>
      </c>
      <c r="DZ152" s="110" t="str">
        <f>IF(AND(DZ$85&gt;=FB152,DZ$85&lt;=FC152),IFERROR($G152/FD152,0),"")</f>
        <v/>
      </c>
      <c r="EA152" s="110" t="str">
        <f>IF(AND(EA$85&gt;=FB152,EA$85&lt;=FC152),IFERROR($G152/FD152,0),"")</f>
        <v/>
      </c>
      <c r="EB152" s="110" t="str">
        <f>IF(AND(EB$85&gt;=FB152,EB$85&lt;=FC152),IFERROR($G152/FD152,0),"")</f>
        <v/>
      </c>
      <c r="EC152" s="110" t="str">
        <f>IF(AND(EC$85&gt;=FB152,EC$85&lt;=FC152),IFERROR($G152/FD152,0),"")</f>
        <v/>
      </c>
      <c r="ED152" s="110" t="str">
        <f>IF(AND(ED$85&gt;=FB152,ED$85&lt;=FC152),IFERROR($G152/FD152,0),"")</f>
        <v/>
      </c>
      <c r="EE152" s="110" t="str">
        <f>IF(AND(EE$85&gt;=FB152,EE$85&lt;=FC152),IFERROR($G152/FD152,0),"")</f>
        <v/>
      </c>
      <c r="EF152" s="110" t="str">
        <f>IF(AND(EF$85&gt;=FB152,EF$85&lt;=FC152),IFERROR($G152/FD152,0),"")</f>
        <v/>
      </c>
      <c r="EG152" s="110" t="str">
        <f>IF(AND(EG$85&gt;=FB152,EG$85&lt;=FC152),IFERROR($G152/FD152,0),"")</f>
        <v/>
      </c>
      <c r="EH152" s="110" t="str">
        <f>IF(AND(EH$85&gt;=FB152,EH$85&lt;=FC152),IFERROR($G152/FD152,0),"")</f>
        <v/>
      </c>
      <c r="EI152" s="110" t="str">
        <f>IF(AND(EI$85&gt;=FB152,EI$85&lt;=FC152),IFERROR($G152/FD152,0),"")</f>
        <v/>
      </c>
      <c r="EJ152" s="110" t="str">
        <f>IF(AND(EJ$85&gt;=FB152,EJ$85&lt;=FC152),IFERROR($G152/FD152,0),"")</f>
        <v/>
      </c>
      <c r="EK152" s="110" t="str">
        <f>IF(AND(EK$85&gt;=FB152,EK$85&lt;=FC152),IFERROR($G152/FD152,0),"")</f>
        <v/>
      </c>
      <c r="EL152" s="110" t="str">
        <f>IF(AND(EL$85&gt;=FB152,EL$85&lt;=FC152),IFERROR($G152/FD152,0),"")</f>
        <v/>
      </c>
      <c r="EM152" s="110" t="str">
        <f>IF(AND(EM$85&gt;=FB152,EM$85&lt;=FC152),IFERROR($G152/FD152,0),"")</f>
        <v/>
      </c>
      <c r="EN152" s="110" t="str">
        <f>IF(AND(EN$85&gt;=FB152,EN$85&lt;=FC152),IFERROR($G152/FD152,0),"")</f>
        <v/>
      </c>
      <c r="EO152" s="110" t="str">
        <f>IF(AND(EO$85&gt;=FB152,EO$85&lt;=FC152),IFERROR($G152/FD152,0),"")</f>
        <v/>
      </c>
      <c r="EP152" s="110" t="str">
        <f>IF(AND(EP$85&gt;=FB152,EP$85&lt;=FC152),IFERROR($G152/FD152,0),"")</f>
        <v/>
      </c>
      <c r="EQ152" s="110" t="str">
        <f>IF(AND(EQ$85&gt;=FB152,EQ$85&lt;=FC152),IFERROR($G152/FD152,0),"")</f>
        <v/>
      </c>
      <c r="ER152" s="110" t="str">
        <f>IF(AND(ER$85&gt;=FB152,ER$85&lt;=FC152),IFERROR($G152/FD152,0),"")</f>
        <v/>
      </c>
      <c r="ES152" s="110" t="str">
        <f>IF(AND(ES$85&gt;=FB152,ES$85&lt;=FC152),IFERROR($G152/FD152,0),"")</f>
        <v/>
      </c>
      <c r="ET152" s="110" t="str">
        <f>IF(AND(ET$85&gt;=FB152,ET$85&lt;=FC152),IFERROR($G152/FD152,0),"")</f>
        <v/>
      </c>
      <c r="EU152" s="110" t="str">
        <f>IF(AND(EU$85&gt;=FB152,EU$85&lt;=FC152),IFERROR($G152/FD152,0),"")</f>
        <v/>
      </c>
      <c r="EV152" s="110" t="str">
        <f>IF(AND(EV$85&gt;=FB152,EV$85&lt;=FC152),IFERROR($G152/FD152,0),"")</f>
        <v/>
      </c>
      <c r="EW152" s="110" t="str">
        <f>IF(AND(EW$85&gt;=FB152,EW$85&lt;=FC152),IFERROR($G152/FD152,0),"")</f>
        <v/>
      </c>
      <c r="EX152" s="110" t="str">
        <f>IF(AND(EX$85&gt;=FB152,EX$85&lt;=FC152),IFERROR($G152/FD152,0),"")</f>
        <v/>
      </c>
      <c r="EY152" s="110" t="str">
        <f>IF(AND(EY$85&gt;=FB152,EY$85&lt;=FC152),IFERROR($G152/FD152,0),"")</f>
        <v/>
      </c>
      <c r="EZ152" s="110" t="str">
        <f>IF(AND(EZ$85&gt;=FB152,EZ$85&lt;=FC152),IFERROR($G152/FD152,0),"")</f>
        <v/>
      </c>
      <c r="FA152" s="110" t="str">
        <f>IF(AND(FA$85&gt;=FB152,FA$85&lt;=FC152),IFERROR($G152/FD152,0),"")</f>
        <v/>
      </c>
      <c r="FB152">
        <f>'06_Presupuesto'!J238-'02_Rendimientos'!$B$79+1</f>
        <v>82</v>
      </c>
      <c r="FC152">
        <f>'06_Presupuesto'!K238-'02_Rendimientos'!$B$79+1</f>
        <v>95</v>
      </c>
      <c r="FD152">
        <f>FC152-FB152+1</f>
        <v>14</v>
      </c>
    </row>
    <row r="153" spans="2:160">
      <c r="B153" t="str">
        <f>'06_Presupuesto'!K73</f>
        <v>C.1.1.6</v>
      </c>
      <c r="C153" t="str">
        <f>'06_Presupuesto'!L73</f>
        <v>Malla tierra de proteccion y servicio 2×2m</v>
      </c>
      <c r="D153" t="str">
        <f>'06_Presupuesto'!M73</f>
        <v>UNI</v>
      </c>
      <c r="E153" s="90">
        <f>'06_Presupuesto'!N73</f>
        <v>1</v>
      </c>
      <c r="F153" s="90">
        <f>'06_Presupuesto'!O73</f>
        <v>425000</v>
      </c>
      <c r="G153" s="90">
        <f>'06_Presupuesto'!P73</f>
        <v>425000</v>
      </c>
      <c r="H153" s="90" t="str">
        <f>IF(AND(H$85&gt;=FB153,H$85&lt;=FC153),IFERROR($G153/FD153,0),"")</f>
        <v/>
      </c>
      <c r="I153" s="90" t="str">
        <f>IF(AND(I$85&gt;=FB153,I$85&lt;=FC153),IFERROR($G153/FD153,0),"")</f>
        <v/>
      </c>
      <c r="J153" s="90" t="str">
        <f>IF(AND(J$85&gt;=FB153,J$85&lt;=FC153),IFERROR($G153/FD153,0),"")</f>
        <v/>
      </c>
      <c r="K153" s="90" t="str">
        <f>IF(AND(K$85&gt;=FB153,K$85&lt;=FC153),IFERROR($G153/FD153,0),"")</f>
        <v/>
      </c>
      <c r="L153" s="90" t="str">
        <f>IF(AND(L$85&gt;=FB153,L$85&lt;=FC153),IFERROR($G153/FD153,0),"")</f>
        <v/>
      </c>
      <c r="M153" s="90" t="str">
        <f>IF(AND(M$85&gt;=FB153,M$85&lt;=FC153),IFERROR($G153/FD153,0),"")</f>
        <v/>
      </c>
      <c r="N153" s="90" t="str">
        <f>IF(AND(N$85&gt;=FB153,N$85&lt;=FC153),IFERROR($G153/FD153,0),"")</f>
        <v/>
      </c>
      <c r="O153" s="90" t="str">
        <f>IF(AND(O$85&gt;=FB153,O$85&lt;=FC153),IFERROR($G153/FD153,0),"")</f>
        <v/>
      </c>
      <c r="P153" s="90" t="str">
        <f>IF(AND(P$85&gt;=FB153,P$85&lt;=FC153),IFERROR($G153/FD153,0),"")</f>
        <v/>
      </c>
      <c r="Q153" s="90" t="str">
        <f>IF(AND(Q$85&gt;=FB153,Q$85&lt;=FC153),IFERROR($G153/FD153,0),"")</f>
        <v/>
      </c>
      <c r="R153" s="90" t="str">
        <f>IF(AND(R$85&gt;=FB153,R$85&lt;=FC153),IFERROR($G153/FD153,0),"")</f>
        <v/>
      </c>
      <c r="S153" s="90" t="str">
        <f>IF(AND(S$85&gt;=FB153,S$85&lt;=FC153),IFERROR($G153/FD153,0),"")</f>
        <v/>
      </c>
      <c r="T153" s="90" t="str">
        <f>IF(AND(T$85&gt;=FB153,T$85&lt;=FC153),IFERROR($G153/FD153,0),"")</f>
        <v/>
      </c>
      <c r="U153" s="90" t="str">
        <f>IF(AND(U$85&gt;=FB153,U$85&lt;=FC153),IFERROR($G153/FD153,0),"")</f>
        <v/>
      </c>
      <c r="V153" s="90" t="str">
        <f>IF(AND(V$85&gt;=FB153,V$85&lt;=FC153),IFERROR($G153/FD153,0),"")</f>
        <v/>
      </c>
      <c r="W153" s="90" t="str">
        <f>IF(AND(W$85&gt;=FB153,W$85&lt;=FC153),IFERROR($G153/FD153,0),"")</f>
        <v/>
      </c>
      <c r="X153" s="90" t="str">
        <f>IF(AND(X$85&gt;=FB153,X$85&lt;=FC153),IFERROR($G153/FD153,0),"")</f>
        <v/>
      </c>
      <c r="Y153" s="90" t="str">
        <f>IF(AND(Y$85&gt;=FB153,Y$85&lt;=FC153),IFERROR($G153/FD153,0),"")</f>
        <v/>
      </c>
      <c r="Z153" s="90" t="str">
        <f>IF(AND(Z$85&gt;=FB153,Z$85&lt;=FC153),IFERROR($G153/FD153,0),"")</f>
        <v/>
      </c>
      <c r="AA153" s="90" t="str">
        <f>IF(AND(AA$85&gt;=FB153,AA$85&lt;=FC153),IFERROR($G153/FD153,0),"")</f>
        <v/>
      </c>
      <c r="AB153" s="90" t="str">
        <f>IF(AND(AB$85&gt;=FB153,AB$85&lt;=FC153),IFERROR($G153/FD153,0),"")</f>
        <v/>
      </c>
      <c r="AC153" s="90" t="str">
        <f>IF(AND(AC$85&gt;=FB153,AC$85&lt;=FC153),IFERROR($G153/FD153,0),"")</f>
        <v/>
      </c>
      <c r="AD153" s="90" t="str">
        <f>IF(AND(AD$85&gt;=FB153,AD$85&lt;=FC153),IFERROR($G153/FD153,0),"")</f>
        <v/>
      </c>
      <c r="AE153" s="90" t="str">
        <f>IF(AND(AE$85&gt;=FB153,AE$85&lt;=FC153),IFERROR($G153/FD153,0),"")</f>
        <v/>
      </c>
      <c r="AF153" s="90" t="str">
        <f>IF(AND(AF$85&gt;=FB153,AF$85&lt;=FC153),IFERROR($G153/FD153,0),"")</f>
        <v/>
      </c>
      <c r="AG153" s="90" t="str">
        <f>IF(AND(AG$85&gt;=FB153,AG$85&lt;=FC153),IFERROR($G153/FD153,0),"")</f>
        <v/>
      </c>
      <c r="AH153" s="90" t="str">
        <f>IF(AND(AH$85&gt;=FB153,AH$85&lt;=FC153),IFERROR($G153/FD153,0),"")</f>
        <v/>
      </c>
      <c r="AI153" s="90" t="str">
        <f>IF(AND(AI$85&gt;=FB153,AI$85&lt;=FC153),IFERROR($G153/FD153,0),"")</f>
        <v/>
      </c>
      <c r="AJ153" s="90" t="str">
        <f>IF(AND(AJ$85&gt;=FB153,AJ$85&lt;=FC153),IFERROR($G153/FD153,0),"")</f>
        <v/>
      </c>
      <c r="AK153" s="90" t="str">
        <f>IF(AND(AK$85&gt;=FB153,AK$85&lt;=FC153),IFERROR($G153/FD153,0),"")</f>
        <v/>
      </c>
      <c r="AL153" s="90" t="str">
        <f>IF(AND(AL$85&gt;=FB153,AL$85&lt;=FC153),IFERROR($G153/FD153,0),"")</f>
        <v/>
      </c>
      <c r="AM153" s="90" t="str">
        <f>IF(AND(AM$85&gt;=FB153,AM$85&lt;=FC153),IFERROR($G153/FD153,0),"")</f>
        <v/>
      </c>
      <c r="AN153" s="90" t="str">
        <f>IF(AND(AN$85&gt;=FB153,AN$85&lt;=FC153),IFERROR($G153/FD153,0),"")</f>
        <v/>
      </c>
      <c r="AO153" s="90" t="str">
        <f>IF(AND(AO$85&gt;=FB153,AO$85&lt;=FC153),IFERROR($G153/FD153,0),"")</f>
        <v/>
      </c>
      <c r="AP153" s="90" t="str">
        <f>IF(AND(AP$85&gt;=FB153,AP$85&lt;=FC153),IFERROR($G153/FD153,0),"")</f>
        <v/>
      </c>
      <c r="AQ153" s="90" t="str">
        <f>IF(AND(AQ$85&gt;=FB153,AQ$85&lt;=FC153),IFERROR($G153/FD153,0),"")</f>
        <v/>
      </c>
      <c r="AR153" s="90" t="str">
        <f>IF(AND(AR$85&gt;=FB153,AR$85&lt;=FC153),IFERROR($G153/FD153,0),"")</f>
        <v/>
      </c>
      <c r="AS153" s="90" t="str">
        <f>IF(AND(AS$85&gt;=FB153,AS$85&lt;=FC153),IFERROR($G153/FD153,0),"")</f>
        <v/>
      </c>
      <c r="AT153" s="90" t="str">
        <f>IF(AND(AT$85&gt;=FB153,AT$85&lt;=FC153),IFERROR($G153/FD153,0),"")</f>
        <v/>
      </c>
      <c r="AU153" s="90" t="str">
        <f>IF(AND(AU$85&gt;=FB153,AU$85&lt;=FC153),IFERROR($G153/FD153,0),"")</f>
        <v/>
      </c>
      <c r="AV153" s="90" t="str">
        <f>IF(AND(AV$85&gt;=FB153,AV$85&lt;=FC153),IFERROR($G153/FD153,0),"")</f>
        <v/>
      </c>
      <c r="AW153" s="90" t="str">
        <f>IF(AND(AW$85&gt;=FB153,AW$85&lt;=FC153),IFERROR($G153/FD153,0),"")</f>
        <v/>
      </c>
      <c r="AX153" s="90" t="str">
        <f>IF(AND(AX$85&gt;=FB153,AX$85&lt;=FC153),IFERROR($G153/FD153,0),"")</f>
        <v/>
      </c>
      <c r="AY153" s="90" t="str">
        <f>IF(AND(AY$85&gt;=FB153,AY$85&lt;=FC153),IFERROR($G153/FD153,0),"")</f>
        <v/>
      </c>
      <c r="AZ153" s="90" t="str">
        <f>IF(AND(AZ$85&gt;=FB153,AZ$85&lt;=FC153),IFERROR($G153/FD153,0),"")</f>
        <v/>
      </c>
      <c r="BA153" s="90" t="str">
        <f>IF(AND(BA$85&gt;=FB153,BA$85&lt;=FC153),IFERROR($G153/FD153,0),"")</f>
        <v/>
      </c>
      <c r="BB153" s="90" t="str">
        <f>IF(AND(BB$85&gt;=FB153,BB$85&lt;=FC153),IFERROR($G153/FD153,0),"")</f>
        <v/>
      </c>
      <c r="BC153" s="90" t="str">
        <f>IF(AND(BC$85&gt;=FB153,BC$85&lt;=FC153),IFERROR($G153/FD153,0),"")</f>
        <v/>
      </c>
      <c r="BD153" s="90" t="str">
        <f>IF(AND(BD$85&gt;=FB153,BD$85&lt;=FC153),IFERROR($G153/FD153,0),"")</f>
        <v/>
      </c>
      <c r="BE153" s="90" t="str">
        <f>IF(AND(BE$85&gt;=FB153,BE$85&lt;=FC153),IFERROR($G153/FD153,0),"")</f>
        <v/>
      </c>
      <c r="BF153" s="90" t="str">
        <f>IF(AND(BF$85&gt;=FB153,BF$85&lt;=FC153),IFERROR($G153/FD153,0),"")</f>
        <v/>
      </c>
      <c r="BG153" s="90" t="str">
        <f>IF(AND(BG$85&gt;=FB153,BG$85&lt;=FC153),IFERROR($G153/FD153,0),"")</f>
        <v/>
      </c>
      <c r="BH153" s="90" t="str">
        <f>IF(AND(BH$85&gt;=FB153,BH$85&lt;=FC153),IFERROR($G153/FD153,0),"")</f>
        <v/>
      </c>
      <c r="BI153" s="90" t="str">
        <f>IF(AND(BI$85&gt;=FB153,BI$85&lt;=FC153),IFERROR($G153/FD153,0),"")</f>
        <v/>
      </c>
      <c r="BJ153" s="90" t="str">
        <f>IF(AND(BJ$85&gt;=FB153,BJ$85&lt;=FC153),IFERROR($G153/FD153,0),"")</f>
        <v/>
      </c>
      <c r="BK153" s="90" t="str">
        <f>IF(AND(BK$85&gt;=FB153,BK$85&lt;=FC153),IFERROR($G153/FD153,0),"")</f>
        <v/>
      </c>
      <c r="BL153" s="90" t="str">
        <f>IF(AND(BL$85&gt;=FB153,BL$85&lt;=FC153),IFERROR($G153/FD153,0),"")</f>
        <v/>
      </c>
      <c r="BM153" s="90" t="str">
        <f>IF(AND(BM$85&gt;=FB153,BM$85&lt;=FC153),IFERROR($G153/FD153,0),"")</f>
        <v/>
      </c>
      <c r="BN153" s="90" t="str">
        <f>IF(AND(BN$85&gt;=FB153,BN$85&lt;=FC153),IFERROR($G153/FD153,0),"")</f>
        <v/>
      </c>
      <c r="BO153" s="90" t="str">
        <f>IF(AND(BO$85&gt;=FB153,BO$85&lt;=FC153),IFERROR($G153/FD153,0),"")</f>
        <v/>
      </c>
      <c r="BP153" s="90" t="str">
        <f>IF(AND(BP$85&gt;=FB153,BP$85&lt;=FC153),IFERROR($G153/FD153,0),"")</f>
        <v/>
      </c>
      <c r="BQ153" s="90" t="str">
        <f>IF(AND(BQ$85&gt;=FB153,BQ$85&lt;=FC153),IFERROR($G153/FD153,0),"")</f>
        <v/>
      </c>
      <c r="BR153" s="90" t="str">
        <f>IF(AND(BR$85&gt;=FB153,BR$85&lt;=FC153),IFERROR($G153/FD153,0),"")</f>
        <v/>
      </c>
      <c r="BS153" s="90" t="str">
        <f>IF(AND(BS$85&gt;=FB153,BS$85&lt;=FC153),IFERROR($G153/FD153,0),"")</f>
        <v/>
      </c>
      <c r="BT153" s="90" t="str">
        <f>IF(AND(BT$85&gt;=FB153,BT$85&lt;=FC153),IFERROR($G153/FD153,0),"")</f>
        <v/>
      </c>
      <c r="BU153" s="90" t="str">
        <f>IF(AND(BU$85&gt;=FB153,BU$85&lt;=FC153),IFERROR($G153/FD153,0),"")</f>
        <v/>
      </c>
      <c r="BV153" s="90" t="str">
        <f>IF(AND(BV$85&gt;=FB153,BV$85&lt;=FC153),IFERROR($G153/FD153,0),"")</f>
        <v/>
      </c>
      <c r="BW153" s="90" t="str">
        <f>IF(AND(BW$85&gt;=FB153,BW$85&lt;=FC153),IFERROR($G153/FD153,0),"")</f>
        <v/>
      </c>
      <c r="BX153" s="90" t="str">
        <f>IF(AND(BX$85&gt;=FB153,BX$85&lt;=FC153),IFERROR($G153/FD153,0),"")</f>
        <v/>
      </c>
      <c r="BY153" s="90" t="str">
        <f>IF(AND(BY$85&gt;=FB153,BY$85&lt;=FC153),IFERROR($G153/FD153,0),"")</f>
        <v/>
      </c>
      <c r="BZ153" s="90" t="str">
        <f>IF(AND(BZ$85&gt;=FB153,BZ$85&lt;=FC153),IFERROR($G153/FD153,0),"")</f>
        <v/>
      </c>
      <c r="CA153" s="90" t="str">
        <f>IF(AND(CA$85&gt;=FB153,CA$85&lt;=FC153),IFERROR($G153/FD153,0),"")</f>
        <v/>
      </c>
      <c r="CB153" s="90" t="str">
        <f>IF(AND(CB$85&gt;=FB153,CB$85&lt;=FC153),IFERROR($G153/FD153,0),"")</f>
        <v/>
      </c>
      <c r="CC153" s="90" t="str">
        <f>IF(AND(CC$85&gt;=FB153,CC$85&lt;=FC153),IFERROR($G153/FD153,0),"")</f>
        <v/>
      </c>
      <c r="CD153" s="90" t="str">
        <f>IF(AND(CD$85&gt;=FB153,CD$85&lt;=FC153),IFERROR($G153/FD153,0),"")</f>
        <v/>
      </c>
      <c r="CE153" s="90" t="str">
        <f>IF(AND(CE$85&gt;=FB153,CE$85&lt;=FC153),IFERROR($G153/FD153,0),"")</f>
        <v/>
      </c>
      <c r="CF153" s="90" t="str">
        <f>IF(AND(CF$85&gt;=FB153,CF$85&lt;=FC153),IFERROR($G153/FD153,0),"")</f>
        <v/>
      </c>
      <c r="CG153" s="90" t="str">
        <f>IF(AND(CG$85&gt;=FB153,CG$85&lt;=FC153),IFERROR($G153/FD153,0),"")</f>
        <v/>
      </c>
      <c r="CH153" s="90" t="str">
        <f>IF(AND(CH$85&gt;=FB153,CH$85&lt;=FC153),IFERROR($G153/FD153,0),"")</f>
        <v/>
      </c>
      <c r="CI153" s="90" t="str">
        <f>IF(AND(CI$85&gt;=FB153,CI$85&lt;=FC153),IFERROR($G153/FD153,0),"")</f>
        <v/>
      </c>
      <c r="CJ153" s="90" t="str">
        <f>IF(AND(CJ$85&gt;=FB153,CJ$85&lt;=FC153),IFERROR($G153/FD153,0),"")</f>
        <v/>
      </c>
      <c r="CK153" s="90">
        <f>IF(AND(CK$85&gt;=FB153,CK$85&lt;=FC153),IFERROR($G153/FD153,0),"")</f>
        <v>30357.142857142859</v>
      </c>
      <c r="CL153" s="90">
        <f>IF(AND(CL$85&gt;=FB153,CL$85&lt;=FC153),IFERROR($G153/FD153,0),"")</f>
        <v>30357.142857142859</v>
      </c>
      <c r="CM153" s="90">
        <f>IF(AND(CM$85&gt;=FB153,CM$85&lt;=FC153),IFERROR($G153/FD153,0),"")</f>
        <v>30357.142857142859</v>
      </c>
      <c r="CN153" s="90">
        <f>IF(AND(CN$85&gt;=FB153,CN$85&lt;=FC153),IFERROR($G153/FD153,0),"")</f>
        <v>30357.142857142859</v>
      </c>
      <c r="CO153" s="90">
        <f>IF(AND(CO$85&gt;=FB153,CO$85&lt;=FC153),IFERROR($G153/FD153,0),"")</f>
        <v>30357.142857142859</v>
      </c>
      <c r="CP153" s="90">
        <f>IF(AND(CP$85&gt;=FB153,CP$85&lt;=FC153),IFERROR($G153/FD153,0),"")</f>
        <v>30357.142857142859</v>
      </c>
      <c r="CQ153" s="90">
        <f>IF(AND(CQ$85&gt;=FB153,CQ$85&lt;=FC153),IFERROR($G153/FD153,0),"")</f>
        <v>30357.142857142859</v>
      </c>
      <c r="CR153" s="90">
        <f>IF(AND(CR$85&gt;=FB153,CR$85&lt;=FC153),IFERROR($G153/FD153,0),"")</f>
        <v>30357.142857142859</v>
      </c>
      <c r="CS153" s="90">
        <f>IF(AND(CS$85&gt;=FB153,CS$85&lt;=FC153),IFERROR($G153/FD153,0),"")</f>
        <v>30357.142857142859</v>
      </c>
      <c r="CT153" s="90">
        <f>IF(AND(CT$85&gt;=FB153,CT$85&lt;=FC153),IFERROR($G153/FD153,0),"")</f>
        <v>30357.142857142859</v>
      </c>
      <c r="CU153" s="90">
        <f>IF(AND(CU$85&gt;=FB153,CU$85&lt;=FC153),IFERROR($G153/FD153,0),"")</f>
        <v>30357.142857142859</v>
      </c>
      <c r="CV153" s="90">
        <f>IF(AND(CV$85&gt;=FB153,CV$85&lt;=FC153),IFERROR($G153/FD153,0),"")</f>
        <v>30357.142857142859</v>
      </c>
      <c r="CW153" s="90">
        <f>IF(AND(CW$85&gt;=FB153,CW$85&lt;=FC153),IFERROR($G153/FD153,0),"")</f>
        <v>30357.142857142859</v>
      </c>
      <c r="CX153" s="90">
        <f>IF(AND(CX$85&gt;=FB153,CX$85&lt;=FC153),IFERROR($G153/FD153,0),"")</f>
        <v>30357.142857142859</v>
      </c>
      <c r="CY153" s="90" t="str">
        <f>IF(AND(CY$85&gt;=FB153,CY$85&lt;=FC153),IFERROR($G153/FD153,0),"")</f>
        <v/>
      </c>
      <c r="CZ153" s="90" t="str">
        <f>IF(AND(CZ$85&gt;=FB153,CZ$85&lt;=FC153),IFERROR($G153/FD153,0),"")</f>
        <v/>
      </c>
      <c r="DA153" s="90" t="str">
        <f>IF(AND(DA$85&gt;=FB153,DA$85&lt;=FC153),IFERROR($G153/FD153,0),"")</f>
        <v/>
      </c>
      <c r="DB153" s="90" t="str">
        <f>IF(AND(DB$85&gt;=FB153,DB$85&lt;=FC153),IFERROR($G153/FD153,0),"")</f>
        <v/>
      </c>
      <c r="DC153" s="90" t="str">
        <f>IF(AND(DC$85&gt;=FB153,DC$85&lt;=FC153),IFERROR($G153/FD153,0),"")</f>
        <v/>
      </c>
      <c r="DD153" s="90" t="str">
        <f>IF(AND(DD$85&gt;=FB153,DD$85&lt;=FC153),IFERROR($G153/FD153,0),"")</f>
        <v/>
      </c>
      <c r="DE153" s="90" t="str">
        <f>IF(AND(DE$85&gt;=FB153,DE$85&lt;=FC153),IFERROR($G153/FD153,0),"")</f>
        <v/>
      </c>
      <c r="DF153" s="90" t="str">
        <f>IF(AND(DF$85&gt;=FB153,DF$85&lt;=FC153),IFERROR($G153/FD153,0),"")</f>
        <v/>
      </c>
      <c r="DG153" s="90" t="str">
        <f>IF(AND(DG$85&gt;=FB153,DG$85&lt;=FC153),IFERROR($G153/FD153,0),"")</f>
        <v/>
      </c>
      <c r="DH153" s="90" t="str">
        <f>IF(AND(DH$85&gt;=FB153,DH$85&lt;=FC153),IFERROR($G153/FD153,0),"")</f>
        <v/>
      </c>
      <c r="DI153" s="90" t="str">
        <f>IF(AND(DI$85&gt;=FB153,DI$85&lt;=FC153),IFERROR($G153/FD153,0),"")</f>
        <v/>
      </c>
      <c r="DJ153" s="90" t="str">
        <f>IF(AND(DJ$85&gt;=FB153,DJ$85&lt;=FC153),IFERROR($G153/FD153,0),"")</f>
        <v/>
      </c>
      <c r="DK153" s="90" t="str">
        <f>IF(AND(DK$85&gt;=FB153,DK$85&lt;=FC153),IFERROR($G153/FD153,0),"")</f>
        <v/>
      </c>
      <c r="DL153" s="90" t="str">
        <f>IF(AND(DL$85&gt;=FB153,DL$85&lt;=FC153),IFERROR($G153/FD153,0),"")</f>
        <v/>
      </c>
      <c r="DM153" s="90" t="str">
        <f>IF(AND(DM$85&gt;=FB153,DM$85&lt;=FC153),IFERROR($G153/FD153,0),"")</f>
        <v/>
      </c>
      <c r="DN153" s="90" t="str">
        <f>IF(AND(DN$85&gt;=FB153,DN$85&lt;=FC153),IFERROR($G153/FD153,0),"")</f>
        <v/>
      </c>
      <c r="DO153" s="90" t="str">
        <f>IF(AND(DO$85&gt;=FB153,DO$85&lt;=FC153),IFERROR($G153/FD153,0),"")</f>
        <v/>
      </c>
      <c r="DP153" s="90" t="str">
        <f>IF(AND(DP$85&gt;=FB153,DP$85&lt;=FC153),IFERROR($G153/FD153,0),"")</f>
        <v/>
      </c>
      <c r="DQ153" s="90" t="str">
        <f>IF(AND(DQ$85&gt;=FB153,DQ$85&lt;=FC153),IFERROR($G153/FD153,0),"")</f>
        <v/>
      </c>
      <c r="DR153" s="90" t="str">
        <f>IF(AND(DR$85&gt;=FB153,DR$85&lt;=FC153),IFERROR($G153/FD153,0),"")</f>
        <v/>
      </c>
      <c r="DS153" s="90" t="str">
        <f>IF(AND(DS$85&gt;=FB153,DS$85&lt;=FC153),IFERROR($G153/FD153,0),"")</f>
        <v/>
      </c>
      <c r="DT153" s="90" t="str">
        <f>IF(AND(DT$85&gt;=FB153,DT$85&lt;=FC153),IFERROR($G153/FD153,0),"")</f>
        <v/>
      </c>
      <c r="DU153" s="90" t="str">
        <f>IF(AND(DU$85&gt;=FB153,DU$85&lt;=FC153),IFERROR($G153/FD153,0),"")</f>
        <v/>
      </c>
      <c r="DV153" s="90" t="str">
        <f>IF(AND(DV$85&gt;=FB153,DV$85&lt;=FC153),IFERROR($G153/FD153,0),"")</f>
        <v/>
      </c>
      <c r="DW153" s="90" t="str">
        <f>IF(AND(DW$85&gt;=FB153,DW$85&lt;=FC153),IFERROR($G153/FD153,0),"")</f>
        <v/>
      </c>
      <c r="DX153" s="90" t="str">
        <f>IF(AND(DX$85&gt;=FB153,DX$85&lt;=FC153),IFERROR($G153/FD153,0),"")</f>
        <v/>
      </c>
      <c r="DY153" s="90" t="str">
        <f>IF(AND(DY$85&gt;=FB153,DY$85&lt;=FC153),IFERROR($G153/FD153,0),"")</f>
        <v/>
      </c>
      <c r="DZ153" s="90" t="str">
        <f>IF(AND(DZ$85&gt;=FB153,DZ$85&lt;=FC153),IFERROR($G153/FD153,0),"")</f>
        <v/>
      </c>
      <c r="EA153" s="90" t="str">
        <f>IF(AND(EA$85&gt;=FB153,EA$85&lt;=FC153),IFERROR($G153/FD153,0),"")</f>
        <v/>
      </c>
      <c r="EB153" s="90" t="str">
        <f>IF(AND(EB$85&gt;=FB153,EB$85&lt;=FC153),IFERROR($G153/FD153,0),"")</f>
        <v/>
      </c>
      <c r="EC153" s="90" t="str">
        <f>IF(AND(EC$85&gt;=FB153,EC$85&lt;=FC153),IFERROR($G153/FD153,0),"")</f>
        <v/>
      </c>
      <c r="ED153" s="90" t="str">
        <f>IF(AND(ED$85&gt;=FB153,ED$85&lt;=FC153),IFERROR($G153/FD153,0),"")</f>
        <v/>
      </c>
      <c r="EE153" s="90" t="str">
        <f>IF(AND(EE$85&gt;=FB153,EE$85&lt;=FC153),IFERROR($G153/FD153,0),"")</f>
        <v/>
      </c>
      <c r="EF153" s="90" t="str">
        <f>IF(AND(EF$85&gt;=FB153,EF$85&lt;=FC153),IFERROR($G153/FD153,0),"")</f>
        <v/>
      </c>
      <c r="EG153" s="90" t="str">
        <f>IF(AND(EG$85&gt;=FB153,EG$85&lt;=FC153),IFERROR($G153/FD153,0),"")</f>
        <v/>
      </c>
      <c r="EH153" s="90" t="str">
        <f>IF(AND(EH$85&gt;=FB153,EH$85&lt;=FC153),IFERROR($G153/FD153,0),"")</f>
        <v/>
      </c>
      <c r="EI153" s="90" t="str">
        <f>IF(AND(EI$85&gt;=FB153,EI$85&lt;=FC153),IFERROR($G153/FD153,0),"")</f>
        <v/>
      </c>
      <c r="EJ153" s="90" t="str">
        <f>IF(AND(EJ$85&gt;=FB153,EJ$85&lt;=FC153),IFERROR($G153/FD153,0),"")</f>
        <v/>
      </c>
      <c r="EK153" s="90" t="str">
        <f>IF(AND(EK$85&gt;=FB153,EK$85&lt;=FC153),IFERROR($G153/FD153,0),"")</f>
        <v/>
      </c>
      <c r="EL153" s="90" t="str">
        <f>IF(AND(EL$85&gt;=FB153,EL$85&lt;=FC153),IFERROR($G153/FD153,0),"")</f>
        <v/>
      </c>
      <c r="EM153" s="90" t="str">
        <f>IF(AND(EM$85&gt;=FB153,EM$85&lt;=FC153),IFERROR($G153/FD153,0),"")</f>
        <v/>
      </c>
      <c r="EN153" s="90" t="str">
        <f>IF(AND(EN$85&gt;=FB153,EN$85&lt;=FC153),IFERROR($G153/FD153,0),"")</f>
        <v/>
      </c>
      <c r="EO153" s="90" t="str">
        <f>IF(AND(EO$85&gt;=FB153,EO$85&lt;=FC153),IFERROR($G153/FD153,0),"")</f>
        <v/>
      </c>
      <c r="EP153" s="90" t="str">
        <f>IF(AND(EP$85&gt;=FB153,EP$85&lt;=FC153),IFERROR($G153/FD153,0),"")</f>
        <v/>
      </c>
      <c r="EQ153" s="90" t="str">
        <f>IF(AND(EQ$85&gt;=FB153,EQ$85&lt;=FC153),IFERROR($G153/FD153,0),"")</f>
        <v/>
      </c>
      <c r="ER153" s="90" t="str">
        <f>IF(AND(ER$85&gt;=FB153,ER$85&lt;=FC153),IFERROR($G153/FD153,0),"")</f>
        <v/>
      </c>
      <c r="ES153" s="90" t="str">
        <f>IF(AND(ES$85&gt;=FB153,ES$85&lt;=FC153),IFERROR($G153/FD153,0),"")</f>
        <v/>
      </c>
      <c r="ET153" s="90" t="str">
        <f>IF(AND(ET$85&gt;=FB153,ET$85&lt;=FC153),IFERROR($G153/FD153,0),"")</f>
        <v/>
      </c>
      <c r="EU153" s="90" t="str">
        <f>IF(AND(EU$85&gt;=FB153,EU$85&lt;=FC153),IFERROR($G153/FD153,0),"")</f>
        <v/>
      </c>
      <c r="EV153" s="90" t="str">
        <f>IF(AND(EV$85&gt;=FB153,EV$85&lt;=FC153),IFERROR($G153/FD153,0),"")</f>
        <v/>
      </c>
      <c r="EW153" s="90" t="str">
        <f>IF(AND(EW$85&gt;=FB153,EW$85&lt;=FC153),IFERROR($G153/FD153,0),"")</f>
        <v/>
      </c>
      <c r="EX153" s="90" t="str">
        <f>IF(AND(EX$85&gt;=FB153,EX$85&lt;=FC153),IFERROR($G153/FD153,0),"")</f>
        <v/>
      </c>
      <c r="EY153" s="90" t="str">
        <f>IF(AND(EY$85&gt;=FB153,EY$85&lt;=FC153),IFERROR($G153/FD153,0),"")</f>
        <v/>
      </c>
      <c r="EZ153" s="90" t="str">
        <f>IF(AND(EZ$85&gt;=FB153,EZ$85&lt;=FC153),IFERROR($G153/FD153,0),"")</f>
        <v/>
      </c>
      <c r="FA153" s="90" t="str">
        <f>IF(AND(FA$85&gt;=FB153,FA$85&lt;=FC153),IFERROR($G153/FD153,0),"")</f>
        <v/>
      </c>
      <c r="FB153">
        <f>'06_Presupuesto'!J239-'02_Rendimientos'!$B$79+1</f>
        <v>82</v>
      </c>
      <c r="FC153">
        <f>'06_Presupuesto'!K239-'02_Rendimientos'!$B$79+1</f>
        <v>95</v>
      </c>
      <c r="FD153">
        <f>FC153-FB153+1</f>
        <v>14</v>
      </c>
    </row>
    <row r="154" spans="2:160">
      <c r="B154" s="109" t="str">
        <f>'06_Presupuesto'!K74</f>
        <v>C.1.2.1</v>
      </c>
      <c r="C154" s="109" t="str">
        <f>'06_Presupuesto'!L74</f>
        <v>Tablero Metalico 1200x800x300mm</v>
      </c>
      <c r="D154" s="109" t="str">
        <f>'06_Presupuesto'!M74</f>
        <v>UNI</v>
      </c>
      <c r="E154" s="110">
        <f>'06_Presupuesto'!N74</f>
        <v>1</v>
      </c>
      <c r="F154" s="110">
        <f>'06_Presupuesto'!O74</f>
        <v>525000</v>
      </c>
      <c r="G154" s="110">
        <f>'06_Presupuesto'!P74</f>
        <v>525000</v>
      </c>
      <c r="H154" s="110" t="str">
        <f>IF(AND(H$85&gt;=FB154,H$85&lt;=FC154),IFERROR($G154/FD154,0),"")</f>
        <v/>
      </c>
      <c r="I154" s="110" t="str">
        <f>IF(AND(I$85&gt;=FB154,I$85&lt;=FC154),IFERROR($G154/FD154,0),"")</f>
        <v/>
      </c>
      <c r="J154" s="110" t="str">
        <f>IF(AND(J$85&gt;=FB154,J$85&lt;=FC154),IFERROR($G154/FD154,0),"")</f>
        <v/>
      </c>
      <c r="K154" s="110" t="str">
        <f>IF(AND(K$85&gt;=FB154,K$85&lt;=FC154),IFERROR($G154/FD154,0),"")</f>
        <v/>
      </c>
      <c r="L154" s="110" t="str">
        <f>IF(AND(L$85&gt;=FB154,L$85&lt;=FC154),IFERROR($G154/FD154,0),"")</f>
        <v/>
      </c>
      <c r="M154" s="110" t="str">
        <f>IF(AND(M$85&gt;=FB154,M$85&lt;=FC154),IFERROR($G154/FD154,0),"")</f>
        <v/>
      </c>
      <c r="N154" s="110" t="str">
        <f>IF(AND(N$85&gt;=FB154,N$85&lt;=FC154),IFERROR($G154/FD154,0),"")</f>
        <v/>
      </c>
      <c r="O154" s="110" t="str">
        <f>IF(AND(O$85&gt;=FB154,O$85&lt;=FC154),IFERROR($G154/FD154,0),"")</f>
        <v/>
      </c>
      <c r="P154" s="110" t="str">
        <f>IF(AND(P$85&gt;=FB154,P$85&lt;=FC154),IFERROR($G154/FD154,0),"")</f>
        <v/>
      </c>
      <c r="Q154" s="110" t="str">
        <f>IF(AND(Q$85&gt;=FB154,Q$85&lt;=FC154),IFERROR($G154/FD154,0),"")</f>
        <v/>
      </c>
      <c r="R154" s="110" t="str">
        <f>IF(AND(R$85&gt;=FB154,R$85&lt;=FC154),IFERROR($G154/FD154,0),"")</f>
        <v/>
      </c>
      <c r="S154" s="110" t="str">
        <f>IF(AND(S$85&gt;=FB154,S$85&lt;=FC154),IFERROR($G154/FD154,0),"")</f>
        <v/>
      </c>
      <c r="T154" s="110" t="str">
        <f>IF(AND(T$85&gt;=FB154,T$85&lt;=FC154),IFERROR($G154/FD154,0),"")</f>
        <v/>
      </c>
      <c r="U154" s="110" t="str">
        <f>IF(AND(U$85&gt;=FB154,U$85&lt;=FC154),IFERROR($G154/FD154,0),"")</f>
        <v/>
      </c>
      <c r="V154" s="110" t="str">
        <f>IF(AND(V$85&gt;=FB154,V$85&lt;=FC154),IFERROR($G154/FD154,0),"")</f>
        <v/>
      </c>
      <c r="W154" s="110" t="str">
        <f>IF(AND(W$85&gt;=FB154,W$85&lt;=FC154),IFERROR($G154/FD154,0),"")</f>
        <v/>
      </c>
      <c r="X154" s="110" t="str">
        <f>IF(AND(X$85&gt;=FB154,X$85&lt;=FC154),IFERROR($G154/FD154,0),"")</f>
        <v/>
      </c>
      <c r="Y154" s="110" t="str">
        <f>IF(AND(Y$85&gt;=FB154,Y$85&lt;=FC154),IFERROR($G154/FD154,0),"")</f>
        <v/>
      </c>
      <c r="Z154" s="110" t="str">
        <f>IF(AND(Z$85&gt;=FB154,Z$85&lt;=FC154),IFERROR($G154/FD154,0),"")</f>
        <v/>
      </c>
      <c r="AA154" s="110" t="str">
        <f>IF(AND(AA$85&gt;=FB154,AA$85&lt;=FC154),IFERROR($G154/FD154,0),"")</f>
        <v/>
      </c>
      <c r="AB154" s="110" t="str">
        <f>IF(AND(AB$85&gt;=FB154,AB$85&lt;=FC154),IFERROR($G154/FD154,0),"")</f>
        <v/>
      </c>
      <c r="AC154" s="110" t="str">
        <f>IF(AND(AC$85&gt;=FB154,AC$85&lt;=FC154),IFERROR($G154/FD154,0),"")</f>
        <v/>
      </c>
      <c r="AD154" s="110" t="str">
        <f>IF(AND(AD$85&gt;=FB154,AD$85&lt;=FC154),IFERROR($G154/FD154,0),"")</f>
        <v/>
      </c>
      <c r="AE154" s="110" t="str">
        <f>IF(AND(AE$85&gt;=FB154,AE$85&lt;=FC154),IFERROR($G154/FD154,0),"")</f>
        <v/>
      </c>
      <c r="AF154" s="110" t="str">
        <f>IF(AND(AF$85&gt;=FB154,AF$85&lt;=FC154),IFERROR($G154/FD154,0),"")</f>
        <v/>
      </c>
      <c r="AG154" s="110" t="str">
        <f>IF(AND(AG$85&gt;=FB154,AG$85&lt;=FC154),IFERROR($G154/FD154,0),"")</f>
        <v/>
      </c>
      <c r="AH154" s="110" t="str">
        <f>IF(AND(AH$85&gt;=FB154,AH$85&lt;=FC154),IFERROR($G154/FD154,0),"")</f>
        <v/>
      </c>
      <c r="AI154" s="110" t="str">
        <f>IF(AND(AI$85&gt;=FB154,AI$85&lt;=FC154),IFERROR($G154/FD154,0),"")</f>
        <v/>
      </c>
      <c r="AJ154" s="110" t="str">
        <f>IF(AND(AJ$85&gt;=FB154,AJ$85&lt;=FC154),IFERROR($G154/FD154,0),"")</f>
        <v/>
      </c>
      <c r="AK154" s="110" t="str">
        <f>IF(AND(AK$85&gt;=FB154,AK$85&lt;=FC154),IFERROR($G154/FD154,0),"")</f>
        <v/>
      </c>
      <c r="AL154" s="110" t="str">
        <f>IF(AND(AL$85&gt;=FB154,AL$85&lt;=FC154),IFERROR($G154/FD154,0),"")</f>
        <v/>
      </c>
      <c r="AM154" s="110" t="str">
        <f>IF(AND(AM$85&gt;=FB154,AM$85&lt;=FC154),IFERROR($G154/FD154,0),"")</f>
        <v/>
      </c>
      <c r="AN154" s="110" t="str">
        <f>IF(AND(AN$85&gt;=FB154,AN$85&lt;=FC154),IFERROR($G154/FD154,0),"")</f>
        <v/>
      </c>
      <c r="AO154" s="110" t="str">
        <f>IF(AND(AO$85&gt;=FB154,AO$85&lt;=FC154),IFERROR($G154/FD154,0),"")</f>
        <v/>
      </c>
      <c r="AP154" s="110" t="str">
        <f>IF(AND(AP$85&gt;=FB154,AP$85&lt;=FC154),IFERROR($G154/FD154,0),"")</f>
        <v/>
      </c>
      <c r="AQ154" s="110" t="str">
        <f>IF(AND(AQ$85&gt;=FB154,AQ$85&lt;=FC154),IFERROR($G154/FD154,0),"")</f>
        <v/>
      </c>
      <c r="AR154" s="110" t="str">
        <f>IF(AND(AR$85&gt;=FB154,AR$85&lt;=FC154),IFERROR($G154/FD154,0),"")</f>
        <v/>
      </c>
      <c r="AS154" s="110" t="str">
        <f>IF(AND(AS$85&gt;=FB154,AS$85&lt;=FC154),IFERROR($G154/FD154,0),"")</f>
        <v/>
      </c>
      <c r="AT154" s="110" t="str">
        <f>IF(AND(AT$85&gt;=FB154,AT$85&lt;=FC154),IFERROR($G154/FD154,0),"")</f>
        <v/>
      </c>
      <c r="AU154" s="110" t="str">
        <f>IF(AND(AU$85&gt;=FB154,AU$85&lt;=FC154),IFERROR($G154/FD154,0),"")</f>
        <v/>
      </c>
      <c r="AV154" s="110" t="str">
        <f>IF(AND(AV$85&gt;=FB154,AV$85&lt;=FC154),IFERROR($G154/FD154,0),"")</f>
        <v/>
      </c>
      <c r="AW154" s="110" t="str">
        <f>IF(AND(AW$85&gt;=FB154,AW$85&lt;=FC154),IFERROR($G154/FD154,0),"")</f>
        <v/>
      </c>
      <c r="AX154" s="110" t="str">
        <f>IF(AND(AX$85&gt;=FB154,AX$85&lt;=FC154),IFERROR($G154/FD154,0),"")</f>
        <v/>
      </c>
      <c r="AY154" s="110" t="str">
        <f>IF(AND(AY$85&gt;=FB154,AY$85&lt;=FC154),IFERROR($G154/FD154,0),"")</f>
        <v/>
      </c>
      <c r="AZ154" s="110" t="str">
        <f>IF(AND(AZ$85&gt;=FB154,AZ$85&lt;=FC154),IFERROR($G154/FD154,0),"")</f>
        <v/>
      </c>
      <c r="BA154" s="110" t="str">
        <f>IF(AND(BA$85&gt;=FB154,BA$85&lt;=FC154),IFERROR($G154/FD154,0),"")</f>
        <v/>
      </c>
      <c r="BB154" s="110" t="str">
        <f>IF(AND(BB$85&gt;=FB154,BB$85&lt;=FC154),IFERROR($G154/FD154,0),"")</f>
        <v/>
      </c>
      <c r="BC154" s="110" t="str">
        <f>IF(AND(BC$85&gt;=FB154,BC$85&lt;=FC154),IFERROR($G154/FD154,0),"")</f>
        <v/>
      </c>
      <c r="BD154" s="110" t="str">
        <f>IF(AND(BD$85&gt;=FB154,BD$85&lt;=FC154),IFERROR($G154/FD154,0),"")</f>
        <v/>
      </c>
      <c r="BE154" s="110" t="str">
        <f>IF(AND(BE$85&gt;=FB154,BE$85&lt;=FC154),IFERROR($G154/FD154,0),"")</f>
        <v/>
      </c>
      <c r="BF154" s="110" t="str">
        <f>IF(AND(BF$85&gt;=FB154,BF$85&lt;=FC154),IFERROR($G154/FD154,0),"")</f>
        <v/>
      </c>
      <c r="BG154" s="110" t="str">
        <f>IF(AND(BG$85&gt;=FB154,BG$85&lt;=FC154),IFERROR($G154/FD154,0),"")</f>
        <v/>
      </c>
      <c r="BH154" s="110" t="str">
        <f>IF(AND(BH$85&gt;=FB154,BH$85&lt;=FC154),IFERROR($G154/FD154,0),"")</f>
        <v/>
      </c>
      <c r="BI154" s="110" t="str">
        <f>IF(AND(BI$85&gt;=FB154,BI$85&lt;=FC154),IFERROR($G154/FD154,0),"")</f>
        <v/>
      </c>
      <c r="BJ154" s="110" t="str">
        <f>IF(AND(BJ$85&gt;=FB154,BJ$85&lt;=FC154),IFERROR($G154/FD154,0),"")</f>
        <v/>
      </c>
      <c r="BK154" s="110" t="str">
        <f>IF(AND(BK$85&gt;=FB154,BK$85&lt;=FC154),IFERROR($G154/FD154,0),"")</f>
        <v/>
      </c>
      <c r="BL154" s="110" t="str">
        <f>IF(AND(BL$85&gt;=FB154,BL$85&lt;=FC154),IFERROR($G154/FD154,0),"")</f>
        <v/>
      </c>
      <c r="BM154" s="110" t="str">
        <f>IF(AND(BM$85&gt;=FB154,BM$85&lt;=FC154),IFERROR($G154/FD154,0),"")</f>
        <v/>
      </c>
      <c r="BN154" s="110" t="str">
        <f>IF(AND(BN$85&gt;=FB154,BN$85&lt;=FC154),IFERROR($G154/FD154,0),"")</f>
        <v/>
      </c>
      <c r="BO154" s="110" t="str">
        <f>IF(AND(BO$85&gt;=FB154,BO$85&lt;=FC154),IFERROR($G154/FD154,0),"")</f>
        <v/>
      </c>
      <c r="BP154" s="110" t="str">
        <f>IF(AND(BP$85&gt;=FB154,BP$85&lt;=FC154),IFERROR($G154/FD154,0),"")</f>
        <v/>
      </c>
      <c r="BQ154" s="110" t="str">
        <f>IF(AND(BQ$85&gt;=FB154,BQ$85&lt;=FC154),IFERROR($G154/FD154,0),"")</f>
        <v/>
      </c>
      <c r="BR154" s="110" t="str">
        <f>IF(AND(BR$85&gt;=FB154,BR$85&lt;=FC154),IFERROR($G154/FD154,0),"")</f>
        <v/>
      </c>
      <c r="BS154" s="110" t="str">
        <f>IF(AND(BS$85&gt;=FB154,BS$85&lt;=FC154),IFERROR($G154/FD154,0),"")</f>
        <v/>
      </c>
      <c r="BT154" s="110" t="str">
        <f>IF(AND(BT$85&gt;=FB154,BT$85&lt;=FC154),IFERROR($G154/FD154,0),"")</f>
        <v/>
      </c>
      <c r="BU154" s="110" t="str">
        <f>IF(AND(BU$85&gt;=FB154,BU$85&lt;=FC154),IFERROR($G154/FD154,0),"")</f>
        <v/>
      </c>
      <c r="BV154" s="110" t="str">
        <f>IF(AND(BV$85&gt;=FB154,BV$85&lt;=FC154),IFERROR($G154/FD154,0),"")</f>
        <v/>
      </c>
      <c r="BW154" s="110" t="str">
        <f>IF(AND(BW$85&gt;=FB154,BW$85&lt;=FC154),IFERROR($G154/FD154,0),"")</f>
        <v/>
      </c>
      <c r="BX154" s="110" t="str">
        <f>IF(AND(BX$85&gt;=FB154,BX$85&lt;=FC154),IFERROR($G154/FD154,0),"")</f>
        <v/>
      </c>
      <c r="BY154" s="110" t="str">
        <f>IF(AND(BY$85&gt;=FB154,BY$85&lt;=FC154),IFERROR($G154/FD154,0),"")</f>
        <v/>
      </c>
      <c r="BZ154" s="110" t="str">
        <f>IF(AND(BZ$85&gt;=FB154,BZ$85&lt;=FC154),IFERROR($G154/FD154,0),"")</f>
        <v/>
      </c>
      <c r="CA154" s="110" t="str">
        <f>IF(AND(CA$85&gt;=FB154,CA$85&lt;=FC154),IFERROR($G154/FD154,0),"")</f>
        <v/>
      </c>
      <c r="CB154" s="110" t="str">
        <f>IF(AND(CB$85&gt;=FB154,CB$85&lt;=FC154),IFERROR($G154/FD154,0),"")</f>
        <v/>
      </c>
      <c r="CC154" s="110" t="str">
        <f>IF(AND(CC$85&gt;=FB154,CC$85&lt;=FC154),IFERROR($G154/FD154,0),"")</f>
        <v/>
      </c>
      <c r="CD154" s="110" t="str">
        <f>IF(AND(CD$85&gt;=FB154,CD$85&lt;=FC154),IFERROR($G154/FD154,0),"")</f>
        <v/>
      </c>
      <c r="CE154" s="110" t="str">
        <f>IF(AND(CE$85&gt;=FB154,CE$85&lt;=FC154),IFERROR($G154/FD154,0),"")</f>
        <v/>
      </c>
      <c r="CF154" s="110" t="str">
        <f>IF(AND(CF$85&gt;=FB154,CF$85&lt;=FC154),IFERROR($G154/FD154,0),"")</f>
        <v/>
      </c>
      <c r="CG154" s="110" t="str">
        <f>IF(AND(CG$85&gt;=FB154,CG$85&lt;=FC154),IFERROR($G154/FD154,0),"")</f>
        <v/>
      </c>
      <c r="CH154" s="110" t="str">
        <f>IF(AND(CH$85&gt;=FB154,CH$85&lt;=FC154),IFERROR($G154/FD154,0),"")</f>
        <v/>
      </c>
      <c r="CI154" s="110" t="str">
        <f>IF(AND(CI$85&gt;=FB154,CI$85&lt;=FC154),IFERROR($G154/FD154,0),"")</f>
        <v/>
      </c>
      <c r="CJ154" s="110" t="str">
        <f>IF(AND(CJ$85&gt;=FB154,CJ$85&lt;=FC154),IFERROR($G154/FD154,0),"")</f>
        <v/>
      </c>
      <c r="CK154" s="110">
        <f>IF(AND(CK$85&gt;=FB154,CK$85&lt;=FC154),IFERROR($G154/FD154,0),"")</f>
        <v>37500</v>
      </c>
      <c r="CL154" s="110">
        <f>IF(AND(CL$85&gt;=FB154,CL$85&lt;=FC154),IFERROR($G154/FD154,0),"")</f>
        <v>37500</v>
      </c>
      <c r="CM154" s="110">
        <f>IF(AND(CM$85&gt;=FB154,CM$85&lt;=FC154),IFERROR($G154/FD154,0),"")</f>
        <v>37500</v>
      </c>
      <c r="CN154" s="110">
        <f>IF(AND(CN$85&gt;=FB154,CN$85&lt;=FC154),IFERROR($G154/FD154,0),"")</f>
        <v>37500</v>
      </c>
      <c r="CO154" s="110">
        <f>IF(AND(CO$85&gt;=FB154,CO$85&lt;=FC154),IFERROR($G154/FD154,0),"")</f>
        <v>37500</v>
      </c>
      <c r="CP154" s="110">
        <f>IF(AND(CP$85&gt;=FB154,CP$85&lt;=FC154),IFERROR($G154/FD154,0),"")</f>
        <v>37500</v>
      </c>
      <c r="CQ154" s="110">
        <f>IF(AND(CQ$85&gt;=FB154,CQ$85&lt;=FC154),IFERROR($G154/FD154,0),"")</f>
        <v>37500</v>
      </c>
      <c r="CR154" s="110">
        <f>IF(AND(CR$85&gt;=FB154,CR$85&lt;=FC154),IFERROR($G154/FD154,0),"")</f>
        <v>37500</v>
      </c>
      <c r="CS154" s="110">
        <f>IF(AND(CS$85&gt;=FB154,CS$85&lt;=FC154),IFERROR($G154/FD154,0),"")</f>
        <v>37500</v>
      </c>
      <c r="CT154" s="110">
        <f>IF(AND(CT$85&gt;=FB154,CT$85&lt;=FC154),IFERROR($G154/FD154,0),"")</f>
        <v>37500</v>
      </c>
      <c r="CU154" s="110">
        <f>IF(AND(CU$85&gt;=FB154,CU$85&lt;=FC154),IFERROR($G154/FD154,0),"")</f>
        <v>37500</v>
      </c>
      <c r="CV154" s="110">
        <f>IF(AND(CV$85&gt;=FB154,CV$85&lt;=FC154),IFERROR($G154/FD154,0),"")</f>
        <v>37500</v>
      </c>
      <c r="CW154" s="110">
        <f>IF(AND(CW$85&gt;=FB154,CW$85&lt;=FC154),IFERROR($G154/FD154,0),"")</f>
        <v>37500</v>
      </c>
      <c r="CX154" s="110">
        <f>IF(AND(CX$85&gt;=FB154,CX$85&lt;=FC154),IFERROR($G154/FD154,0),"")</f>
        <v>37500</v>
      </c>
      <c r="CY154" s="110" t="str">
        <f>IF(AND(CY$85&gt;=FB154,CY$85&lt;=FC154),IFERROR($G154/FD154,0),"")</f>
        <v/>
      </c>
      <c r="CZ154" s="110" t="str">
        <f>IF(AND(CZ$85&gt;=FB154,CZ$85&lt;=FC154),IFERROR($G154/FD154,0),"")</f>
        <v/>
      </c>
      <c r="DA154" s="110" t="str">
        <f>IF(AND(DA$85&gt;=FB154,DA$85&lt;=FC154),IFERROR($G154/FD154,0),"")</f>
        <v/>
      </c>
      <c r="DB154" s="110" t="str">
        <f>IF(AND(DB$85&gt;=FB154,DB$85&lt;=FC154),IFERROR($G154/FD154,0),"")</f>
        <v/>
      </c>
      <c r="DC154" s="110" t="str">
        <f>IF(AND(DC$85&gt;=FB154,DC$85&lt;=FC154),IFERROR($G154/FD154,0),"")</f>
        <v/>
      </c>
      <c r="DD154" s="110" t="str">
        <f>IF(AND(DD$85&gt;=FB154,DD$85&lt;=FC154),IFERROR($G154/FD154,0),"")</f>
        <v/>
      </c>
      <c r="DE154" s="110" t="str">
        <f>IF(AND(DE$85&gt;=FB154,DE$85&lt;=FC154),IFERROR($G154/FD154,0),"")</f>
        <v/>
      </c>
      <c r="DF154" s="110" t="str">
        <f>IF(AND(DF$85&gt;=FB154,DF$85&lt;=FC154),IFERROR($G154/FD154,0),"")</f>
        <v/>
      </c>
      <c r="DG154" s="110" t="str">
        <f>IF(AND(DG$85&gt;=FB154,DG$85&lt;=FC154),IFERROR($G154/FD154,0),"")</f>
        <v/>
      </c>
      <c r="DH154" s="110" t="str">
        <f>IF(AND(DH$85&gt;=FB154,DH$85&lt;=FC154),IFERROR($G154/FD154,0),"")</f>
        <v/>
      </c>
      <c r="DI154" s="110" t="str">
        <f>IF(AND(DI$85&gt;=FB154,DI$85&lt;=FC154),IFERROR($G154/FD154,0),"")</f>
        <v/>
      </c>
      <c r="DJ154" s="110" t="str">
        <f>IF(AND(DJ$85&gt;=FB154,DJ$85&lt;=FC154),IFERROR($G154/FD154,0),"")</f>
        <v/>
      </c>
      <c r="DK154" s="110" t="str">
        <f>IF(AND(DK$85&gt;=FB154,DK$85&lt;=FC154),IFERROR($G154/FD154,0),"")</f>
        <v/>
      </c>
      <c r="DL154" s="110" t="str">
        <f>IF(AND(DL$85&gt;=FB154,DL$85&lt;=FC154),IFERROR($G154/FD154,0),"")</f>
        <v/>
      </c>
      <c r="DM154" s="110" t="str">
        <f>IF(AND(DM$85&gt;=FB154,DM$85&lt;=FC154),IFERROR($G154/FD154,0),"")</f>
        <v/>
      </c>
      <c r="DN154" s="110" t="str">
        <f>IF(AND(DN$85&gt;=FB154,DN$85&lt;=FC154),IFERROR($G154/FD154,0),"")</f>
        <v/>
      </c>
      <c r="DO154" s="110" t="str">
        <f>IF(AND(DO$85&gt;=FB154,DO$85&lt;=FC154),IFERROR($G154/FD154,0),"")</f>
        <v/>
      </c>
      <c r="DP154" s="110" t="str">
        <f>IF(AND(DP$85&gt;=FB154,DP$85&lt;=FC154),IFERROR($G154/FD154,0),"")</f>
        <v/>
      </c>
      <c r="DQ154" s="110" t="str">
        <f>IF(AND(DQ$85&gt;=FB154,DQ$85&lt;=FC154),IFERROR($G154/FD154,0),"")</f>
        <v/>
      </c>
      <c r="DR154" s="110" t="str">
        <f>IF(AND(DR$85&gt;=FB154,DR$85&lt;=FC154),IFERROR($G154/FD154,0),"")</f>
        <v/>
      </c>
      <c r="DS154" s="110" t="str">
        <f>IF(AND(DS$85&gt;=FB154,DS$85&lt;=FC154),IFERROR($G154/FD154,0),"")</f>
        <v/>
      </c>
      <c r="DT154" s="110" t="str">
        <f>IF(AND(DT$85&gt;=FB154,DT$85&lt;=FC154),IFERROR($G154/FD154,0),"")</f>
        <v/>
      </c>
      <c r="DU154" s="110" t="str">
        <f>IF(AND(DU$85&gt;=FB154,DU$85&lt;=FC154),IFERROR($G154/FD154,0),"")</f>
        <v/>
      </c>
      <c r="DV154" s="110" t="str">
        <f>IF(AND(DV$85&gt;=FB154,DV$85&lt;=FC154),IFERROR($G154/FD154,0),"")</f>
        <v/>
      </c>
      <c r="DW154" s="110" t="str">
        <f>IF(AND(DW$85&gt;=FB154,DW$85&lt;=FC154),IFERROR($G154/FD154,0),"")</f>
        <v/>
      </c>
      <c r="DX154" s="110" t="str">
        <f>IF(AND(DX$85&gt;=FB154,DX$85&lt;=FC154),IFERROR($G154/FD154,0),"")</f>
        <v/>
      </c>
      <c r="DY154" s="110" t="str">
        <f>IF(AND(DY$85&gt;=FB154,DY$85&lt;=FC154),IFERROR($G154/FD154,0),"")</f>
        <v/>
      </c>
      <c r="DZ154" s="110" t="str">
        <f>IF(AND(DZ$85&gt;=FB154,DZ$85&lt;=FC154),IFERROR($G154/FD154,0),"")</f>
        <v/>
      </c>
      <c r="EA154" s="110" t="str">
        <f>IF(AND(EA$85&gt;=FB154,EA$85&lt;=FC154),IFERROR($G154/FD154,0),"")</f>
        <v/>
      </c>
      <c r="EB154" s="110" t="str">
        <f>IF(AND(EB$85&gt;=FB154,EB$85&lt;=FC154),IFERROR($G154/FD154,0),"")</f>
        <v/>
      </c>
      <c r="EC154" s="110" t="str">
        <f>IF(AND(EC$85&gt;=FB154,EC$85&lt;=FC154),IFERROR($G154/FD154,0),"")</f>
        <v/>
      </c>
      <c r="ED154" s="110" t="str">
        <f>IF(AND(ED$85&gt;=FB154,ED$85&lt;=FC154),IFERROR($G154/FD154,0),"")</f>
        <v/>
      </c>
      <c r="EE154" s="110" t="str">
        <f>IF(AND(EE$85&gt;=FB154,EE$85&lt;=FC154),IFERROR($G154/FD154,0),"")</f>
        <v/>
      </c>
      <c r="EF154" s="110" t="str">
        <f>IF(AND(EF$85&gt;=FB154,EF$85&lt;=FC154),IFERROR($G154/FD154,0),"")</f>
        <v/>
      </c>
      <c r="EG154" s="110" t="str">
        <f>IF(AND(EG$85&gt;=FB154,EG$85&lt;=FC154),IFERROR($G154/FD154,0),"")</f>
        <v/>
      </c>
      <c r="EH154" s="110" t="str">
        <f>IF(AND(EH$85&gt;=FB154,EH$85&lt;=FC154),IFERROR($G154/FD154,0),"")</f>
        <v/>
      </c>
      <c r="EI154" s="110" t="str">
        <f>IF(AND(EI$85&gt;=FB154,EI$85&lt;=FC154),IFERROR($G154/FD154,0),"")</f>
        <v/>
      </c>
      <c r="EJ154" s="110" t="str">
        <f>IF(AND(EJ$85&gt;=FB154,EJ$85&lt;=FC154),IFERROR($G154/FD154,0),"")</f>
        <v/>
      </c>
      <c r="EK154" s="110" t="str">
        <f>IF(AND(EK$85&gt;=FB154,EK$85&lt;=FC154),IFERROR($G154/FD154,0),"")</f>
        <v/>
      </c>
      <c r="EL154" s="110" t="str">
        <f>IF(AND(EL$85&gt;=FB154,EL$85&lt;=FC154),IFERROR($G154/FD154,0),"")</f>
        <v/>
      </c>
      <c r="EM154" s="110" t="str">
        <f>IF(AND(EM$85&gt;=FB154,EM$85&lt;=FC154),IFERROR($G154/FD154,0),"")</f>
        <v/>
      </c>
      <c r="EN154" s="110" t="str">
        <f>IF(AND(EN$85&gt;=FB154,EN$85&lt;=FC154),IFERROR($G154/FD154,0),"")</f>
        <v/>
      </c>
      <c r="EO154" s="110" t="str">
        <f>IF(AND(EO$85&gt;=FB154,EO$85&lt;=FC154),IFERROR($G154/FD154,0),"")</f>
        <v/>
      </c>
      <c r="EP154" s="110" t="str">
        <f>IF(AND(EP$85&gt;=FB154,EP$85&lt;=FC154),IFERROR($G154/FD154,0),"")</f>
        <v/>
      </c>
      <c r="EQ154" s="110" t="str">
        <f>IF(AND(EQ$85&gt;=FB154,EQ$85&lt;=FC154),IFERROR($G154/FD154,0),"")</f>
        <v/>
      </c>
      <c r="ER154" s="110" t="str">
        <f>IF(AND(ER$85&gt;=FB154,ER$85&lt;=FC154),IFERROR($G154/FD154,0),"")</f>
        <v/>
      </c>
      <c r="ES154" s="110" t="str">
        <f>IF(AND(ES$85&gt;=FB154,ES$85&lt;=FC154),IFERROR($G154/FD154,0),"")</f>
        <v/>
      </c>
      <c r="ET154" s="110" t="str">
        <f>IF(AND(ET$85&gt;=FB154,ET$85&lt;=FC154),IFERROR($G154/FD154,0),"")</f>
        <v/>
      </c>
      <c r="EU154" s="110" t="str">
        <f>IF(AND(EU$85&gt;=FB154,EU$85&lt;=FC154),IFERROR($G154/FD154,0),"")</f>
        <v/>
      </c>
      <c r="EV154" s="110" t="str">
        <f>IF(AND(EV$85&gt;=FB154,EV$85&lt;=FC154),IFERROR($G154/FD154,0),"")</f>
        <v/>
      </c>
      <c r="EW154" s="110" t="str">
        <f>IF(AND(EW$85&gt;=FB154,EW$85&lt;=FC154),IFERROR($G154/FD154,0),"")</f>
        <v/>
      </c>
      <c r="EX154" s="110" t="str">
        <f>IF(AND(EX$85&gt;=FB154,EX$85&lt;=FC154),IFERROR($G154/FD154,0),"")</f>
        <v/>
      </c>
      <c r="EY154" s="110" t="str">
        <f>IF(AND(EY$85&gt;=FB154,EY$85&lt;=FC154),IFERROR($G154/FD154,0),"")</f>
        <v/>
      </c>
      <c r="EZ154" s="110" t="str">
        <f>IF(AND(EZ$85&gt;=FB154,EZ$85&lt;=FC154),IFERROR($G154/FD154,0),"")</f>
        <v/>
      </c>
      <c r="FA154" s="110" t="str">
        <f>IF(AND(FA$85&gt;=FB154,FA$85&lt;=FC154),IFERROR($G154/FD154,0),"")</f>
        <v/>
      </c>
      <c r="FB154">
        <f>'06_Presupuesto'!J240-'02_Rendimientos'!$B$79+1</f>
        <v>82</v>
      </c>
      <c r="FC154">
        <f>'06_Presupuesto'!K240-'02_Rendimientos'!$B$79+1</f>
        <v>95</v>
      </c>
      <c r="FD154">
        <f>FC154-FB154+1</f>
        <v>14</v>
      </c>
    </row>
    <row r="155" spans="2:160">
      <c r="B155" t="str">
        <f>'06_Presupuesto'!K75</f>
        <v>C.1.2.4</v>
      </c>
      <c r="C155" t="str">
        <f>'06_Presupuesto'!L75</f>
        <v>Automaticos 25A</v>
      </c>
      <c r="D155" t="str">
        <f>'06_Presupuesto'!M75</f>
        <v>UNI</v>
      </c>
      <c r="E155" s="90">
        <f>'06_Presupuesto'!N75</f>
        <v>1</v>
      </c>
      <c r="F155" s="90">
        <f>'06_Presupuesto'!O75</f>
        <v>23125</v>
      </c>
      <c r="G155" s="90">
        <f>'06_Presupuesto'!P75</f>
        <v>23125</v>
      </c>
      <c r="H155" s="90" t="str">
        <f>IF(AND(H$85&gt;=FB155,H$85&lt;=FC155),IFERROR($G155/FD155,0),"")</f>
        <v/>
      </c>
      <c r="I155" s="90" t="str">
        <f>IF(AND(I$85&gt;=FB155,I$85&lt;=FC155),IFERROR($G155/FD155,0),"")</f>
        <v/>
      </c>
      <c r="J155" s="90" t="str">
        <f>IF(AND(J$85&gt;=FB155,J$85&lt;=FC155),IFERROR($G155/FD155,0),"")</f>
        <v/>
      </c>
      <c r="K155" s="90" t="str">
        <f>IF(AND(K$85&gt;=FB155,K$85&lt;=FC155),IFERROR($G155/FD155,0),"")</f>
        <v/>
      </c>
      <c r="L155" s="90" t="str">
        <f>IF(AND(L$85&gt;=FB155,L$85&lt;=FC155),IFERROR($G155/FD155,0),"")</f>
        <v/>
      </c>
      <c r="M155" s="90" t="str">
        <f>IF(AND(M$85&gt;=FB155,M$85&lt;=FC155),IFERROR($G155/FD155,0),"")</f>
        <v/>
      </c>
      <c r="N155" s="90" t="str">
        <f>IF(AND(N$85&gt;=FB155,N$85&lt;=FC155),IFERROR($G155/FD155,0),"")</f>
        <v/>
      </c>
      <c r="O155" s="90" t="str">
        <f>IF(AND(O$85&gt;=FB155,O$85&lt;=FC155),IFERROR($G155/FD155,0),"")</f>
        <v/>
      </c>
      <c r="P155" s="90" t="str">
        <f>IF(AND(P$85&gt;=FB155,P$85&lt;=FC155),IFERROR($G155/FD155,0),"")</f>
        <v/>
      </c>
      <c r="Q155" s="90" t="str">
        <f>IF(AND(Q$85&gt;=FB155,Q$85&lt;=FC155),IFERROR($G155/FD155,0),"")</f>
        <v/>
      </c>
      <c r="R155" s="90" t="str">
        <f>IF(AND(R$85&gt;=FB155,R$85&lt;=FC155),IFERROR($G155/FD155,0),"")</f>
        <v/>
      </c>
      <c r="S155" s="90" t="str">
        <f>IF(AND(S$85&gt;=FB155,S$85&lt;=FC155),IFERROR($G155/FD155,0),"")</f>
        <v/>
      </c>
      <c r="T155" s="90" t="str">
        <f>IF(AND(T$85&gt;=FB155,T$85&lt;=FC155),IFERROR($G155/FD155,0),"")</f>
        <v/>
      </c>
      <c r="U155" s="90" t="str">
        <f>IF(AND(U$85&gt;=FB155,U$85&lt;=FC155),IFERROR($G155/FD155,0),"")</f>
        <v/>
      </c>
      <c r="V155" s="90" t="str">
        <f>IF(AND(V$85&gt;=FB155,V$85&lt;=FC155),IFERROR($G155/FD155,0),"")</f>
        <v/>
      </c>
      <c r="W155" s="90" t="str">
        <f>IF(AND(W$85&gt;=FB155,W$85&lt;=FC155),IFERROR($G155/FD155,0),"")</f>
        <v/>
      </c>
      <c r="X155" s="90" t="str">
        <f>IF(AND(X$85&gt;=FB155,X$85&lt;=FC155),IFERROR($G155/FD155,0),"")</f>
        <v/>
      </c>
      <c r="Y155" s="90" t="str">
        <f>IF(AND(Y$85&gt;=FB155,Y$85&lt;=FC155),IFERROR($G155/FD155,0),"")</f>
        <v/>
      </c>
      <c r="Z155" s="90" t="str">
        <f>IF(AND(Z$85&gt;=FB155,Z$85&lt;=FC155),IFERROR($G155/FD155,0),"")</f>
        <v/>
      </c>
      <c r="AA155" s="90" t="str">
        <f>IF(AND(AA$85&gt;=FB155,AA$85&lt;=FC155),IFERROR($G155/FD155,0),"")</f>
        <v/>
      </c>
      <c r="AB155" s="90" t="str">
        <f>IF(AND(AB$85&gt;=FB155,AB$85&lt;=FC155),IFERROR($G155/FD155,0),"")</f>
        <v/>
      </c>
      <c r="AC155" s="90" t="str">
        <f>IF(AND(AC$85&gt;=FB155,AC$85&lt;=FC155),IFERROR($G155/FD155,0),"")</f>
        <v/>
      </c>
      <c r="AD155" s="90" t="str">
        <f>IF(AND(AD$85&gt;=FB155,AD$85&lt;=FC155),IFERROR($G155/FD155,0),"")</f>
        <v/>
      </c>
      <c r="AE155" s="90" t="str">
        <f>IF(AND(AE$85&gt;=FB155,AE$85&lt;=FC155),IFERROR($G155/FD155,0),"")</f>
        <v/>
      </c>
      <c r="AF155" s="90" t="str">
        <f>IF(AND(AF$85&gt;=FB155,AF$85&lt;=FC155),IFERROR($G155/FD155,0),"")</f>
        <v/>
      </c>
      <c r="AG155" s="90" t="str">
        <f>IF(AND(AG$85&gt;=FB155,AG$85&lt;=FC155),IFERROR($G155/FD155,0),"")</f>
        <v/>
      </c>
      <c r="AH155" s="90" t="str">
        <f>IF(AND(AH$85&gt;=FB155,AH$85&lt;=FC155),IFERROR($G155/FD155,0),"")</f>
        <v/>
      </c>
      <c r="AI155" s="90" t="str">
        <f>IF(AND(AI$85&gt;=FB155,AI$85&lt;=FC155),IFERROR($G155/FD155,0),"")</f>
        <v/>
      </c>
      <c r="AJ155" s="90" t="str">
        <f>IF(AND(AJ$85&gt;=FB155,AJ$85&lt;=FC155),IFERROR($G155/FD155,0),"")</f>
        <v/>
      </c>
      <c r="AK155" s="90" t="str">
        <f>IF(AND(AK$85&gt;=FB155,AK$85&lt;=FC155),IFERROR($G155/FD155,0),"")</f>
        <v/>
      </c>
      <c r="AL155" s="90" t="str">
        <f>IF(AND(AL$85&gt;=FB155,AL$85&lt;=FC155),IFERROR($G155/FD155,0),"")</f>
        <v/>
      </c>
      <c r="AM155" s="90" t="str">
        <f>IF(AND(AM$85&gt;=FB155,AM$85&lt;=FC155),IFERROR($G155/FD155,0),"")</f>
        <v/>
      </c>
      <c r="AN155" s="90" t="str">
        <f>IF(AND(AN$85&gt;=FB155,AN$85&lt;=FC155),IFERROR($G155/FD155,0),"")</f>
        <v/>
      </c>
      <c r="AO155" s="90" t="str">
        <f>IF(AND(AO$85&gt;=FB155,AO$85&lt;=FC155),IFERROR($G155/FD155,0),"")</f>
        <v/>
      </c>
      <c r="AP155" s="90" t="str">
        <f>IF(AND(AP$85&gt;=FB155,AP$85&lt;=FC155),IFERROR($G155/FD155,0),"")</f>
        <v/>
      </c>
      <c r="AQ155" s="90" t="str">
        <f>IF(AND(AQ$85&gt;=FB155,AQ$85&lt;=FC155),IFERROR($G155/FD155,0),"")</f>
        <v/>
      </c>
      <c r="AR155" s="90" t="str">
        <f>IF(AND(AR$85&gt;=FB155,AR$85&lt;=FC155),IFERROR($G155/FD155,0),"")</f>
        <v/>
      </c>
      <c r="AS155" s="90" t="str">
        <f>IF(AND(AS$85&gt;=FB155,AS$85&lt;=FC155),IFERROR($G155/FD155,0),"")</f>
        <v/>
      </c>
      <c r="AT155" s="90" t="str">
        <f>IF(AND(AT$85&gt;=FB155,AT$85&lt;=FC155),IFERROR($G155/FD155,0),"")</f>
        <v/>
      </c>
      <c r="AU155" s="90" t="str">
        <f>IF(AND(AU$85&gt;=FB155,AU$85&lt;=FC155),IFERROR($G155/FD155,0),"")</f>
        <v/>
      </c>
      <c r="AV155" s="90" t="str">
        <f>IF(AND(AV$85&gt;=FB155,AV$85&lt;=FC155),IFERROR($G155/FD155,0),"")</f>
        <v/>
      </c>
      <c r="AW155" s="90" t="str">
        <f>IF(AND(AW$85&gt;=FB155,AW$85&lt;=FC155),IFERROR($G155/FD155,0),"")</f>
        <v/>
      </c>
      <c r="AX155" s="90" t="str">
        <f>IF(AND(AX$85&gt;=FB155,AX$85&lt;=FC155),IFERROR($G155/FD155,0),"")</f>
        <v/>
      </c>
      <c r="AY155" s="90" t="str">
        <f>IF(AND(AY$85&gt;=FB155,AY$85&lt;=FC155),IFERROR($G155/FD155,0),"")</f>
        <v/>
      </c>
      <c r="AZ155" s="90" t="str">
        <f>IF(AND(AZ$85&gt;=FB155,AZ$85&lt;=FC155),IFERROR($G155/FD155,0),"")</f>
        <v/>
      </c>
      <c r="BA155" s="90" t="str">
        <f>IF(AND(BA$85&gt;=FB155,BA$85&lt;=FC155),IFERROR($G155/FD155,0),"")</f>
        <v/>
      </c>
      <c r="BB155" s="90" t="str">
        <f>IF(AND(BB$85&gt;=FB155,BB$85&lt;=FC155),IFERROR($G155/FD155,0),"")</f>
        <v/>
      </c>
      <c r="BC155" s="90" t="str">
        <f>IF(AND(BC$85&gt;=FB155,BC$85&lt;=FC155),IFERROR($G155/FD155,0),"")</f>
        <v/>
      </c>
      <c r="BD155" s="90" t="str">
        <f>IF(AND(BD$85&gt;=FB155,BD$85&lt;=FC155),IFERROR($G155/FD155,0),"")</f>
        <v/>
      </c>
      <c r="BE155" s="90" t="str">
        <f>IF(AND(BE$85&gt;=FB155,BE$85&lt;=FC155),IFERROR($G155/FD155,0),"")</f>
        <v/>
      </c>
      <c r="BF155" s="90" t="str">
        <f>IF(AND(BF$85&gt;=FB155,BF$85&lt;=FC155),IFERROR($G155/FD155,0),"")</f>
        <v/>
      </c>
      <c r="BG155" s="90" t="str">
        <f>IF(AND(BG$85&gt;=FB155,BG$85&lt;=FC155),IFERROR($G155/FD155,0),"")</f>
        <v/>
      </c>
      <c r="BH155" s="90" t="str">
        <f>IF(AND(BH$85&gt;=FB155,BH$85&lt;=FC155),IFERROR($G155/FD155,0),"")</f>
        <v/>
      </c>
      <c r="BI155" s="90" t="str">
        <f>IF(AND(BI$85&gt;=FB155,BI$85&lt;=FC155),IFERROR($G155/FD155,0),"")</f>
        <v/>
      </c>
      <c r="BJ155" s="90" t="str">
        <f>IF(AND(BJ$85&gt;=FB155,BJ$85&lt;=FC155),IFERROR($G155/FD155,0),"")</f>
        <v/>
      </c>
      <c r="BK155" s="90" t="str">
        <f>IF(AND(BK$85&gt;=FB155,BK$85&lt;=FC155),IFERROR($G155/FD155,0),"")</f>
        <v/>
      </c>
      <c r="BL155" s="90" t="str">
        <f>IF(AND(BL$85&gt;=FB155,BL$85&lt;=FC155),IFERROR($G155/FD155,0),"")</f>
        <v/>
      </c>
      <c r="BM155" s="90" t="str">
        <f>IF(AND(BM$85&gt;=FB155,BM$85&lt;=FC155),IFERROR($G155/FD155,0),"")</f>
        <v/>
      </c>
      <c r="BN155" s="90" t="str">
        <f>IF(AND(BN$85&gt;=FB155,BN$85&lt;=FC155),IFERROR($G155/FD155,0),"")</f>
        <v/>
      </c>
      <c r="BO155" s="90" t="str">
        <f>IF(AND(BO$85&gt;=FB155,BO$85&lt;=FC155),IFERROR($G155/FD155,0),"")</f>
        <v/>
      </c>
      <c r="BP155" s="90" t="str">
        <f>IF(AND(BP$85&gt;=FB155,BP$85&lt;=FC155),IFERROR($G155/FD155,0),"")</f>
        <v/>
      </c>
      <c r="BQ155" s="90" t="str">
        <f>IF(AND(BQ$85&gt;=FB155,BQ$85&lt;=FC155),IFERROR($G155/FD155,0),"")</f>
        <v/>
      </c>
      <c r="BR155" s="90" t="str">
        <f>IF(AND(BR$85&gt;=FB155,BR$85&lt;=FC155),IFERROR($G155/FD155,0),"")</f>
        <v/>
      </c>
      <c r="BS155" s="90" t="str">
        <f>IF(AND(BS$85&gt;=FB155,BS$85&lt;=FC155),IFERROR($G155/FD155,0),"")</f>
        <v/>
      </c>
      <c r="BT155" s="90" t="str">
        <f>IF(AND(BT$85&gt;=FB155,BT$85&lt;=FC155),IFERROR($G155/FD155,0),"")</f>
        <v/>
      </c>
      <c r="BU155" s="90" t="str">
        <f>IF(AND(BU$85&gt;=FB155,BU$85&lt;=FC155),IFERROR($G155/FD155,0),"")</f>
        <v/>
      </c>
      <c r="BV155" s="90" t="str">
        <f>IF(AND(BV$85&gt;=FB155,BV$85&lt;=FC155),IFERROR($G155/FD155,0),"")</f>
        <v/>
      </c>
      <c r="BW155" s="90" t="str">
        <f>IF(AND(BW$85&gt;=FB155,BW$85&lt;=FC155),IFERROR($G155/FD155,0),"")</f>
        <v/>
      </c>
      <c r="BX155" s="90" t="str">
        <f>IF(AND(BX$85&gt;=FB155,BX$85&lt;=FC155),IFERROR($G155/FD155,0),"")</f>
        <v/>
      </c>
      <c r="BY155" s="90" t="str">
        <f>IF(AND(BY$85&gt;=FB155,BY$85&lt;=FC155),IFERROR($G155/FD155,0),"")</f>
        <v/>
      </c>
      <c r="BZ155" s="90" t="str">
        <f>IF(AND(BZ$85&gt;=FB155,BZ$85&lt;=FC155),IFERROR($G155/FD155,0),"")</f>
        <v/>
      </c>
      <c r="CA155" s="90" t="str">
        <f>IF(AND(CA$85&gt;=FB155,CA$85&lt;=FC155),IFERROR($G155/FD155,0),"")</f>
        <v/>
      </c>
      <c r="CB155" s="90" t="str">
        <f>IF(AND(CB$85&gt;=FB155,CB$85&lt;=FC155),IFERROR($G155/FD155,0),"")</f>
        <v/>
      </c>
      <c r="CC155" s="90" t="str">
        <f>IF(AND(CC$85&gt;=FB155,CC$85&lt;=FC155),IFERROR($G155/FD155,0),"")</f>
        <v/>
      </c>
      <c r="CD155" s="90" t="str">
        <f>IF(AND(CD$85&gt;=FB155,CD$85&lt;=FC155),IFERROR($G155/FD155,0),"")</f>
        <v/>
      </c>
      <c r="CE155" s="90" t="str">
        <f>IF(AND(CE$85&gt;=FB155,CE$85&lt;=FC155),IFERROR($G155/FD155,0),"")</f>
        <v/>
      </c>
      <c r="CF155" s="90" t="str">
        <f>IF(AND(CF$85&gt;=FB155,CF$85&lt;=FC155),IFERROR($G155/FD155,0),"")</f>
        <v/>
      </c>
      <c r="CG155" s="90" t="str">
        <f>IF(AND(CG$85&gt;=FB155,CG$85&lt;=FC155),IFERROR($G155/FD155,0),"")</f>
        <v/>
      </c>
      <c r="CH155" s="90" t="str">
        <f>IF(AND(CH$85&gt;=FB155,CH$85&lt;=FC155),IFERROR($G155/FD155,0),"")</f>
        <v/>
      </c>
      <c r="CI155" s="90" t="str">
        <f>IF(AND(CI$85&gt;=FB155,CI$85&lt;=FC155),IFERROR($G155/FD155,0),"")</f>
        <v/>
      </c>
      <c r="CJ155" s="90" t="str">
        <f>IF(AND(CJ$85&gt;=FB155,CJ$85&lt;=FC155),IFERROR($G155/FD155,0),"")</f>
        <v/>
      </c>
      <c r="CK155" s="90">
        <f>IF(AND(CK$85&gt;=FB155,CK$85&lt;=FC155),IFERROR($G155/FD155,0),"")</f>
        <v>1651.7857142857142</v>
      </c>
      <c r="CL155" s="90">
        <f>IF(AND(CL$85&gt;=FB155,CL$85&lt;=FC155),IFERROR($G155/FD155,0),"")</f>
        <v>1651.7857142857142</v>
      </c>
      <c r="CM155" s="90">
        <f>IF(AND(CM$85&gt;=FB155,CM$85&lt;=FC155),IFERROR($G155/FD155,0),"")</f>
        <v>1651.7857142857142</v>
      </c>
      <c r="CN155" s="90">
        <f>IF(AND(CN$85&gt;=FB155,CN$85&lt;=FC155),IFERROR($G155/FD155,0),"")</f>
        <v>1651.7857142857142</v>
      </c>
      <c r="CO155" s="90">
        <f>IF(AND(CO$85&gt;=FB155,CO$85&lt;=FC155),IFERROR($G155/FD155,0),"")</f>
        <v>1651.7857142857142</v>
      </c>
      <c r="CP155" s="90">
        <f>IF(AND(CP$85&gt;=FB155,CP$85&lt;=FC155),IFERROR($G155/FD155,0),"")</f>
        <v>1651.7857142857142</v>
      </c>
      <c r="CQ155" s="90">
        <f>IF(AND(CQ$85&gt;=FB155,CQ$85&lt;=FC155),IFERROR($G155/FD155,0),"")</f>
        <v>1651.7857142857142</v>
      </c>
      <c r="CR155" s="90">
        <f>IF(AND(CR$85&gt;=FB155,CR$85&lt;=FC155),IFERROR($G155/FD155,0),"")</f>
        <v>1651.7857142857142</v>
      </c>
      <c r="CS155" s="90">
        <f>IF(AND(CS$85&gt;=FB155,CS$85&lt;=FC155),IFERROR($G155/FD155,0),"")</f>
        <v>1651.7857142857142</v>
      </c>
      <c r="CT155" s="90">
        <f>IF(AND(CT$85&gt;=FB155,CT$85&lt;=FC155),IFERROR($G155/FD155,0),"")</f>
        <v>1651.7857142857142</v>
      </c>
      <c r="CU155" s="90">
        <f>IF(AND(CU$85&gt;=FB155,CU$85&lt;=FC155),IFERROR($G155/FD155,0),"")</f>
        <v>1651.7857142857142</v>
      </c>
      <c r="CV155" s="90">
        <f>IF(AND(CV$85&gt;=FB155,CV$85&lt;=FC155),IFERROR($G155/FD155,0),"")</f>
        <v>1651.7857142857142</v>
      </c>
      <c r="CW155" s="90">
        <f>IF(AND(CW$85&gt;=FB155,CW$85&lt;=FC155),IFERROR($G155/FD155,0),"")</f>
        <v>1651.7857142857142</v>
      </c>
      <c r="CX155" s="90">
        <f>IF(AND(CX$85&gt;=FB155,CX$85&lt;=FC155),IFERROR($G155/FD155,0),"")</f>
        <v>1651.7857142857142</v>
      </c>
      <c r="CY155" s="90" t="str">
        <f>IF(AND(CY$85&gt;=FB155,CY$85&lt;=FC155),IFERROR($G155/FD155,0),"")</f>
        <v/>
      </c>
      <c r="CZ155" s="90" t="str">
        <f>IF(AND(CZ$85&gt;=FB155,CZ$85&lt;=FC155),IFERROR($G155/FD155,0),"")</f>
        <v/>
      </c>
      <c r="DA155" s="90" t="str">
        <f>IF(AND(DA$85&gt;=FB155,DA$85&lt;=FC155),IFERROR($G155/FD155,0),"")</f>
        <v/>
      </c>
      <c r="DB155" s="90" t="str">
        <f>IF(AND(DB$85&gt;=FB155,DB$85&lt;=FC155),IFERROR($G155/FD155,0),"")</f>
        <v/>
      </c>
      <c r="DC155" s="90" t="str">
        <f>IF(AND(DC$85&gt;=FB155,DC$85&lt;=FC155),IFERROR($G155/FD155,0),"")</f>
        <v/>
      </c>
      <c r="DD155" s="90" t="str">
        <f>IF(AND(DD$85&gt;=FB155,DD$85&lt;=FC155),IFERROR($G155/FD155,0),"")</f>
        <v/>
      </c>
      <c r="DE155" s="90" t="str">
        <f>IF(AND(DE$85&gt;=FB155,DE$85&lt;=FC155),IFERROR($G155/FD155,0),"")</f>
        <v/>
      </c>
      <c r="DF155" s="90" t="str">
        <f>IF(AND(DF$85&gt;=FB155,DF$85&lt;=FC155),IFERROR($G155/FD155,0),"")</f>
        <v/>
      </c>
      <c r="DG155" s="90" t="str">
        <f>IF(AND(DG$85&gt;=FB155,DG$85&lt;=FC155),IFERROR($G155/FD155,0),"")</f>
        <v/>
      </c>
      <c r="DH155" s="90" t="str">
        <f>IF(AND(DH$85&gt;=FB155,DH$85&lt;=FC155),IFERROR($G155/FD155,0),"")</f>
        <v/>
      </c>
      <c r="DI155" s="90" t="str">
        <f>IF(AND(DI$85&gt;=FB155,DI$85&lt;=FC155),IFERROR($G155/FD155,0),"")</f>
        <v/>
      </c>
      <c r="DJ155" s="90" t="str">
        <f>IF(AND(DJ$85&gt;=FB155,DJ$85&lt;=FC155),IFERROR($G155/FD155,0),"")</f>
        <v/>
      </c>
      <c r="DK155" s="90" t="str">
        <f>IF(AND(DK$85&gt;=FB155,DK$85&lt;=FC155),IFERROR($G155/FD155,0),"")</f>
        <v/>
      </c>
      <c r="DL155" s="90" t="str">
        <f>IF(AND(DL$85&gt;=FB155,DL$85&lt;=FC155),IFERROR($G155/FD155,0),"")</f>
        <v/>
      </c>
      <c r="DM155" s="90" t="str">
        <f>IF(AND(DM$85&gt;=FB155,DM$85&lt;=FC155),IFERROR($G155/FD155,0),"")</f>
        <v/>
      </c>
      <c r="DN155" s="90" t="str">
        <f>IF(AND(DN$85&gt;=FB155,DN$85&lt;=FC155),IFERROR($G155/FD155,0),"")</f>
        <v/>
      </c>
      <c r="DO155" s="90" t="str">
        <f>IF(AND(DO$85&gt;=FB155,DO$85&lt;=FC155),IFERROR($G155/FD155,0),"")</f>
        <v/>
      </c>
      <c r="DP155" s="90" t="str">
        <f>IF(AND(DP$85&gt;=FB155,DP$85&lt;=FC155),IFERROR($G155/FD155,0),"")</f>
        <v/>
      </c>
      <c r="DQ155" s="90" t="str">
        <f>IF(AND(DQ$85&gt;=FB155,DQ$85&lt;=FC155),IFERROR($G155/FD155,0),"")</f>
        <v/>
      </c>
      <c r="DR155" s="90" t="str">
        <f>IF(AND(DR$85&gt;=FB155,DR$85&lt;=FC155),IFERROR($G155/FD155,0),"")</f>
        <v/>
      </c>
      <c r="DS155" s="90" t="str">
        <f>IF(AND(DS$85&gt;=FB155,DS$85&lt;=FC155),IFERROR($G155/FD155,0),"")</f>
        <v/>
      </c>
      <c r="DT155" s="90" t="str">
        <f>IF(AND(DT$85&gt;=FB155,DT$85&lt;=FC155),IFERROR($G155/FD155,0),"")</f>
        <v/>
      </c>
      <c r="DU155" s="90" t="str">
        <f>IF(AND(DU$85&gt;=FB155,DU$85&lt;=FC155),IFERROR($G155/FD155,0),"")</f>
        <v/>
      </c>
      <c r="DV155" s="90" t="str">
        <f>IF(AND(DV$85&gt;=FB155,DV$85&lt;=FC155),IFERROR($G155/FD155,0),"")</f>
        <v/>
      </c>
      <c r="DW155" s="90" t="str">
        <f>IF(AND(DW$85&gt;=FB155,DW$85&lt;=FC155),IFERROR($G155/FD155,0),"")</f>
        <v/>
      </c>
      <c r="DX155" s="90" t="str">
        <f>IF(AND(DX$85&gt;=FB155,DX$85&lt;=FC155),IFERROR($G155/FD155,0),"")</f>
        <v/>
      </c>
      <c r="DY155" s="90" t="str">
        <f>IF(AND(DY$85&gt;=FB155,DY$85&lt;=FC155),IFERROR($G155/FD155,0),"")</f>
        <v/>
      </c>
      <c r="DZ155" s="90" t="str">
        <f>IF(AND(DZ$85&gt;=FB155,DZ$85&lt;=FC155),IFERROR($G155/FD155,0),"")</f>
        <v/>
      </c>
      <c r="EA155" s="90" t="str">
        <f>IF(AND(EA$85&gt;=FB155,EA$85&lt;=FC155),IFERROR($G155/FD155,0),"")</f>
        <v/>
      </c>
      <c r="EB155" s="90" t="str">
        <f>IF(AND(EB$85&gt;=FB155,EB$85&lt;=FC155),IFERROR($G155/FD155,0),"")</f>
        <v/>
      </c>
      <c r="EC155" s="90" t="str">
        <f>IF(AND(EC$85&gt;=FB155,EC$85&lt;=FC155),IFERROR($G155/FD155,0),"")</f>
        <v/>
      </c>
      <c r="ED155" s="90" t="str">
        <f>IF(AND(ED$85&gt;=FB155,ED$85&lt;=FC155),IFERROR($G155/FD155,0),"")</f>
        <v/>
      </c>
      <c r="EE155" s="90" t="str">
        <f>IF(AND(EE$85&gt;=FB155,EE$85&lt;=FC155),IFERROR($G155/FD155,0),"")</f>
        <v/>
      </c>
      <c r="EF155" s="90" t="str">
        <f>IF(AND(EF$85&gt;=FB155,EF$85&lt;=FC155),IFERROR($G155/FD155,0),"")</f>
        <v/>
      </c>
      <c r="EG155" s="90" t="str">
        <f>IF(AND(EG$85&gt;=FB155,EG$85&lt;=FC155),IFERROR($G155/FD155,0),"")</f>
        <v/>
      </c>
      <c r="EH155" s="90" t="str">
        <f>IF(AND(EH$85&gt;=FB155,EH$85&lt;=FC155),IFERROR($G155/FD155,0),"")</f>
        <v/>
      </c>
      <c r="EI155" s="90" t="str">
        <f>IF(AND(EI$85&gt;=FB155,EI$85&lt;=FC155),IFERROR($G155/FD155,0),"")</f>
        <v/>
      </c>
      <c r="EJ155" s="90" t="str">
        <f>IF(AND(EJ$85&gt;=FB155,EJ$85&lt;=FC155),IFERROR($G155/FD155,0),"")</f>
        <v/>
      </c>
      <c r="EK155" s="90" t="str">
        <f>IF(AND(EK$85&gt;=FB155,EK$85&lt;=FC155),IFERROR($G155/FD155,0),"")</f>
        <v/>
      </c>
      <c r="EL155" s="90" t="str">
        <f>IF(AND(EL$85&gt;=FB155,EL$85&lt;=FC155),IFERROR($G155/FD155,0),"")</f>
        <v/>
      </c>
      <c r="EM155" s="90" t="str">
        <f>IF(AND(EM$85&gt;=FB155,EM$85&lt;=FC155),IFERROR($G155/FD155,0),"")</f>
        <v/>
      </c>
      <c r="EN155" s="90" t="str">
        <f>IF(AND(EN$85&gt;=FB155,EN$85&lt;=FC155),IFERROR($G155/FD155,0),"")</f>
        <v/>
      </c>
      <c r="EO155" s="90" t="str">
        <f>IF(AND(EO$85&gt;=FB155,EO$85&lt;=FC155),IFERROR($G155/FD155,0),"")</f>
        <v/>
      </c>
      <c r="EP155" s="90" t="str">
        <f>IF(AND(EP$85&gt;=FB155,EP$85&lt;=FC155),IFERROR($G155/FD155,0),"")</f>
        <v/>
      </c>
      <c r="EQ155" s="90" t="str">
        <f>IF(AND(EQ$85&gt;=FB155,EQ$85&lt;=FC155),IFERROR($G155/FD155,0),"")</f>
        <v/>
      </c>
      <c r="ER155" s="90" t="str">
        <f>IF(AND(ER$85&gt;=FB155,ER$85&lt;=FC155),IFERROR($G155/FD155,0),"")</f>
        <v/>
      </c>
      <c r="ES155" s="90" t="str">
        <f>IF(AND(ES$85&gt;=FB155,ES$85&lt;=FC155),IFERROR($G155/FD155,0),"")</f>
        <v/>
      </c>
      <c r="ET155" s="90" t="str">
        <f>IF(AND(ET$85&gt;=FB155,ET$85&lt;=FC155),IFERROR($G155/FD155,0),"")</f>
        <v/>
      </c>
      <c r="EU155" s="90" t="str">
        <f>IF(AND(EU$85&gt;=FB155,EU$85&lt;=FC155),IFERROR($G155/FD155,0),"")</f>
        <v/>
      </c>
      <c r="EV155" s="90" t="str">
        <f>IF(AND(EV$85&gt;=FB155,EV$85&lt;=FC155),IFERROR($G155/FD155,0),"")</f>
        <v/>
      </c>
      <c r="EW155" s="90" t="str">
        <f>IF(AND(EW$85&gt;=FB155,EW$85&lt;=FC155),IFERROR($G155/FD155,0),"")</f>
        <v/>
      </c>
      <c r="EX155" s="90" t="str">
        <f>IF(AND(EX$85&gt;=FB155,EX$85&lt;=FC155),IFERROR($G155/FD155,0),"")</f>
        <v/>
      </c>
      <c r="EY155" s="90" t="str">
        <f>IF(AND(EY$85&gt;=FB155,EY$85&lt;=FC155),IFERROR($G155/FD155,0),"")</f>
        <v/>
      </c>
      <c r="EZ155" s="90" t="str">
        <f>IF(AND(EZ$85&gt;=FB155,EZ$85&lt;=FC155),IFERROR($G155/FD155,0),"")</f>
        <v/>
      </c>
      <c r="FA155" s="90" t="str">
        <f>IF(AND(FA$85&gt;=FB155,FA$85&lt;=FC155),IFERROR($G155/FD155,0),"")</f>
        <v/>
      </c>
      <c r="FB155">
        <f>'06_Presupuesto'!J241-'02_Rendimientos'!$B$79+1</f>
        <v>82</v>
      </c>
      <c r="FC155">
        <f>'06_Presupuesto'!K241-'02_Rendimientos'!$B$79+1</f>
        <v>95</v>
      </c>
      <c r="FD155">
        <f>FC155-FB155+1</f>
        <v>14</v>
      </c>
    </row>
    <row r="156" spans="2:160">
      <c r="B156" s="109" t="str">
        <f>'06_Presupuesto'!K76</f>
        <v>C.1.2.5</v>
      </c>
      <c r="C156" s="109" t="str">
        <f>'06_Presupuesto'!L76</f>
        <v>Automaticos 16A</v>
      </c>
      <c r="D156" s="109" t="str">
        <f>'06_Presupuesto'!M76</f>
        <v>UNI</v>
      </c>
      <c r="E156" s="110">
        <f>'06_Presupuesto'!N76</f>
        <v>2</v>
      </c>
      <c r="F156" s="110">
        <f>'06_Presupuesto'!O76</f>
        <v>21874.999999999996</v>
      </c>
      <c r="G156" s="110">
        <f>'06_Presupuesto'!P76</f>
        <v>43749.999999999993</v>
      </c>
      <c r="H156" s="110" t="str">
        <f>IF(AND(H$85&gt;=FB156,H$85&lt;=FC156),IFERROR($G156/FD156,0),"")</f>
        <v/>
      </c>
      <c r="I156" s="110" t="str">
        <f>IF(AND(I$85&gt;=FB156,I$85&lt;=FC156),IFERROR($G156/FD156,0),"")</f>
        <v/>
      </c>
      <c r="J156" s="110" t="str">
        <f>IF(AND(J$85&gt;=FB156,J$85&lt;=FC156),IFERROR($G156/FD156,0),"")</f>
        <v/>
      </c>
      <c r="K156" s="110" t="str">
        <f>IF(AND(K$85&gt;=FB156,K$85&lt;=FC156),IFERROR($G156/FD156,0),"")</f>
        <v/>
      </c>
      <c r="L156" s="110" t="str">
        <f>IF(AND(L$85&gt;=FB156,L$85&lt;=FC156),IFERROR($G156/FD156,0),"")</f>
        <v/>
      </c>
      <c r="M156" s="110" t="str">
        <f>IF(AND(M$85&gt;=FB156,M$85&lt;=FC156),IFERROR($G156/FD156,0),"")</f>
        <v/>
      </c>
      <c r="N156" s="110" t="str">
        <f>IF(AND(N$85&gt;=FB156,N$85&lt;=FC156),IFERROR($G156/FD156,0),"")</f>
        <v/>
      </c>
      <c r="O156" s="110" t="str">
        <f>IF(AND(O$85&gt;=FB156,O$85&lt;=FC156),IFERROR($G156/FD156,0),"")</f>
        <v/>
      </c>
      <c r="P156" s="110" t="str">
        <f>IF(AND(P$85&gt;=FB156,P$85&lt;=FC156),IFERROR($G156/FD156,0),"")</f>
        <v/>
      </c>
      <c r="Q156" s="110" t="str">
        <f>IF(AND(Q$85&gt;=FB156,Q$85&lt;=FC156),IFERROR($G156/FD156,0),"")</f>
        <v/>
      </c>
      <c r="R156" s="110" t="str">
        <f>IF(AND(R$85&gt;=FB156,R$85&lt;=FC156),IFERROR($G156/FD156,0),"")</f>
        <v/>
      </c>
      <c r="S156" s="110" t="str">
        <f>IF(AND(S$85&gt;=FB156,S$85&lt;=FC156),IFERROR($G156/FD156,0),"")</f>
        <v/>
      </c>
      <c r="T156" s="110" t="str">
        <f>IF(AND(T$85&gt;=FB156,T$85&lt;=FC156),IFERROR($G156/FD156,0),"")</f>
        <v/>
      </c>
      <c r="U156" s="110" t="str">
        <f>IF(AND(U$85&gt;=FB156,U$85&lt;=FC156),IFERROR($G156/FD156,0),"")</f>
        <v/>
      </c>
      <c r="V156" s="110" t="str">
        <f>IF(AND(V$85&gt;=FB156,V$85&lt;=FC156),IFERROR($G156/FD156,0),"")</f>
        <v/>
      </c>
      <c r="W156" s="110" t="str">
        <f>IF(AND(W$85&gt;=FB156,W$85&lt;=FC156),IFERROR($G156/FD156,0),"")</f>
        <v/>
      </c>
      <c r="X156" s="110" t="str">
        <f>IF(AND(X$85&gt;=FB156,X$85&lt;=FC156),IFERROR($G156/FD156,0),"")</f>
        <v/>
      </c>
      <c r="Y156" s="110" t="str">
        <f>IF(AND(Y$85&gt;=FB156,Y$85&lt;=FC156),IFERROR($G156/FD156,0),"")</f>
        <v/>
      </c>
      <c r="Z156" s="110" t="str">
        <f>IF(AND(Z$85&gt;=FB156,Z$85&lt;=FC156),IFERROR($G156/FD156,0),"")</f>
        <v/>
      </c>
      <c r="AA156" s="110" t="str">
        <f>IF(AND(AA$85&gt;=FB156,AA$85&lt;=FC156),IFERROR($G156/FD156,0),"")</f>
        <v/>
      </c>
      <c r="AB156" s="110" t="str">
        <f>IF(AND(AB$85&gt;=FB156,AB$85&lt;=FC156),IFERROR($G156/FD156,0),"")</f>
        <v/>
      </c>
      <c r="AC156" s="110" t="str">
        <f>IF(AND(AC$85&gt;=FB156,AC$85&lt;=FC156),IFERROR($G156/FD156,0),"")</f>
        <v/>
      </c>
      <c r="AD156" s="110" t="str">
        <f>IF(AND(AD$85&gt;=FB156,AD$85&lt;=FC156),IFERROR($G156/FD156,0),"")</f>
        <v/>
      </c>
      <c r="AE156" s="110" t="str">
        <f>IF(AND(AE$85&gt;=FB156,AE$85&lt;=FC156),IFERROR($G156/FD156,0),"")</f>
        <v/>
      </c>
      <c r="AF156" s="110" t="str">
        <f>IF(AND(AF$85&gt;=FB156,AF$85&lt;=FC156),IFERROR($G156/FD156,0),"")</f>
        <v/>
      </c>
      <c r="AG156" s="110" t="str">
        <f>IF(AND(AG$85&gt;=FB156,AG$85&lt;=FC156),IFERROR($G156/FD156,0),"")</f>
        <v/>
      </c>
      <c r="AH156" s="110" t="str">
        <f>IF(AND(AH$85&gt;=FB156,AH$85&lt;=FC156),IFERROR($G156/FD156,0),"")</f>
        <v/>
      </c>
      <c r="AI156" s="110" t="str">
        <f>IF(AND(AI$85&gt;=FB156,AI$85&lt;=FC156),IFERROR($G156/FD156,0),"")</f>
        <v/>
      </c>
      <c r="AJ156" s="110" t="str">
        <f>IF(AND(AJ$85&gt;=FB156,AJ$85&lt;=FC156),IFERROR($G156/FD156,0),"")</f>
        <v/>
      </c>
      <c r="AK156" s="110" t="str">
        <f>IF(AND(AK$85&gt;=FB156,AK$85&lt;=FC156),IFERROR($G156/FD156,0),"")</f>
        <v/>
      </c>
      <c r="AL156" s="110" t="str">
        <f>IF(AND(AL$85&gt;=FB156,AL$85&lt;=FC156),IFERROR($G156/FD156,0),"")</f>
        <v/>
      </c>
      <c r="AM156" s="110" t="str">
        <f>IF(AND(AM$85&gt;=FB156,AM$85&lt;=FC156),IFERROR($G156/FD156,0),"")</f>
        <v/>
      </c>
      <c r="AN156" s="110" t="str">
        <f>IF(AND(AN$85&gt;=FB156,AN$85&lt;=FC156),IFERROR($G156/FD156,0),"")</f>
        <v/>
      </c>
      <c r="AO156" s="110" t="str">
        <f>IF(AND(AO$85&gt;=FB156,AO$85&lt;=FC156),IFERROR($G156/FD156,0),"")</f>
        <v/>
      </c>
      <c r="AP156" s="110" t="str">
        <f>IF(AND(AP$85&gt;=FB156,AP$85&lt;=FC156),IFERROR($G156/FD156,0),"")</f>
        <v/>
      </c>
      <c r="AQ156" s="110" t="str">
        <f>IF(AND(AQ$85&gt;=FB156,AQ$85&lt;=FC156),IFERROR($G156/FD156,0),"")</f>
        <v/>
      </c>
      <c r="AR156" s="110" t="str">
        <f>IF(AND(AR$85&gt;=FB156,AR$85&lt;=FC156),IFERROR($G156/FD156,0),"")</f>
        <v/>
      </c>
      <c r="AS156" s="110" t="str">
        <f>IF(AND(AS$85&gt;=FB156,AS$85&lt;=FC156),IFERROR($G156/FD156,0),"")</f>
        <v/>
      </c>
      <c r="AT156" s="110" t="str">
        <f>IF(AND(AT$85&gt;=FB156,AT$85&lt;=FC156),IFERROR($G156/FD156,0),"")</f>
        <v/>
      </c>
      <c r="AU156" s="110" t="str">
        <f>IF(AND(AU$85&gt;=FB156,AU$85&lt;=FC156),IFERROR($G156/FD156,0),"")</f>
        <v/>
      </c>
      <c r="AV156" s="110" t="str">
        <f>IF(AND(AV$85&gt;=FB156,AV$85&lt;=FC156),IFERROR($G156/FD156,0),"")</f>
        <v/>
      </c>
      <c r="AW156" s="110" t="str">
        <f>IF(AND(AW$85&gt;=FB156,AW$85&lt;=FC156),IFERROR($G156/FD156,0),"")</f>
        <v/>
      </c>
      <c r="AX156" s="110" t="str">
        <f>IF(AND(AX$85&gt;=FB156,AX$85&lt;=FC156),IFERROR($G156/FD156,0),"")</f>
        <v/>
      </c>
      <c r="AY156" s="110" t="str">
        <f>IF(AND(AY$85&gt;=FB156,AY$85&lt;=FC156),IFERROR($G156/FD156,0),"")</f>
        <v/>
      </c>
      <c r="AZ156" s="110" t="str">
        <f>IF(AND(AZ$85&gt;=FB156,AZ$85&lt;=FC156),IFERROR($G156/FD156,0),"")</f>
        <v/>
      </c>
      <c r="BA156" s="110" t="str">
        <f>IF(AND(BA$85&gt;=FB156,BA$85&lt;=FC156),IFERROR($G156/FD156,0),"")</f>
        <v/>
      </c>
      <c r="BB156" s="110" t="str">
        <f>IF(AND(BB$85&gt;=FB156,BB$85&lt;=FC156),IFERROR($G156/FD156,0),"")</f>
        <v/>
      </c>
      <c r="BC156" s="110" t="str">
        <f>IF(AND(BC$85&gt;=FB156,BC$85&lt;=FC156),IFERROR($G156/FD156,0),"")</f>
        <v/>
      </c>
      <c r="BD156" s="110" t="str">
        <f>IF(AND(BD$85&gt;=FB156,BD$85&lt;=FC156),IFERROR($G156/FD156,0),"")</f>
        <v/>
      </c>
      <c r="BE156" s="110" t="str">
        <f>IF(AND(BE$85&gt;=FB156,BE$85&lt;=FC156),IFERROR($G156/FD156,0),"")</f>
        <v/>
      </c>
      <c r="BF156" s="110" t="str">
        <f>IF(AND(BF$85&gt;=FB156,BF$85&lt;=FC156),IFERROR($G156/FD156,0),"")</f>
        <v/>
      </c>
      <c r="BG156" s="110" t="str">
        <f>IF(AND(BG$85&gt;=FB156,BG$85&lt;=FC156),IFERROR($G156/FD156,0),"")</f>
        <v/>
      </c>
      <c r="BH156" s="110" t="str">
        <f>IF(AND(BH$85&gt;=FB156,BH$85&lt;=FC156),IFERROR($G156/FD156,0),"")</f>
        <v/>
      </c>
      <c r="BI156" s="110" t="str">
        <f>IF(AND(BI$85&gt;=FB156,BI$85&lt;=FC156),IFERROR($G156/FD156,0),"")</f>
        <v/>
      </c>
      <c r="BJ156" s="110" t="str">
        <f>IF(AND(BJ$85&gt;=FB156,BJ$85&lt;=FC156),IFERROR($G156/FD156,0),"")</f>
        <v/>
      </c>
      <c r="BK156" s="110" t="str">
        <f>IF(AND(BK$85&gt;=FB156,BK$85&lt;=FC156),IFERROR($G156/FD156,0),"")</f>
        <v/>
      </c>
      <c r="BL156" s="110" t="str">
        <f>IF(AND(BL$85&gt;=FB156,BL$85&lt;=FC156),IFERROR($G156/FD156,0),"")</f>
        <v/>
      </c>
      <c r="BM156" s="110" t="str">
        <f>IF(AND(BM$85&gt;=FB156,BM$85&lt;=FC156),IFERROR($G156/FD156,0),"")</f>
        <v/>
      </c>
      <c r="BN156" s="110" t="str">
        <f>IF(AND(BN$85&gt;=FB156,BN$85&lt;=FC156),IFERROR($G156/FD156,0),"")</f>
        <v/>
      </c>
      <c r="BO156" s="110" t="str">
        <f>IF(AND(BO$85&gt;=FB156,BO$85&lt;=FC156),IFERROR($G156/FD156,0),"")</f>
        <v/>
      </c>
      <c r="BP156" s="110" t="str">
        <f>IF(AND(BP$85&gt;=FB156,BP$85&lt;=FC156),IFERROR($G156/FD156,0),"")</f>
        <v/>
      </c>
      <c r="BQ156" s="110" t="str">
        <f>IF(AND(BQ$85&gt;=FB156,BQ$85&lt;=FC156),IFERROR($G156/FD156,0),"")</f>
        <v/>
      </c>
      <c r="BR156" s="110" t="str">
        <f>IF(AND(BR$85&gt;=FB156,BR$85&lt;=FC156),IFERROR($G156/FD156,0),"")</f>
        <v/>
      </c>
      <c r="BS156" s="110" t="str">
        <f>IF(AND(BS$85&gt;=FB156,BS$85&lt;=FC156),IFERROR($G156/FD156,0),"")</f>
        <v/>
      </c>
      <c r="BT156" s="110" t="str">
        <f>IF(AND(BT$85&gt;=FB156,BT$85&lt;=FC156),IFERROR($G156/FD156,0),"")</f>
        <v/>
      </c>
      <c r="BU156" s="110" t="str">
        <f>IF(AND(BU$85&gt;=FB156,BU$85&lt;=FC156),IFERROR($G156/FD156,0),"")</f>
        <v/>
      </c>
      <c r="BV156" s="110" t="str">
        <f>IF(AND(BV$85&gt;=FB156,BV$85&lt;=FC156),IFERROR($G156/FD156,0),"")</f>
        <v/>
      </c>
      <c r="BW156" s="110" t="str">
        <f>IF(AND(BW$85&gt;=FB156,BW$85&lt;=FC156),IFERROR($G156/FD156,0),"")</f>
        <v/>
      </c>
      <c r="BX156" s="110" t="str">
        <f>IF(AND(BX$85&gt;=FB156,BX$85&lt;=FC156),IFERROR($G156/FD156,0),"")</f>
        <v/>
      </c>
      <c r="BY156" s="110" t="str">
        <f>IF(AND(BY$85&gt;=FB156,BY$85&lt;=FC156),IFERROR($G156/FD156,0),"")</f>
        <v/>
      </c>
      <c r="BZ156" s="110" t="str">
        <f>IF(AND(BZ$85&gt;=FB156,BZ$85&lt;=FC156),IFERROR($G156/FD156,0),"")</f>
        <v/>
      </c>
      <c r="CA156" s="110" t="str">
        <f>IF(AND(CA$85&gt;=FB156,CA$85&lt;=FC156),IFERROR($G156/FD156,0),"")</f>
        <v/>
      </c>
      <c r="CB156" s="110" t="str">
        <f>IF(AND(CB$85&gt;=FB156,CB$85&lt;=FC156),IFERROR($G156/FD156,0),"")</f>
        <v/>
      </c>
      <c r="CC156" s="110" t="str">
        <f>IF(AND(CC$85&gt;=FB156,CC$85&lt;=FC156),IFERROR($G156/FD156,0),"")</f>
        <v/>
      </c>
      <c r="CD156" s="110" t="str">
        <f>IF(AND(CD$85&gt;=FB156,CD$85&lt;=FC156),IFERROR($G156/FD156,0),"")</f>
        <v/>
      </c>
      <c r="CE156" s="110" t="str">
        <f>IF(AND(CE$85&gt;=FB156,CE$85&lt;=FC156),IFERROR($G156/FD156,0),"")</f>
        <v/>
      </c>
      <c r="CF156" s="110" t="str">
        <f>IF(AND(CF$85&gt;=FB156,CF$85&lt;=FC156),IFERROR($G156/FD156,0),"")</f>
        <v/>
      </c>
      <c r="CG156" s="110" t="str">
        <f>IF(AND(CG$85&gt;=FB156,CG$85&lt;=FC156),IFERROR($G156/FD156,0),"")</f>
        <v/>
      </c>
      <c r="CH156" s="110" t="str">
        <f>IF(AND(CH$85&gt;=FB156,CH$85&lt;=FC156),IFERROR($G156/FD156,0),"")</f>
        <v/>
      </c>
      <c r="CI156" s="110" t="str">
        <f>IF(AND(CI$85&gt;=FB156,CI$85&lt;=FC156),IFERROR($G156/FD156,0),"")</f>
        <v/>
      </c>
      <c r="CJ156" s="110" t="str">
        <f>IF(AND(CJ$85&gt;=FB156,CJ$85&lt;=FC156),IFERROR($G156/FD156,0),"")</f>
        <v/>
      </c>
      <c r="CK156" s="110">
        <f>IF(AND(CK$85&gt;=FB156,CK$85&lt;=FC156),IFERROR($G156/FD156,0),"")</f>
        <v>3124.9999999999995</v>
      </c>
      <c r="CL156" s="110">
        <f>IF(AND(CL$85&gt;=FB156,CL$85&lt;=FC156),IFERROR($G156/FD156,0),"")</f>
        <v>3124.9999999999995</v>
      </c>
      <c r="CM156" s="110">
        <f>IF(AND(CM$85&gt;=FB156,CM$85&lt;=FC156),IFERROR($G156/FD156,0),"")</f>
        <v>3124.9999999999995</v>
      </c>
      <c r="CN156" s="110">
        <f>IF(AND(CN$85&gt;=FB156,CN$85&lt;=FC156),IFERROR($G156/FD156,0),"")</f>
        <v>3124.9999999999995</v>
      </c>
      <c r="CO156" s="110">
        <f>IF(AND(CO$85&gt;=FB156,CO$85&lt;=FC156),IFERROR($G156/FD156,0),"")</f>
        <v>3124.9999999999995</v>
      </c>
      <c r="CP156" s="110">
        <f>IF(AND(CP$85&gt;=FB156,CP$85&lt;=FC156),IFERROR($G156/FD156,0),"")</f>
        <v>3124.9999999999995</v>
      </c>
      <c r="CQ156" s="110">
        <f>IF(AND(CQ$85&gt;=FB156,CQ$85&lt;=FC156),IFERROR($G156/FD156,0),"")</f>
        <v>3124.9999999999995</v>
      </c>
      <c r="CR156" s="110">
        <f>IF(AND(CR$85&gt;=FB156,CR$85&lt;=FC156),IFERROR($G156/FD156,0),"")</f>
        <v>3124.9999999999995</v>
      </c>
      <c r="CS156" s="110">
        <f>IF(AND(CS$85&gt;=FB156,CS$85&lt;=FC156),IFERROR($G156/FD156,0),"")</f>
        <v>3124.9999999999995</v>
      </c>
      <c r="CT156" s="110">
        <f>IF(AND(CT$85&gt;=FB156,CT$85&lt;=FC156),IFERROR($G156/FD156,0),"")</f>
        <v>3124.9999999999995</v>
      </c>
      <c r="CU156" s="110">
        <f>IF(AND(CU$85&gt;=FB156,CU$85&lt;=FC156),IFERROR($G156/FD156,0),"")</f>
        <v>3124.9999999999995</v>
      </c>
      <c r="CV156" s="110">
        <f>IF(AND(CV$85&gt;=FB156,CV$85&lt;=FC156),IFERROR($G156/FD156,0),"")</f>
        <v>3124.9999999999995</v>
      </c>
      <c r="CW156" s="110">
        <f>IF(AND(CW$85&gt;=FB156,CW$85&lt;=FC156),IFERROR($G156/FD156,0),"")</f>
        <v>3124.9999999999995</v>
      </c>
      <c r="CX156" s="110">
        <f>IF(AND(CX$85&gt;=FB156,CX$85&lt;=FC156),IFERROR($G156/FD156,0),"")</f>
        <v>3124.9999999999995</v>
      </c>
      <c r="CY156" s="110" t="str">
        <f>IF(AND(CY$85&gt;=FB156,CY$85&lt;=FC156),IFERROR($G156/FD156,0),"")</f>
        <v/>
      </c>
      <c r="CZ156" s="110" t="str">
        <f>IF(AND(CZ$85&gt;=FB156,CZ$85&lt;=FC156),IFERROR($G156/FD156,0),"")</f>
        <v/>
      </c>
      <c r="DA156" s="110" t="str">
        <f>IF(AND(DA$85&gt;=FB156,DA$85&lt;=FC156),IFERROR($G156/FD156,0),"")</f>
        <v/>
      </c>
      <c r="DB156" s="110" t="str">
        <f>IF(AND(DB$85&gt;=FB156,DB$85&lt;=FC156),IFERROR($G156/FD156,0),"")</f>
        <v/>
      </c>
      <c r="DC156" s="110" t="str">
        <f>IF(AND(DC$85&gt;=FB156,DC$85&lt;=FC156),IFERROR($G156/FD156,0),"")</f>
        <v/>
      </c>
      <c r="DD156" s="110" t="str">
        <f>IF(AND(DD$85&gt;=FB156,DD$85&lt;=FC156),IFERROR($G156/FD156,0),"")</f>
        <v/>
      </c>
      <c r="DE156" s="110" t="str">
        <f>IF(AND(DE$85&gt;=FB156,DE$85&lt;=FC156),IFERROR($G156/FD156,0),"")</f>
        <v/>
      </c>
      <c r="DF156" s="110" t="str">
        <f>IF(AND(DF$85&gt;=FB156,DF$85&lt;=FC156),IFERROR($G156/FD156,0),"")</f>
        <v/>
      </c>
      <c r="DG156" s="110" t="str">
        <f>IF(AND(DG$85&gt;=FB156,DG$85&lt;=FC156),IFERROR($G156/FD156,0),"")</f>
        <v/>
      </c>
      <c r="DH156" s="110" t="str">
        <f>IF(AND(DH$85&gt;=FB156,DH$85&lt;=FC156),IFERROR($G156/FD156,0),"")</f>
        <v/>
      </c>
      <c r="DI156" s="110" t="str">
        <f>IF(AND(DI$85&gt;=FB156,DI$85&lt;=FC156),IFERROR($G156/FD156,0),"")</f>
        <v/>
      </c>
      <c r="DJ156" s="110" t="str">
        <f>IF(AND(DJ$85&gt;=FB156,DJ$85&lt;=FC156),IFERROR($G156/FD156,0),"")</f>
        <v/>
      </c>
      <c r="DK156" s="110" t="str">
        <f>IF(AND(DK$85&gt;=FB156,DK$85&lt;=FC156),IFERROR($G156/FD156,0),"")</f>
        <v/>
      </c>
      <c r="DL156" s="110" t="str">
        <f>IF(AND(DL$85&gt;=FB156,DL$85&lt;=FC156),IFERROR($G156/FD156,0),"")</f>
        <v/>
      </c>
      <c r="DM156" s="110" t="str">
        <f>IF(AND(DM$85&gt;=FB156,DM$85&lt;=FC156),IFERROR($G156/FD156,0),"")</f>
        <v/>
      </c>
      <c r="DN156" s="110" t="str">
        <f>IF(AND(DN$85&gt;=FB156,DN$85&lt;=FC156),IFERROR($G156/FD156,0),"")</f>
        <v/>
      </c>
      <c r="DO156" s="110" t="str">
        <f>IF(AND(DO$85&gt;=FB156,DO$85&lt;=FC156),IFERROR($G156/FD156,0),"")</f>
        <v/>
      </c>
      <c r="DP156" s="110" t="str">
        <f>IF(AND(DP$85&gt;=FB156,DP$85&lt;=FC156),IFERROR($G156/FD156,0),"")</f>
        <v/>
      </c>
      <c r="DQ156" s="110" t="str">
        <f>IF(AND(DQ$85&gt;=FB156,DQ$85&lt;=FC156),IFERROR($G156/FD156,0),"")</f>
        <v/>
      </c>
      <c r="DR156" s="110" t="str">
        <f>IF(AND(DR$85&gt;=FB156,DR$85&lt;=FC156),IFERROR($G156/FD156,0),"")</f>
        <v/>
      </c>
      <c r="DS156" s="110" t="str">
        <f>IF(AND(DS$85&gt;=FB156,DS$85&lt;=FC156),IFERROR($G156/FD156,0),"")</f>
        <v/>
      </c>
      <c r="DT156" s="110" t="str">
        <f>IF(AND(DT$85&gt;=FB156,DT$85&lt;=FC156),IFERROR($G156/FD156,0),"")</f>
        <v/>
      </c>
      <c r="DU156" s="110" t="str">
        <f>IF(AND(DU$85&gt;=FB156,DU$85&lt;=FC156),IFERROR($G156/FD156,0),"")</f>
        <v/>
      </c>
      <c r="DV156" s="110" t="str">
        <f>IF(AND(DV$85&gt;=FB156,DV$85&lt;=FC156),IFERROR($G156/FD156,0),"")</f>
        <v/>
      </c>
      <c r="DW156" s="110" t="str">
        <f>IF(AND(DW$85&gt;=FB156,DW$85&lt;=FC156),IFERROR($G156/FD156,0),"")</f>
        <v/>
      </c>
      <c r="DX156" s="110" t="str">
        <f>IF(AND(DX$85&gt;=FB156,DX$85&lt;=FC156),IFERROR($G156/FD156,0),"")</f>
        <v/>
      </c>
      <c r="DY156" s="110" t="str">
        <f>IF(AND(DY$85&gt;=FB156,DY$85&lt;=FC156),IFERROR($G156/FD156,0),"")</f>
        <v/>
      </c>
      <c r="DZ156" s="110" t="str">
        <f>IF(AND(DZ$85&gt;=FB156,DZ$85&lt;=FC156),IFERROR($G156/FD156,0),"")</f>
        <v/>
      </c>
      <c r="EA156" s="110" t="str">
        <f>IF(AND(EA$85&gt;=FB156,EA$85&lt;=FC156),IFERROR($G156/FD156,0),"")</f>
        <v/>
      </c>
      <c r="EB156" s="110" t="str">
        <f>IF(AND(EB$85&gt;=FB156,EB$85&lt;=FC156),IFERROR($G156/FD156,0),"")</f>
        <v/>
      </c>
      <c r="EC156" s="110" t="str">
        <f>IF(AND(EC$85&gt;=FB156,EC$85&lt;=FC156),IFERROR($G156/FD156,0),"")</f>
        <v/>
      </c>
      <c r="ED156" s="110" t="str">
        <f>IF(AND(ED$85&gt;=FB156,ED$85&lt;=FC156),IFERROR($G156/FD156,0),"")</f>
        <v/>
      </c>
      <c r="EE156" s="110" t="str">
        <f>IF(AND(EE$85&gt;=FB156,EE$85&lt;=FC156),IFERROR($G156/FD156,0),"")</f>
        <v/>
      </c>
      <c r="EF156" s="110" t="str">
        <f>IF(AND(EF$85&gt;=FB156,EF$85&lt;=FC156),IFERROR($G156/FD156,0),"")</f>
        <v/>
      </c>
      <c r="EG156" s="110" t="str">
        <f>IF(AND(EG$85&gt;=FB156,EG$85&lt;=FC156),IFERROR($G156/FD156,0),"")</f>
        <v/>
      </c>
      <c r="EH156" s="110" t="str">
        <f>IF(AND(EH$85&gt;=FB156,EH$85&lt;=FC156),IFERROR($G156/FD156,0),"")</f>
        <v/>
      </c>
      <c r="EI156" s="110" t="str">
        <f>IF(AND(EI$85&gt;=FB156,EI$85&lt;=FC156),IFERROR($G156/FD156,0),"")</f>
        <v/>
      </c>
      <c r="EJ156" s="110" t="str">
        <f>IF(AND(EJ$85&gt;=FB156,EJ$85&lt;=FC156),IFERROR($G156/FD156,0),"")</f>
        <v/>
      </c>
      <c r="EK156" s="110" t="str">
        <f>IF(AND(EK$85&gt;=FB156,EK$85&lt;=FC156),IFERROR($G156/FD156,0),"")</f>
        <v/>
      </c>
      <c r="EL156" s="110" t="str">
        <f>IF(AND(EL$85&gt;=FB156,EL$85&lt;=FC156),IFERROR($G156/FD156,0),"")</f>
        <v/>
      </c>
      <c r="EM156" s="110" t="str">
        <f>IF(AND(EM$85&gt;=FB156,EM$85&lt;=FC156),IFERROR($G156/FD156,0),"")</f>
        <v/>
      </c>
      <c r="EN156" s="110" t="str">
        <f>IF(AND(EN$85&gt;=FB156,EN$85&lt;=FC156),IFERROR($G156/FD156,0),"")</f>
        <v/>
      </c>
      <c r="EO156" s="110" t="str">
        <f>IF(AND(EO$85&gt;=FB156,EO$85&lt;=FC156),IFERROR($G156/FD156,0),"")</f>
        <v/>
      </c>
      <c r="EP156" s="110" t="str">
        <f>IF(AND(EP$85&gt;=FB156,EP$85&lt;=FC156),IFERROR($G156/FD156,0),"")</f>
        <v/>
      </c>
      <c r="EQ156" s="110" t="str">
        <f>IF(AND(EQ$85&gt;=FB156,EQ$85&lt;=FC156),IFERROR($G156/FD156,0),"")</f>
        <v/>
      </c>
      <c r="ER156" s="110" t="str">
        <f>IF(AND(ER$85&gt;=FB156,ER$85&lt;=FC156),IFERROR($G156/FD156,0),"")</f>
        <v/>
      </c>
      <c r="ES156" s="110" t="str">
        <f>IF(AND(ES$85&gt;=FB156,ES$85&lt;=FC156),IFERROR($G156/FD156,0),"")</f>
        <v/>
      </c>
      <c r="ET156" s="110" t="str">
        <f>IF(AND(ET$85&gt;=FB156,ET$85&lt;=FC156),IFERROR($G156/FD156,0),"")</f>
        <v/>
      </c>
      <c r="EU156" s="110" t="str">
        <f>IF(AND(EU$85&gt;=FB156,EU$85&lt;=FC156),IFERROR($G156/FD156,0),"")</f>
        <v/>
      </c>
      <c r="EV156" s="110" t="str">
        <f>IF(AND(EV$85&gt;=FB156,EV$85&lt;=FC156),IFERROR($G156/FD156,0),"")</f>
        <v/>
      </c>
      <c r="EW156" s="110" t="str">
        <f>IF(AND(EW$85&gt;=FB156,EW$85&lt;=FC156),IFERROR($G156/FD156,0),"")</f>
        <v/>
      </c>
      <c r="EX156" s="110" t="str">
        <f>IF(AND(EX$85&gt;=FB156,EX$85&lt;=FC156),IFERROR($G156/FD156,0),"")</f>
        <v/>
      </c>
      <c r="EY156" s="110" t="str">
        <f>IF(AND(EY$85&gt;=FB156,EY$85&lt;=FC156),IFERROR($G156/FD156,0),"")</f>
        <v/>
      </c>
      <c r="EZ156" s="110" t="str">
        <f>IF(AND(EZ$85&gt;=FB156,EZ$85&lt;=FC156),IFERROR($G156/FD156,0),"")</f>
        <v/>
      </c>
      <c r="FA156" s="110" t="str">
        <f>IF(AND(FA$85&gt;=FB156,FA$85&lt;=FC156),IFERROR($G156/FD156,0),"")</f>
        <v/>
      </c>
      <c r="FB156">
        <f>'06_Presupuesto'!J242-'02_Rendimientos'!$B$79+1</f>
        <v>82</v>
      </c>
      <c r="FC156">
        <f>'06_Presupuesto'!K242-'02_Rendimientos'!$B$79+1</f>
        <v>95</v>
      </c>
      <c r="FD156">
        <f>FC156-FB156+1</f>
        <v>14</v>
      </c>
    </row>
    <row r="157" spans="2:160">
      <c r="B157" t="str">
        <f>'06_Presupuesto'!K77</f>
        <v>C.1.2.6</v>
      </c>
      <c r="C157" t="str">
        <f>'06_Presupuesto'!L77</f>
        <v>Automaticos 10A</v>
      </c>
      <c r="D157" t="str">
        <f>'06_Presupuesto'!M77</f>
        <v>UNI</v>
      </c>
      <c r="E157" s="90">
        <f>'06_Presupuesto'!N77</f>
        <v>2</v>
      </c>
      <c r="F157" s="90">
        <f>'06_Presupuesto'!O77</f>
        <v>21874.999999999996</v>
      </c>
      <c r="G157" s="90">
        <f>'06_Presupuesto'!P77</f>
        <v>43749.999999999993</v>
      </c>
      <c r="H157" s="90" t="str">
        <f>IF(AND(H$85&gt;=FB157,H$85&lt;=FC157),IFERROR($G157/FD157,0),"")</f>
        <v/>
      </c>
      <c r="I157" s="90" t="str">
        <f>IF(AND(I$85&gt;=FB157,I$85&lt;=FC157),IFERROR($G157/FD157,0),"")</f>
        <v/>
      </c>
      <c r="J157" s="90" t="str">
        <f>IF(AND(J$85&gt;=FB157,J$85&lt;=FC157),IFERROR($G157/FD157,0),"")</f>
        <v/>
      </c>
      <c r="K157" s="90" t="str">
        <f>IF(AND(K$85&gt;=FB157,K$85&lt;=FC157),IFERROR($G157/FD157,0),"")</f>
        <v/>
      </c>
      <c r="L157" s="90" t="str">
        <f>IF(AND(L$85&gt;=FB157,L$85&lt;=FC157),IFERROR($G157/FD157,0),"")</f>
        <v/>
      </c>
      <c r="M157" s="90" t="str">
        <f>IF(AND(M$85&gt;=FB157,M$85&lt;=FC157),IFERROR($G157/FD157,0),"")</f>
        <v/>
      </c>
      <c r="N157" s="90" t="str">
        <f>IF(AND(N$85&gt;=FB157,N$85&lt;=FC157),IFERROR($G157/FD157,0),"")</f>
        <v/>
      </c>
      <c r="O157" s="90" t="str">
        <f>IF(AND(O$85&gt;=FB157,O$85&lt;=FC157),IFERROR($G157/FD157,0),"")</f>
        <v/>
      </c>
      <c r="P157" s="90" t="str">
        <f>IF(AND(P$85&gt;=FB157,P$85&lt;=FC157),IFERROR($G157/FD157,0),"")</f>
        <v/>
      </c>
      <c r="Q157" s="90" t="str">
        <f>IF(AND(Q$85&gt;=FB157,Q$85&lt;=FC157),IFERROR($G157/FD157,0),"")</f>
        <v/>
      </c>
      <c r="R157" s="90" t="str">
        <f>IF(AND(R$85&gt;=FB157,R$85&lt;=FC157),IFERROR($G157/FD157,0),"")</f>
        <v/>
      </c>
      <c r="S157" s="90" t="str">
        <f>IF(AND(S$85&gt;=FB157,S$85&lt;=FC157),IFERROR($G157/FD157,0),"")</f>
        <v/>
      </c>
      <c r="T157" s="90" t="str">
        <f>IF(AND(T$85&gt;=FB157,T$85&lt;=FC157),IFERROR($G157/FD157,0),"")</f>
        <v/>
      </c>
      <c r="U157" s="90" t="str">
        <f>IF(AND(U$85&gt;=FB157,U$85&lt;=FC157),IFERROR($G157/FD157,0),"")</f>
        <v/>
      </c>
      <c r="V157" s="90" t="str">
        <f>IF(AND(V$85&gt;=FB157,V$85&lt;=FC157),IFERROR($G157/FD157,0),"")</f>
        <v/>
      </c>
      <c r="W157" s="90" t="str">
        <f>IF(AND(W$85&gt;=FB157,W$85&lt;=FC157),IFERROR($G157/FD157,0),"")</f>
        <v/>
      </c>
      <c r="X157" s="90" t="str">
        <f>IF(AND(X$85&gt;=FB157,X$85&lt;=FC157),IFERROR($G157/FD157,0),"")</f>
        <v/>
      </c>
      <c r="Y157" s="90" t="str">
        <f>IF(AND(Y$85&gt;=FB157,Y$85&lt;=FC157),IFERROR($G157/FD157,0),"")</f>
        <v/>
      </c>
      <c r="Z157" s="90" t="str">
        <f>IF(AND(Z$85&gt;=FB157,Z$85&lt;=FC157),IFERROR($G157/FD157,0),"")</f>
        <v/>
      </c>
      <c r="AA157" s="90" t="str">
        <f>IF(AND(AA$85&gt;=FB157,AA$85&lt;=FC157),IFERROR($G157/FD157,0),"")</f>
        <v/>
      </c>
      <c r="AB157" s="90" t="str">
        <f>IF(AND(AB$85&gt;=FB157,AB$85&lt;=FC157),IFERROR($G157/FD157,0),"")</f>
        <v/>
      </c>
      <c r="AC157" s="90" t="str">
        <f>IF(AND(AC$85&gt;=FB157,AC$85&lt;=FC157),IFERROR($G157/FD157,0),"")</f>
        <v/>
      </c>
      <c r="AD157" s="90" t="str">
        <f>IF(AND(AD$85&gt;=FB157,AD$85&lt;=FC157),IFERROR($G157/FD157,0),"")</f>
        <v/>
      </c>
      <c r="AE157" s="90" t="str">
        <f>IF(AND(AE$85&gt;=FB157,AE$85&lt;=FC157),IFERROR($G157/FD157,0),"")</f>
        <v/>
      </c>
      <c r="AF157" s="90" t="str">
        <f>IF(AND(AF$85&gt;=FB157,AF$85&lt;=FC157),IFERROR($G157/FD157,0),"")</f>
        <v/>
      </c>
      <c r="AG157" s="90" t="str">
        <f>IF(AND(AG$85&gt;=FB157,AG$85&lt;=FC157),IFERROR($G157/FD157,0),"")</f>
        <v/>
      </c>
      <c r="AH157" s="90" t="str">
        <f>IF(AND(AH$85&gt;=FB157,AH$85&lt;=FC157),IFERROR($G157/FD157,0),"")</f>
        <v/>
      </c>
      <c r="AI157" s="90" t="str">
        <f>IF(AND(AI$85&gt;=FB157,AI$85&lt;=FC157),IFERROR($G157/FD157,0),"")</f>
        <v/>
      </c>
      <c r="AJ157" s="90" t="str">
        <f>IF(AND(AJ$85&gt;=FB157,AJ$85&lt;=FC157),IFERROR($G157/FD157,0),"")</f>
        <v/>
      </c>
      <c r="AK157" s="90" t="str">
        <f>IF(AND(AK$85&gt;=FB157,AK$85&lt;=FC157),IFERROR($G157/FD157,0),"")</f>
        <v/>
      </c>
      <c r="AL157" s="90" t="str">
        <f>IF(AND(AL$85&gt;=FB157,AL$85&lt;=FC157),IFERROR($G157/FD157,0),"")</f>
        <v/>
      </c>
      <c r="AM157" s="90" t="str">
        <f>IF(AND(AM$85&gt;=FB157,AM$85&lt;=FC157),IFERROR($G157/FD157,0),"")</f>
        <v/>
      </c>
      <c r="AN157" s="90" t="str">
        <f>IF(AND(AN$85&gt;=FB157,AN$85&lt;=FC157),IFERROR($G157/FD157,0),"")</f>
        <v/>
      </c>
      <c r="AO157" s="90" t="str">
        <f>IF(AND(AO$85&gt;=FB157,AO$85&lt;=FC157),IFERROR($G157/FD157,0),"")</f>
        <v/>
      </c>
      <c r="AP157" s="90" t="str">
        <f>IF(AND(AP$85&gt;=FB157,AP$85&lt;=FC157),IFERROR($G157/FD157,0),"")</f>
        <v/>
      </c>
      <c r="AQ157" s="90" t="str">
        <f>IF(AND(AQ$85&gt;=FB157,AQ$85&lt;=FC157),IFERROR($G157/FD157,0),"")</f>
        <v/>
      </c>
      <c r="AR157" s="90" t="str">
        <f>IF(AND(AR$85&gt;=FB157,AR$85&lt;=FC157),IFERROR($G157/FD157,0),"")</f>
        <v/>
      </c>
      <c r="AS157" s="90" t="str">
        <f>IF(AND(AS$85&gt;=FB157,AS$85&lt;=FC157),IFERROR($G157/FD157,0),"")</f>
        <v/>
      </c>
      <c r="AT157" s="90" t="str">
        <f>IF(AND(AT$85&gt;=FB157,AT$85&lt;=FC157),IFERROR($G157/FD157,0),"")</f>
        <v/>
      </c>
      <c r="AU157" s="90" t="str">
        <f>IF(AND(AU$85&gt;=FB157,AU$85&lt;=FC157),IFERROR($G157/FD157,0),"")</f>
        <v/>
      </c>
      <c r="AV157" s="90" t="str">
        <f>IF(AND(AV$85&gt;=FB157,AV$85&lt;=FC157),IFERROR($G157/FD157,0),"")</f>
        <v/>
      </c>
      <c r="AW157" s="90" t="str">
        <f>IF(AND(AW$85&gt;=FB157,AW$85&lt;=FC157),IFERROR($G157/FD157,0),"")</f>
        <v/>
      </c>
      <c r="AX157" s="90" t="str">
        <f>IF(AND(AX$85&gt;=FB157,AX$85&lt;=FC157),IFERROR($G157/FD157,0),"")</f>
        <v/>
      </c>
      <c r="AY157" s="90" t="str">
        <f>IF(AND(AY$85&gt;=FB157,AY$85&lt;=FC157),IFERROR($G157/FD157,0),"")</f>
        <v/>
      </c>
      <c r="AZ157" s="90" t="str">
        <f>IF(AND(AZ$85&gt;=FB157,AZ$85&lt;=FC157),IFERROR($G157/FD157,0),"")</f>
        <v/>
      </c>
      <c r="BA157" s="90" t="str">
        <f>IF(AND(BA$85&gt;=FB157,BA$85&lt;=FC157),IFERROR($G157/FD157,0),"")</f>
        <v/>
      </c>
      <c r="BB157" s="90" t="str">
        <f>IF(AND(BB$85&gt;=FB157,BB$85&lt;=FC157),IFERROR($G157/FD157,0),"")</f>
        <v/>
      </c>
      <c r="BC157" s="90" t="str">
        <f>IF(AND(BC$85&gt;=FB157,BC$85&lt;=FC157),IFERROR($G157/FD157,0),"")</f>
        <v/>
      </c>
      <c r="BD157" s="90" t="str">
        <f>IF(AND(BD$85&gt;=FB157,BD$85&lt;=FC157),IFERROR($G157/FD157,0),"")</f>
        <v/>
      </c>
      <c r="BE157" s="90" t="str">
        <f>IF(AND(BE$85&gt;=FB157,BE$85&lt;=FC157),IFERROR($G157/FD157,0),"")</f>
        <v/>
      </c>
      <c r="BF157" s="90" t="str">
        <f>IF(AND(BF$85&gt;=FB157,BF$85&lt;=FC157),IFERROR($G157/FD157,0),"")</f>
        <v/>
      </c>
      <c r="BG157" s="90" t="str">
        <f>IF(AND(BG$85&gt;=FB157,BG$85&lt;=FC157),IFERROR($G157/FD157,0),"")</f>
        <v/>
      </c>
      <c r="BH157" s="90" t="str">
        <f>IF(AND(BH$85&gt;=FB157,BH$85&lt;=FC157),IFERROR($G157/FD157,0),"")</f>
        <v/>
      </c>
      <c r="BI157" s="90" t="str">
        <f>IF(AND(BI$85&gt;=FB157,BI$85&lt;=FC157),IFERROR($G157/FD157,0),"")</f>
        <v/>
      </c>
      <c r="BJ157" s="90" t="str">
        <f>IF(AND(BJ$85&gt;=FB157,BJ$85&lt;=FC157),IFERROR($G157/FD157,0),"")</f>
        <v/>
      </c>
      <c r="BK157" s="90" t="str">
        <f>IF(AND(BK$85&gt;=FB157,BK$85&lt;=FC157),IFERROR($G157/FD157,0),"")</f>
        <v/>
      </c>
      <c r="BL157" s="90" t="str">
        <f>IF(AND(BL$85&gt;=FB157,BL$85&lt;=FC157),IFERROR($G157/FD157,0),"")</f>
        <v/>
      </c>
      <c r="BM157" s="90" t="str">
        <f>IF(AND(BM$85&gt;=FB157,BM$85&lt;=FC157),IFERROR($G157/FD157,0),"")</f>
        <v/>
      </c>
      <c r="BN157" s="90" t="str">
        <f>IF(AND(BN$85&gt;=FB157,BN$85&lt;=FC157),IFERROR($G157/FD157,0),"")</f>
        <v/>
      </c>
      <c r="BO157" s="90" t="str">
        <f>IF(AND(BO$85&gt;=FB157,BO$85&lt;=FC157),IFERROR($G157/FD157,0),"")</f>
        <v/>
      </c>
      <c r="BP157" s="90" t="str">
        <f>IF(AND(BP$85&gt;=FB157,BP$85&lt;=FC157),IFERROR($G157/FD157,0),"")</f>
        <v/>
      </c>
      <c r="BQ157" s="90" t="str">
        <f>IF(AND(BQ$85&gt;=FB157,BQ$85&lt;=FC157),IFERROR($G157/FD157,0),"")</f>
        <v/>
      </c>
      <c r="BR157" s="90" t="str">
        <f>IF(AND(BR$85&gt;=FB157,BR$85&lt;=FC157),IFERROR($G157/FD157,0),"")</f>
        <v/>
      </c>
      <c r="BS157" s="90" t="str">
        <f>IF(AND(BS$85&gt;=FB157,BS$85&lt;=FC157),IFERROR($G157/FD157,0),"")</f>
        <v/>
      </c>
      <c r="BT157" s="90" t="str">
        <f>IF(AND(BT$85&gt;=FB157,BT$85&lt;=FC157),IFERROR($G157/FD157,0),"")</f>
        <v/>
      </c>
      <c r="BU157" s="90" t="str">
        <f>IF(AND(BU$85&gt;=FB157,BU$85&lt;=FC157),IFERROR($G157/FD157,0),"")</f>
        <v/>
      </c>
      <c r="BV157" s="90" t="str">
        <f>IF(AND(BV$85&gt;=FB157,BV$85&lt;=FC157),IFERROR($G157/FD157,0),"")</f>
        <v/>
      </c>
      <c r="BW157" s="90" t="str">
        <f>IF(AND(BW$85&gt;=FB157,BW$85&lt;=FC157),IFERROR($G157/FD157,0),"")</f>
        <v/>
      </c>
      <c r="BX157" s="90" t="str">
        <f>IF(AND(BX$85&gt;=FB157,BX$85&lt;=FC157),IFERROR($G157/FD157,0),"")</f>
        <v/>
      </c>
      <c r="BY157" s="90" t="str">
        <f>IF(AND(BY$85&gt;=FB157,BY$85&lt;=FC157),IFERROR($G157/FD157,0),"")</f>
        <v/>
      </c>
      <c r="BZ157" s="90" t="str">
        <f>IF(AND(BZ$85&gt;=FB157,BZ$85&lt;=FC157),IFERROR($G157/FD157,0),"")</f>
        <v/>
      </c>
      <c r="CA157" s="90" t="str">
        <f>IF(AND(CA$85&gt;=FB157,CA$85&lt;=FC157),IFERROR($G157/FD157,0),"")</f>
        <v/>
      </c>
      <c r="CB157" s="90" t="str">
        <f>IF(AND(CB$85&gt;=FB157,CB$85&lt;=FC157),IFERROR($G157/FD157,0),"")</f>
        <v/>
      </c>
      <c r="CC157" s="90" t="str">
        <f>IF(AND(CC$85&gt;=FB157,CC$85&lt;=FC157),IFERROR($G157/FD157,0),"")</f>
        <v/>
      </c>
      <c r="CD157" s="90" t="str">
        <f>IF(AND(CD$85&gt;=FB157,CD$85&lt;=FC157),IFERROR($G157/FD157,0),"")</f>
        <v/>
      </c>
      <c r="CE157" s="90" t="str">
        <f>IF(AND(CE$85&gt;=FB157,CE$85&lt;=FC157),IFERROR($G157/FD157,0),"")</f>
        <v/>
      </c>
      <c r="CF157" s="90" t="str">
        <f>IF(AND(CF$85&gt;=FB157,CF$85&lt;=FC157),IFERROR($G157/FD157,0),"")</f>
        <v/>
      </c>
      <c r="CG157" s="90" t="str">
        <f>IF(AND(CG$85&gt;=FB157,CG$85&lt;=FC157),IFERROR($G157/FD157,0),"")</f>
        <v/>
      </c>
      <c r="CH157" s="90" t="str">
        <f>IF(AND(CH$85&gt;=FB157,CH$85&lt;=FC157),IFERROR($G157/FD157,0),"")</f>
        <v/>
      </c>
      <c r="CI157" s="90" t="str">
        <f>IF(AND(CI$85&gt;=FB157,CI$85&lt;=FC157),IFERROR($G157/FD157,0),"")</f>
        <v/>
      </c>
      <c r="CJ157" s="90" t="str">
        <f>IF(AND(CJ$85&gt;=FB157,CJ$85&lt;=FC157),IFERROR($G157/FD157,0),"")</f>
        <v/>
      </c>
      <c r="CK157" s="90">
        <f>IF(AND(CK$85&gt;=FB157,CK$85&lt;=FC157),IFERROR($G157/FD157,0),"")</f>
        <v>3124.9999999999995</v>
      </c>
      <c r="CL157" s="90">
        <f>IF(AND(CL$85&gt;=FB157,CL$85&lt;=FC157),IFERROR($G157/FD157,0),"")</f>
        <v>3124.9999999999995</v>
      </c>
      <c r="CM157" s="90">
        <f>IF(AND(CM$85&gt;=FB157,CM$85&lt;=FC157),IFERROR($G157/FD157,0),"")</f>
        <v>3124.9999999999995</v>
      </c>
      <c r="CN157" s="90">
        <f>IF(AND(CN$85&gt;=FB157,CN$85&lt;=FC157),IFERROR($G157/FD157,0),"")</f>
        <v>3124.9999999999995</v>
      </c>
      <c r="CO157" s="90">
        <f>IF(AND(CO$85&gt;=FB157,CO$85&lt;=FC157),IFERROR($G157/FD157,0),"")</f>
        <v>3124.9999999999995</v>
      </c>
      <c r="CP157" s="90">
        <f>IF(AND(CP$85&gt;=FB157,CP$85&lt;=FC157),IFERROR($G157/FD157,0),"")</f>
        <v>3124.9999999999995</v>
      </c>
      <c r="CQ157" s="90">
        <f>IF(AND(CQ$85&gt;=FB157,CQ$85&lt;=FC157),IFERROR($G157/FD157,0),"")</f>
        <v>3124.9999999999995</v>
      </c>
      <c r="CR157" s="90">
        <f>IF(AND(CR$85&gt;=FB157,CR$85&lt;=FC157),IFERROR($G157/FD157,0),"")</f>
        <v>3124.9999999999995</v>
      </c>
      <c r="CS157" s="90">
        <f>IF(AND(CS$85&gt;=FB157,CS$85&lt;=FC157),IFERROR($G157/FD157,0),"")</f>
        <v>3124.9999999999995</v>
      </c>
      <c r="CT157" s="90">
        <f>IF(AND(CT$85&gt;=FB157,CT$85&lt;=FC157),IFERROR($G157/FD157,0),"")</f>
        <v>3124.9999999999995</v>
      </c>
      <c r="CU157" s="90">
        <f>IF(AND(CU$85&gt;=FB157,CU$85&lt;=FC157),IFERROR($G157/FD157,0),"")</f>
        <v>3124.9999999999995</v>
      </c>
      <c r="CV157" s="90">
        <f>IF(AND(CV$85&gt;=FB157,CV$85&lt;=FC157),IFERROR($G157/FD157,0),"")</f>
        <v>3124.9999999999995</v>
      </c>
      <c r="CW157" s="90">
        <f>IF(AND(CW$85&gt;=FB157,CW$85&lt;=FC157),IFERROR($G157/FD157,0),"")</f>
        <v>3124.9999999999995</v>
      </c>
      <c r="CX157" s="90">
        <f>IF(AND(CX$85&gt;=FB157,CX$85&lt;=FC157),IFERROR($G157/FD157,0),"")</f>
        <v>3124.9999999999995</v>
      </c>
      <c r="CY157" s="90" t="str">
        <f>IF(AND(CY$85&gt;=FB157,CY$85&lt;=FC157),IFERROR($G157/FD157,0),"")</f>
        <v/>
      </c>
      <c r="CZ157" s="90" t="str">
        <f>IF(AND(CZ$85&gt;=FB157,CZ$85&lt;=FC157),IFERROR($G157/FD157,0),"")</f>
        <v/>
      </c>
      <c r="DA157" s="90" t="str">
        <f>IF(AND(DA$85&gt;=FB157,DA$85&lt;=FC157),IFERROR($G157/FD157,0),"")</f>
        <v/>
      </c>
      <c r="DB157" s="90" t="str">
        <f>IF(AND(DB$85&gt;=FB157,DB$85&lt;=FC157),IFERROR($G157/FD157,0),"")</f>
        <v/>
      </c>
      <c r="DC157" s="90" t="str">
        <f>IF(AND(DC$85&gt;=FB157,DC$85&lt;=FC157),IFERROR($G157/FD157,0),"")</f>
        <v/>
      </c>
      <c r="DD157" s="90" t="str">
        <f>IF(AND(DD$85&gt;=FB157,DD$85&lt;=FC157),IFERROR($G157/FD157,0),"")</f>
        <v/>
      </c>
      <c r="DE157" s="90" t="str">
        <f>IF(AND(DE$85&gt;=FB157,DE$85&lt;=FC157),IFERROR($G157/FD157,0),"")</f>
        <v/>
      </c>
      <c r="DF157" s="90" t="str">
        <f>IF(AND(DF$85&gt;=FB157,DF$85&lt;=FC157),IFERROR($G157/FD157,0),"")</f>
        <v/>
      </c>
      <c r="DG157" s="90" t="str">
        <f>IF(AND(DG$85&gt;=FB157,DG$85&lt;=FC157),IFERROR($G157/FD157,0),"")</f>
        <v/>
      </c>
      <c r="DH157" s="90" t="str">
        <f>IF(AND(DH$85&gt;=FB157,DH$85&lt;=FC157),IFERROR($G157/FD157,0),"")</f>
        <v/>
      </c>
      <c r="DI157" s="90" t="str">
        <f>IF(AND(DI$85&gt;=FB157,DI$85&lt;=FC157),IFERROR($G157/FD157,0),"")</f>
        <v/>
      </c>
      <c r="DJ157" s="90" t="str">
        <f>IF(AND(DJ$85&gt;=FB157,DJ$85&lt;=FC157),IFERROR($G157/FD157,0),"")</f>
        <v/>
      </c>
      <c r="DK157" s="90" t="str">
        <f>IF(AND(DK$85&gt;=FB157,DK$85&lt;=FC157),IFERROR($G157/FD157,0),"")</f>
        <v/>
      </c>
      <c r="DL157" s="90" t="str">
        <f>IF(AND(DL$85&gt;=FB157,DL$85&lt;=FC157),IFERROR($G157/FD157,0),"")</f>
        <v/>
      </c>
      <c r="DM157" s="90" t="str">
        <f>IF(AND(DM$85&gt;=FB157,DM$85&lt;=FC157),IFERROR($G157/FD157,0),"")</f>
        <v/>
      </c>
      <c r="DN157" s="90" t="str">
        <f>IF(AND(DN$85&gt;=FB157,DN$85&lt;=FC157),IFERROR($G157/FD157,0),"")</f>
        <v/>
      </c>
      <c r="DO157" s="90" t="str">
        <f>IF(AND(DO$85&gt;=FB157,DO$85&lt;=FC157),IFERROR($G157/FD157,0),"")</f>
        <v/>
      </c>
      <c r="DP157" s="90" t="str">
        <f>IF(AND(DP$85&gt;=FB157,DP$85&lt;=FC157),IFERROR($G157/FD157,0),"")</f>
        <v/>
      </c>
      <c r="DQ157" s="90" t="str">
        <f>IF(AND(DQ$85&gt;=FB157,DQ$85&lt;=FC157),IFERROR($G157/FD157,0),"")</f>
        <v/>
      </c>
      <c r="DR157" s="90" t="str">
        <f>IF(AND(DR$85&gt;=FB157,DR$85&lt;=FC157),IFERROR($G157/FD157,0),"")</f>
        <v/>
      </c>
      <c r="DS157" s="90" t="str">
        <f>IF(AND(DS$85&gt;=FB157,DS$85&lt;=FC157),IFERROR($G157/FD157,0),"")</f>
        <v/>
      </c>
      <c r="DT157" s="90" t="str">
        <f>IF(AND(DT$85&gt;=FB157,DT$85&lt;=FC157),IFERROR($G157/FD157,0),"")</f>
        <v/>
      </c>
      <c r="DU157" s="90" t="str">
        <f>IF(AND(DU$85&gt;=FB157,DU$85&lt;=FC157),IFERROR($G157/FD157,0),"")</f>
        <v/>
      </c>
      <c r="DV157" s="90" t="str">
        <f>IF(AND(DV$85&gt;=FB157,DV$85&lt;=FC157),IFERROR($G157/FD157,0),"")</f>
        <v/>
      </c>
      <c r="DW157" s="90" t="str">
        <f>IF(AND(DW$85&gt;=FB157,DW$85&lt;=FC157),IFERROR($G157/FD157,0),"")</f>
        <v/>
      </c>
      <c r="DX157" s="90" t="str">
        <f>IF(AND(DX$85&gt;=FB157,DX$85&lt;=FC157),IFERROR($G157/FD157,0),"")</f>
        <v/>
      </c>
      <c r="DY157" s="90" t="str">
        <f>IF(AND(DY$85&gt;=FB157,DY$85&lt;=FC157),IFERROR($G157/FD157,0),"")</f>
        <v/>
      </c>
      <c r="DZ157" s="90" t="str">
        <f>IF(AND(DZ$85&gt;=FB157,DZ$85&lt;=FC157),IFERROR($G157/FD157,0),"")</f>
        <v/>
      </c>
      <c r="EA157" s="90" t="str">
        <f>IF(AND(EA$85&gt;=FB157,EA$85&lt;=FC157),IFERROR($G157/FD157,0),"")</f>
        <v/>
      </c>
      <c r="EB157" s="90" t="str">
        <f>IF(AND(EB$85&gt;=FB157,EB$85&lt;=FC157),IFERROR($G157/FD157,0),"")</f>
        <v/>
      </c>
      <c r="EC157" s="90" t="str">
        <f>IF(AND(EC$85&gt;=FB157,EC$85&lt;=FC157),IFERROR($G157/FD157,0),"")</f>
        <v/>
      </c>
      <c r="ED157" s="90" t="str">
        <f>IF(AND(ED$85&gt;=FB157,ED$85&lt;=FC157),IFERROR($G157/FD157,0),"")</f>
        <v/>
      </c>
      <c r="EE157" s="90" t="str">
        <f>IF(AND(EE$85&gt;=FB157,EE$85&lt;=FC157),IFERROR($G157/FD157,0),"")</f>
        <v/>
      </c>
      <c r="EF157" s="90" t="str">
        <f>IF(AND(EF$85&gt;=FB157,EF$85&lt;=FC157),IFERROR($G157/FD157,0),"")</f>
        <v/>
      </c>
      <c r="EG157" s="90" t="str">
        <f>IF(AND(EG$85&gt;=FB157,EG$85&lt;=FC157),IFERROR($G157/FD157,0),"")</f>
        <v/>
      </c>
      <c r="EH157" s="90" t="str">
        <f>IF(AND(EH$85&gt;=FB157,EH$85&lt;=FC157),IFERROR($G157/FD157,0),"")</f>
        <v/>
      </c>
      <c r="EI157" s="90" t="str">
        <f>IF(AND(EI$85&gt;=FB157,EI$85&lt;=FC157),IFERROR($G157/FD157,0),"")</f>
        <v/>
      </c>
      <c r="EJ157" s="90" t="str">
        <f>IF(AND(EJ$85&gt;=FB157,EJ$85&lt;=FC157),IFERROR($G157/FD157,0),"")</f>
        <v/>
      </c>
      <c r="EK157" s="90" t="str">
        <f>IF(AND(EK$85&gt;=FB157,EK$85&lt;=FC157),IFERROR($G157/FD157,0),"")</f>
        <v/>
      </c>
      <c r="EL157" s="90" t="str">
        <f>IF(AND(EL$85&gt;=FB157,EL$85&lt;=FC157),IFERROR($G157/FD157,0),"")</f>
        <v/>
      </c>
      <c r="EM157" s="90" t="str">
        <f>IF(AND(EM$85&gt;=FB157,EM$85&lt;=FC157),IFERROR($G157/FD157,0),"")</f>
        <v/>
      </c>
      <c r="EN157" s="90" t="str">
        <f>IF(AND(EN$85&gt;=FB157,EN$85&lt;=FC157),IFERROR($G157/FD157,0),"")</f>
        <v/>
      </c>
      <c r="EO157" s="90" t="str">
        <f>IF(AND(EO$85&gt;=FB157,EO$85&lt;=FC157),IFERROR($G157/FD157,0),"")</f>
        <v/>
      </c>
      <c r="EP157" s="90" t="str">
        <f>IF(AND(EP$85&gt;=FB157,EP$85&lt;=FC157),IFERROR($G157/FD157,0),"")</f>
        <v/>
      </c>
      <c r="EQ157" s="90" t="str">
        <f>IF(AND(EQ$85&gt;=FB157,EQ$85&lt;=FC157),IFERROR($G157/FD157,0),"")</f>
        <v/>
      </c>
      <c r="ER157" s="90" t="str">
        <f>IF(AND(ER$85&gt;=FB157,ER$85&lt;=FC157),IFERROR($G157/FD157,0),"")</f>
        <v/>
      </c>
      <c r="ES157" s="90" t="str">
        <f>IF(AND(ES$85&gt;=FB157,ES$85&lt;=FC157),IFERROR($G157/FD157,0),"")</f>
        <v/>
      </c>
      <c r="ET157" s="90" t="str">
        <f>IF(AND(ET$85&gt;=FB157,ET$85&lt;=FC157),IFERROR($G157/FD157,0),"")</f>
        <v/>
      </c>
      <c r="EU157" s="90" t="str">
        <f>IF(AND(EU$85&gt;=FB157,EU$85&lt;=FC157),IFERROR($G157/FD157,0),"")</f>
        <v/>
      </c>
      <c r="EV157" s="90" t="str">
        <f>IF(AND(EV$85&gt;=FB157,EV$85&lt;=FC157),IFERROR($G157/FD157,0),"")</f>
        <v/>
      </c>
      <c r="EW157" s="90" t="str">
        <f>IF(AND(EW$85&gt;=FB157,EW$85&lt;=FC157),IFERROR($G157/FD157,0),"")</f>
        <v/>
      </c>
      <c r="EX157" s="90" t="str">
        <f>IF(AND(EX$85&gt;=FB157,EX$85&lt;=FC157),IFERROR($G157/FD157,0),"")</f>
        <v/>
      </c>
      <c r="EY157" s="90" t="str">
        <f>IF(AND(EY$85&gt;=FB157,EY$85&lt;=FC157),IFERROR($G157/FD157,0),"")</f>
        <v/>
      </c>
      <c r="EZ157" s="90" t="str">
        <f>IF(AND(EZ$85&gt;=FB157,EZ$85&lt;=FC157),IFERROR($G157/FD157,0),"")</f>
        <v/>
      </c>
      <c r="FA157" s="90" t="str">
        <f>IF(AND(FA$85&gt;=FB157,FA$85&lt;=FC157),IFERROR($G157/FD157,0),"")</f>
        <v/>
      </c>
      <c r="FB157">
        <f>'06_Presupuesto'!J243-'02_Rendimientos'!$B$79+1</f>
        <v>82</v>
      </c>
      <c r="FC157">
        <f>'06_Presupuesto'!K243-'02_Rendimientos'!$B$79+1</f>
        <v>95</v>
      </c>
      <c r="FD157">
        <f>FC157-FB157+1</f>
        <v>14</v>
      </c>
    </row>
    <row r="158" spans="2:160">
      <c r="B158" s="109" t="str">
        <f>'06_Presupuesto'!K78</f>
        <v>C.1.2.7</v>
      </c>
      <c r="C158" s="109" t="str">
        <f>'06_Presupuesto'!L78</f>
        <v>P. Diferencial 2x25A</v>
      </c>
      <c r="D158" s="109" t="str">
        <f>'06_Presupuesto'!M78</f>
        <v>UNI</v>
      </c>
      <c r="E158" s="110">
        <f>'06_Presupuesto'!N78</f>
        <v>2</v>
      </c>
      <c r="F158" s="110">
        <f>'06_Presupuesto'!O78</f>
        <v>49375</v>
      </c>
      <c r="G158" s="110">
        <f>'06_Presupuesto'!P78</f>
        <v>98750</v>
      </c>
      <c r="H158" s="110" t="str">
        <f>IF(AND(H$85&gt;=FB158,H$85&lt;=FC158),IFERROR($G158/FD158,0),"")</f>
        <v/>
      </c>
      <c r="I158" s="110" t="str">
        <f>IF(AND(I$85&gt;=FB158,I$85&lt;=FC158),IFERROR($G158/FD158,0),"")</f>
        <v/>
      </c>
      <c r="J158" s="110" t="str">
        <f>IF(AND(J$85&gt;=FB158,J$85&lt;=FC158),IFERROR($G158/FD158,0),"")</f>
        <v/>
      </c>
      <c r="K158" s="110" t="str">
        <f>IF(AND(K$85&gt;=FB158,K$85&lt;=FC158),IFERROR($G158/FD158,0),"")</f>
        <v/>
      </c>
      <c r="L158" s="110" t="str">
        <f>IF(AND(L$85&gt;=FB158,L$85&lt;=FC158),IFERROR($G158/FD158,0),"")</f>
        <v/>
      </c>
      <c r="M158" s="110" t="str">
        <f>IF(AND(M$85&gt;=FB158,M$85&lt;=FC158),IFERROR($G158/FD158,0),"")</f>
        <v/>
      </c>
      <c r="N158" s="110" t="str">
        <f>IF(AND(N$85&gt;=FB158,N$85&lt;=FC158),IFERROR($G158/FD158,0),"")</f>
        <v/>
      </c>
      <c r="O158" s="110" t="str">
        <f>IF(AND(O$85&gt;=FB158,O$85&lt;=FC158),IFERROR($G158/FD158,0),"")</f>
        <v/>
      </c>
      <c r="P158" s="110" t="str">
        <f>IF(AND(P$85&gt;=FB158,P$85&lt;=FC158),IFERROR($G158/FD158,0),"")</f>
        <v/>
      </c>
      <c r="Q158" s="110" t="str">
        <f>IF(AND(Q$85&gt;=FB158,Q$85&lt;=FC158),IFERROR($G158/FD158,0),"")</f>
        <v/>
      </c>
      <c r="R158" s="110" t="str">
        <f>IF(AND(R$85&gt;=FB158,R$85&lt;=FC158),IFERROR($G158/FD158,0),"")</f>
        <v/>
      </c>
      <c r="S158" s="110" t="str">
        <f>IF(AND(S$85&gt;=FB158,S$85&lt;=FC158),IFERROR($G158/FD158,0),"")</f>
        <v/>
      </c>
      <c r="T158" s="110" t="str">
        <f>IF(AND(T$85&gt;=FB158,T$85&lt;=FC158),IFERROR($G158/FD158,0),"")</f>
        <v/>
      </c>
      <c r="U158" s="110" t="str">
        <f>IF(AND(U$85&gt;=FB158,U$85&lt;=FC158),IFERROR($G158/FD158,0),"")</f>
        <v/>
      </c>
      <c r="V158" s="110" t="str">
        <f>IF(AND(V$85&gt;=FB158,V$85&lt;=FC158),IFERROR($G158/FD158,0),"")</f>
        <v/>
      </c>
      <c r="W158" s="110" t="str">
        <f>IF(AND(W$85&gt;=FB158,W$85&lt;=FC158),IFERROR($G158/FD158,0),"")</f>
        <v/>
      </c>
      <c r="X158" s="110" t="str">
        <f>IF(AND(X$85&gt;=FB158,X$85&lt;=FC158),IFERROR($G158/FD158,0),"")</f>
        <v/>
      </c>
      <c r="Y158" s="110" t="str">
        <f>IF(AND(Y$85&gt;=FB158,Y$85&lt;=FC158),IFERROR($G158/FD158,0),"")</f>
        <v/>
      </c>
      <c r="Z158" s="110" t="str">
        <f>IF(AND(Z$85&gt;=FB158,Z$85&lt;=FC158),IFERROR($G158/FD158,0),"")</f>
        <v/>
      </c>
      <c r="AA158" s="110" t="str">
        <f>IF(AND(AA$85&gt;=FB158,AA$85&lt;=FC158),IFERROR($G158/FD158,0),"")</f>
        <v/>
      </c>
      <c r="AB158" s="110" t="str">
        <f>IF(AND(AB$85&gt;=FB158,AB$85&lt;=FC158),IFERROR($G158/FD158,0),"")</f>
        <v/>
      </c>
      <c r="AC158" s="110" t="str">
        <f>IF(AND(AC$85&gt;=FB158,AC$85&lt;=FC158),IFERROR($G158/FD158,0),"")</f>
        <v/>
      </c>
      <c r="AD158" s="110" t="str">
        <f>IF(AND(AD$85&gt;=FB158,AD$85&lt;=FC158),IFERROR($G158/FD158,0),"")</f>
        <v/>
      </c>
      <c r="AE158" s="110" t="str">
        <f>IF(AND(AE$85&gt;=FB158,AE$85&lt;=FC158),IFERROR($G158/FD158,0),"")</f>
        <v/>
      </c>
      <c r="AF158" s="110" t="str">
        <f>IF(AND(AF$85&gt;=FB158,AF$85&lt;=FC158),IFERROR($G158/FD158,0),"")</f>
        <v/>
      </c>
      <c r="AG158" s="110" t="str">
        <f>IF(AND(AG$85&gt;=FB158,AG$85&lt;=FC158),IFERROR($G158/FD158,0),"")</f>
        <v/>
      </c>
      <c r="AH158" s="110" t="str">
        <f>IF(AND(AH$85&gt;=FB158,AH$85&lt;=FC158),IFERROR($G158/FD158,0),"")</f>
        <v/>
      </c>
      <c r="AI158" s="110" t="str">
        <f>IF(AND(AI$85&gt;=FB158,AI$85&lt;=FC158),IFERROR($G158/FD158,0),"")</f>
        <v/>
      </c>
      <c r="AJ158" s="110" t="str">
        <f>IF(AND(AJ$85&gt;=FB158,AJ$85&lt;=FC158),IFERROR($G158/FD158,0),"")</f>
        <v/>
      </c>
      <c r="AK158" s="110" t="str">
        <f>IF(AND(AK$85&gt;=FB158,AK$85&lt;=FC158),IFERROR($G158/FD158,0),"")</f>
        <v/>
      </c>
      <c r="AL158" s="110" t="str">
        <f>IF(AND(AL$85&gt;=FB158,AL$85&lt;=FC158),IFERROR($G158/FD158,0),"")</f>
        <v/>
      </c>
      <c r="AM158" s="110" t="str">
        <f>IF(AND(AM$85&gt;=FB158,AM$85&lt;=FC158),IFERROR($G158/FD158,0),"")</f>
        <v/>
      </c>
      <c r="AN158" s="110" t="str">
        <f>IF(AND(AN$85&gt;=FB158,AN$85&lt;=FC158),IFERROR($G158/FD158,0),"")</f>
        <v/>
      </c>
      <c r="AO158" s="110" t="str">
        <f>IF(AND(AO$85&gt;=FB158,AO$85&lt;=FC158),IFERROR($G158/FD158,0),"")</f>
        <v/>
      </c>
      <c r="AP158" s="110" t="str">
        <f>IF(AND(AP$85&gt;=FB158,AP$85&lt;=FC158),IFERROR($G158/FD158,0),"")</f>
        <v/>
      </c>
      <c r="AQ158" s="110" t="str">
        <f>IF(AND(AQ$85&gt;=FB158,AQ$85&lt;=FC158),IFERROR($G158/FD158,0),"")</f>
        <v/>
      </c>
      <c r="AR158" s="110" t="str">
        <f>IF(AND(AR$85&gt;=FB158,AR$85&lt;=FC158),IFERROR($G158/FD158,0),"")</f>
        <v/>
      </c>
      <c r="AS158" s="110" t="str">
        <f>IF(AND(AS$85&gt;=FB158,AS$85&lt;=FC158),IFERROR($G158/FD158,0),"")</f>
        <v/>
      </c>
      <c r="AT158" s="110" t="str">
        <f>IF(AND(AT$85&gt;=FB158,AT$85&lt;=FC158),IFERROR($G158/FD158,0),"")</f>
        <v/>
      </c>
      <c r="AU158" s="110" t="str">
        <f>IF(AND(AU$85&gt;=FB158,AU$85&lt;=FC158),IFERROR($G158/FD158,0),"")</f>
        <v/>
      </c>
      <c r="AV158" s="110" t="str">
        <f>IF(AND(AV$85&gt;=FB158,AV$85&lt;=FC158),IFERROR($G158/FD158,0),"")</f>
        <v/>
      </c>
      <c r="AW158" s="110" t="str">
        <f>IF(AND(AW$85&gt;=FB158,AW$85&lt;=FC158),IFERROR($G158/FD158,0),"")</f>
        <v/>
      </c>
      <c r="AX158" s="110" t="str">
        <f>IF(AND(AX$85&gt;=FB158,AX$85&lt;=FC158),IFERROR($G158/FD158,0),"")</f>
        <v/>
      </c>
      <c r="AY158" s="110" t="str">
        <f>IF(AND(AY$85&gt;=FB158,AY$85&lt;=FC158),IFERROR($G158/FD158,0),"")</f>
        <v/>
      </c>
      <c r="AZ158" s="110" t="str">
        <f>IF(AND(AZ$85&gt;=FB158,AZ$85&lt;=FC158),IFERROR($G158/FD158,0),"")</f>
        <v/>
      </c>
      <c r="BA158" s="110" t="str">
        <f>IF(AND(BA$85&gt;=FB158,BA$85&lt;=FC158),IFERROR($G158/FD158,0),"")</f>
        <v/>
      </c>
      <c r="BB158" s="110" t="str">
        <f>IF(AND(BB$85&gt;=FB158,BB$85&lt;=FC158),IFERROR($G158/FD158,0),"")</f>
        <v/>
      </c>
      <c r="BC158" s="110" t="str">
        <f>IF(AND(BC$85&gt;=FB158,BC$85&lt;=FC158),IFERROR($G158/FD158,0),"")</f>
        <v/>
      </c>
      <c r="BD158" s="110" t="str">
        <f>IF(AND(BD$85&gt;=FB158,BD$85&lt;=FC158),IFERROR($G158/FD158,0),"")</f>
        <v/>
      </c>
      <c r="BE158" s="110" t="str">
        <f>IF(AND(BE$85&gt;=FB158,BE$85&lt;=FC158),IFERROR($G158/FD158,0),"")</f>
        <v/>
      </c>
      <c r="BF158" s="110" t="str">
        <f>IF(AND(BF$85&gt;=FB158,BF$85&lt;=FC158),IFERROR($G158/FD158,0),"")</f>
        <v/>
      </c>
      <c r="BG158" s="110" t="str">
        <f>IF(AND(BG$85&gt;=FB158,BG$85&lt;=FC158),IFERROR($G158/FD158,0),"")</f>
        <v/>
      </c>
      <c r="BH158" s="110" t="str">
        <f>IF(AND(BH$85&gt;=FB158,BH$85&lt;=FC158),IFERROR($G158/FD158,0),"")</f>
        <v/>
      </c>
      <c r="BI158" s="110" t="str">
        <f>IF(AND(BI$85&gt;=FB158,BI$85&lt;=FC158),IFERROR($G158/FD158,0),"")</f>
        <v/>
      </c>
      <c r="BJ158" s="110" t="str">
        <f>IF(AND(BJ$85&gt;=FB158,BJ$85&lt;=FC158),IFERROR($G158/FD158,0),"")</f>
        <v/>
      </c>
      <c r="BK158" s="110" t="str">
        <f>IF(AND(BK$85&gt;=FB158,BK$85&lt;=FC158),IFERROR($G158/FD158,0),"")</f>
        <v/>
      </c>
      <c r="BL158" s="110" t="str">
        <f>IF(AND(BL$85&gt;=FB158,BL$85&lt;=FC158),IFERROR($G158/FD158,0),"")</f>
        <v/>
      </c>
      <c r="BM158" s="110" t="str">
        <f>IF(AND(BM$85&gt;=FB158,BM$85&lt;=FC158),IFERROR($G158/FD158,0),"")</f>
        <v/>
      </c>
      <c r="BN158" s="110" t="str">
        <f>IF(AND(BN$85&gt;=FB158,BN$85&lt;=FC158),IFERROR($G158/FD158,0),"")</f>
        <v/>
      </c>
      <c r="BO158" s="110" t="str">
        <f>IF(AND(BO$85&gt;=FB158,BO$85&lt;=FC158),IFERROR($G158/FD158,0),"")</f>
        <v/>
      </c>
      <c r="BP158" s="110" t="str">
        <f>IF(AND(BP$85&gt;=FB158,BP$85&lt;=FC158),IFERROR($G158/FD158,0),"")</f>
        <v/>
      </c>
      <c r="BQ158" s="110" t="str">
        <f>IF(AND(BQ$85&gt;=FB158,BQ$85&lt;=FC158),IFERROR($G158/FD158,0),"")</f>
        <v/>
      </c>
      <c r="BR158" s="110" t="str">
        <f>IF(AND(BR$85&gt;=FB158,BR$85&lt;=FC158),IFERROR($G158/FD158,0),"")</f>
        <v/>
      </c>
      <c r="BS158" s="110" t="str">
        <f>IF(AND(BS$85&gt;=FB158,BS$85&lt;=FC158),IFERROR($G158/FD158,0),"")</f>
        <v/>
      </c>
      <c r="BT158" s="110" t="str">
        <f>IF(AND(BT$85&gt;=FB158,BT$85&lt;=FC158),IFERROR($G158/FD158,0),"")</f>
        <v/>
      </c>
      <c r="BU158" s="110" t="str">
        <f>IF(AND(BU$85&gt;=FB158,BU$85&lt;=FC158),IFERROR($G158/FD158,0),"")</f>
        <v/>
      </c>
      <c r="BV158" s="110" t="str">
        <f>IF(AND(BV$85&gt;=FB158,BV$85&lt;=FC158),IFERROR($G158/FD158,0),"")</f>
        <v/>
      </c>
      <c r="BW158" s="110" t="str">
        <f>IF(AND(BW$85&gt;=FB158,BW$85&lt;=FC158),IFERROR($G158/FD158,0),"")</f>
        <v/>
      </c>
      <c r="BX158" s="110" t="str">
        <f>IF(AND(BX$85&gt;=FB158,BX$85&lt;=FC158),IFERROR($G158/FD158,0),"")</f>
        <v/>
      </c>
      <c r="BY158" s="110" t="str">
        <f>IF(AND(BY$85&gt;=FB158,BY$85&lt;=FC158),IFERROR($G158/FD158,0),"")</f>
        <v/>
      </c>
      <c r="BZ158" s="110" t="str">
        <f>IF(AND(BZ$85&gt;=FB158,BZ$85&lt;=FC158),IFERROR($G158/FD158,0),"")</f>
        <v/>
      </c>
      <c r="CA158" s="110" t="str">
        <f>IF(AND(CA$85&gt;=FB158,CA$85&lt;=FC158),IFERROR($G158/FD158,0),"")</f>
        <v/>
      </c>
      <c r="CB158" s="110" t="str">
        <f>IF(AND(CB$85&gt;=FB158,CB$85&lt;=FC158),IFERROR($G158/FD158,0),"")</f>
        <v/>
      </c>
      <c r="CC158" s="110" t="str">
        <f>IF(AND(CC$85&gt;=FB158,CC$85&lt;=FC158),IFERROR($G158/FD158,0),"")</f>
        <v/>
      </c>
      <c r="CD158" s="110" t="str">
        <f>IF(AND(CD$85&gt;=FB158,CD$85&lt;=FC158),IFERROR($G158/FD158,0),"")</f>
        <v/>
      </c>
      <c r="CE158" s="110" t="str">
        <f>IF(AND(CE$85&gt;=FB158,CE$85&lt;=FC158),IFERROR($G158/FD158,0),"")</f>
        <v/>
      </c>
      <c r="CF158" s="110" t="str">
        <f>IF(AND(CF$85&gt;=FB158,CF$85&lt;=FC158),IFERROR($G158/FD158,0),"")</f>
        <v/>
      </c>
      <c r="CG158" s="110" t="str">
        <f>IF(AND(CG$85&gt;=FB158,CG$85&lt;=FC158),IFERROR($G158/FD158,0),"")</f>
        <v/>
      </c>
      <c r="CH158" s="110" t="str">
        <f>IF(AND(CH$85&gt;=FB158,CH$85&lt;=FC158),IFERROR($G158/FD158,0),"")</f>
        <v/>
      </c>
      <c r="CI158" s="110" t="str">
        <f>IF(AND(CI$85&gt;=FB158,CI$85&lt;=FC158),IFERROR($G158/FD158,0),"")</f>
        <v/>
      </c>
      <c r="CJ158" s="110" t="str">
        <f>IF(AND(CJ$85&gt;=FB158,CJ$85&lt;=FC158),IFERROR($G158/FD158,0),"")</f>
        <v/>
      </c>
      <c r="CK158" s="110">
        <f>IF(AND(CK$85&gt;=FB158,CK$85&lt;=FC158),IFERROR($G158/FD158,0),"")</f>
        <v>7053.5714285714284</v>
      </c>
      <c r="CL158" s="110">
        <f>IF(AND(CL$85&gt;=FB158,CL$85&lt;=FC158),IFERROR($G158/FD158,0),"")</f>
        <v>7053.5714285714284</v>
      </c>
      <c r="CM158" s="110">
        <f>IF(AND(CM$85&gt;=FB158,CM$85&lt;=FC158),IFERROR($G158/FD158,0),"")</f>
        <v>7053.5714285714284</v>
      </c>
      <c r="CN158" s="110">
        <f>IF(AND(CN$85&gt;=FB158,CN$85&lt;=FC158),IFERROR($G158/FD158,0),"")</f>
        <v>7053.5714285714284</v>
      </c>
      <c r="CO158" s="110">
        <f>IF(AND(CO$85&gt;=FB158,CO$85&lt;=FC158),IFERROR($G158/FD158,0),"")</f>
        <v>7053.5714285714284</v>
      </c>
      <c r="CP158" s="110">
        <f>IF(AND(CP$85&gt;=FB158,CP$85&lt;=FC158),IFERROR($G158/FD158,0),"")</f>
        <v>7053.5714285714284</v>
      </c>
      <c r="CQ158" s="110">
        <f>IF(AND(CQ$85&gt;=FB158,CQ$85&lt;=FC158),IFERROR($G158/FD158,0),"")</f>
        <v>7053.5714285714284</v>
      </c>
      <c r="CR158" s="110">
        <f>IF(AND(CR$85&gt;=FB158,CR$85&lt;=FC158),IFERROR($G158/FD158,0),"")</f>
        <v>7053.5714285714284</v>
      </c>
      <c r="CS158" s="110">
        <f>IF(AND(CS$85&gt;=FB158,CS$85&lt;=FC158),IFERROR($G158/FD158,0),"")</f>
        <v>7053.5714285714284</v>
      </c>
      <c r="CT158" s="110">
        <f>IF(AND(CT$85&gt;=FB158,CT$85&lt;=FC158),IFERROR($G158/FD158,0),"")</f>
        <v>7053.5714285714284</v>
      </c>
      <c r="CU158" s="110">
        <f>IF(AND(CU$85&gt;=FB158,CU$85&lt;=FC158),IFERROR($G158/FD158,0),"")</f>
        <v>7053.5714285714284</v>
      </c>
      <c r="CV158" s="110">
        <f>IF(AND(CV$85&gt;=FB158,CV$85&lt;=FC158),IFERROR($G158/FD158,0),"")</f>
        <v>7053.5714285714284</v>
      </c>
      <c r="CW158" s="110">
        <f>IF(AND(CW$85&gt;=FB158,CW$85&lt;=FC158),IFERROR($G158/FD158,0),"")</f>
        <v>7053.5714285714284</v>
      </c>
      <c r="CX158" s="110">
        <f>IF(AND(CX$85&gt;=FB158,CX$85&lt;=FC158),IFERROR($G158/FD158,0),"")</f>
        <v>7053.5714285714284</v>
      </c>
      <c r="CY158" s="110" t="str">
        <f>IF(AND(CY$85&gt;=FB158,CY$85&lt;=FC158),IFERROR($G158/FD158,0),"")</f>
        <v/>
      </c>
      <c r="CZ158" s="110" t="str">
        <f>IF(AND(CZ$85&gt;=FB158,CZ$85&lt;=FC158),IFERROR($G158/FD158,0),"")</f>
        <v/>
      </c>
      <c r="DA158" s="110" t="str">
        <f>IF(AND(DA$85&gt;=FB158,DA$85&lt;=FC158),IFERROR($G158/FD158,0),"")</f>
        <v/>
      </c>
      <c r="DB158" s="110" t="str">
        <f>IF(AND(DB$85&gt;=FB158,DB$85&lt;=FC158),IFERROR($G158/FD158,0),"")</f>
        <v/>
      </c>
      <c r="DC158" s="110" t="str">
        <f>IF(AND(DC$85&gt;=FB158,DC$85&lt;=FC158),IFERROR($G158/FD158,0),"")</f>
        <v/>
      </c>
      <c r="DD158" s="110" t="str">
        <f>IF(AND(DD$85&gt;=FB158,DD$85&lt;=FC158),IFERROR($G158/FD158,0),"")</f>
        <v/>
      </c>
      <c r="DE158" s="110" t="str">
        <f>IF(AND(DE$85&gt;=FB158,DE$85&lt;=FC158),IFERROR($G158/FD158,0),"")</f>
        <v/>
      </c>
      <c r="DF158" s="110" t="str">
        <f>IF(AND(DF$85&gt;=FB158,DF$85&lt;=FC158),IFERROR($G158/FD158,0),"")</f>
        <v/>
      </c>
      <c r="DG158" s="110" t="str">
        <f>IF(AND(DG$85&gt;=FB158,DG$85&lt;=FC158),IFERROR($G158/FD158,0),"")</f>
        <v/>
      </c>
      <c r="DH158" s="110" t="str">
        <f>IF(AND(DH$85&gt;=FB158,DH$85&lt;=FC158),IFERROR($G158/FD158,0),"")</f>
        <v/>
      </c>
      <c r="DI158" s="110" t="str">
        <f>IF(AND(DI$85&gt;=FB158,DI$85&lt;=FC158),IFERROR($G158/FD158,0),"")</f>
        <v/>
      </c>
      <c r="DJ158" s="110" t="str">
        <f>IF(AND(DJ$85&gt;=FB158,DJ$85&lt;=FC158),IFERROR($G158/FD158,0),"")</f>
        <v/>
      </c>
      <c r="DK158" s="110" t="str">
        <f>IF(AND(DK$85&gt;=FB158,DK$85&lt;=FC158),IFERROR($G158/FD158,0),"")</f>
        <v/>
      </c>
      <c r="DL158" s="110" t="str">
        <f>IF(AND(DL$85&gt;=FB158,DL$85&lt;=FC158),IFERROR($G158/FD158,0),"")</f>
        <v/>
      </c>
      <c r="DM158" s="110" t="str">
        <f>IF(AND(DM$85&gt;=FB158,DM$85&lt;=FC158),IFERROR($G158/FD158,0),"")</f>
        <v/>
      </c>
      <c r="DN158" s="110" t="str">
        <f>IF(AND(DN$85&gt;=FB158,DN$85&lt;=FC158),IFERROR($G158/FD158,0),"")</f>
        <v/>
      </c>
      <c r="DO158" s="110" t="str">
        <f>IF(AND(DO$85&gt;=FB158,DO$85&lt;=FC158),IFERROR($G158/FD158,0),"")</f>
        <v/>
      </c>
      <c r="DP158" s="110" t="str">
        <f>IF(AND(DP$85&gt;=FB158,DP$85&lt;=FC158),IFERROR($G158/FD158,0),"")</f>
        <v/>
      </c>
      <c r="DQ158" s="110" t="str">
        <f>IF(AND(DQ$85&gt;=FB158,DQ$85&lt;=FC158),IFERROR($G158/FD158,0),"")</f>
        <v/>
      </c>
      <c r="DR158" s="110" t="str">
        <f>IF(AND(DR$85&gt;=FB158,DR$85&lt;=FC158),IFERROR($G158/FD158,0),"")</f>
        <v/>
      </c>
      <c r="DS158" s="110" t="str">
        <f>IF(AND(DS$85&gt;=FB158,DS$85&lt;=FC158),IFERROR($G158/FD158,0),"")</f>
        <v/>
      </c>
      <c r="DT158" s="110" t="str">
        <f>IF(AND(DT$85&gt;=FB158,DT$85&lt;=FC158),IFERROR($G158/FD158,0),"")</f>
        <v/>
      </c>
      <c r="DU158" s="110" t="str">
        <f>IF(AND(DU$85&gt;=FB158,DU$85&lt;=FC158),IFERROR($G158/FD158,0),"")</f>
        <v/>
      </c>
      <c r="DV158" s="110" t="str">
        <f>IF(AND(DV$85&gt;=FB158,DV$85&lt;=FC158),IFERROR($G158/FD158,0),"")</f>
        <v/>
      </c>
      <c r="DW158" s="110" t="str">
        <f>IF(AND(DW$85&gt;=FB158,DW$85&lt;=FC158),IFERROR($G158/FD158,0),"")</f>
        <v/>
      </c>
      <c r="DX158" s="110" t="str">
        <f>IF(AND(DX$85&gt;=FB158,DX$85&lt;=FC158),IFERROR($G158/FD158,0),"")</f>
        <v/>
      </c>
      <c r="DY158" s="110" t="str">
        <f>IF(AND(DY$85&gt;=FB158,DY$85&lt;=FC158),IFERROR($G158/FD158,0),"")</f>
        <v/>
      </c>
      <c r="DZ158" s="110" t="str">
        <f>IF(AND(DZ$85&gt;=FB158,DZ$85&lt;=FC158),IFERROR($G158/FD158,0),"")</f>
        <v/>
      </c>
      <c r="EA158" s="110" t="str">
        <f>IF(AND(EA$85&gt;=FB158,EA$85&lt;=FC158),IFERROR($G158/FD158,0),"")</f>
        <v/>
      </c>
      <c r="EB158" s="110" t="str">
        <f>IF(AND(EB$85&gt;=FB158,EB$85&lt;=FC158),IFERROR($G158/FD158,0),"")</f>
        <v/>
      </c>
      <c r="EC158" s="110" t="str">
        <f>IF(AND(EC$85&gt;=FB158,EC$85&lt;=FC158),IFERROR($G158/FD158,0),"")</f>
        <v/>
      </c>
      <c r="ED158" s="110" t="str">
        <f>IF(AND(ED$85&gt;=FB158,ED$85&lt;=FC158),IFERROR($G158/FD158,0),"")</f>
        <v/>
      </c>
      <c r="EE158" s="110" t="str">
        <f>IF(AND(EE$85&gt;=FB158,EE$85&lt;=FC158),IFERROR($G158/FD158,0),"")</f>
        <v/>
      </c>
      <c r="EF158" s="110" t="str">
        <f>IF(AND(EF$85&gt;=FB158,EF$85&lt;=FC158),IFERROR($G158/FD158,0),"")</f>
        <v/>
      </c>
      <c r="EG158" s="110" t="str">
        <f>IF(AND(EG$85&gt;=FB158,EG$85&lt;=FC158),IFERROR($G158/FD158,0),"")</f>
        <v/>
      </c>
      <c r="EH158" s="110" t="str">
        <f>IF(AND(EH$85&gt;=FB158,EH$85&lt;=FC158),IFERROR($G158/FD158,0),"")</f>
        <v/>
      </c>
      <c r="EI158" s="110" t="str">
        <f>IF(AND(EI$85&gt;=FB158,EI$85&lt;=FC158),IFERROR($G158/FD158,0),"")</f>
        <v/>
      </c>
      <c r="EJ158" s="110" t="str">
        <f>IF(AND(EJ$85&gt;=FB158,EJ$85&lt;=FC158),IFERROR($G158/FD158,0),"")</f>
        <v/>
      </c>
      <c r="EK158" s="110" t="str">
        <f>IF(AND(EK$85&gt;=FB158,EK$85&lt;=FC158),IFERROR($G158/FD158,0),"")</f>
        <v/>
      </c>
      <c r="EL158" s="110" t="str">
        <f>IF(AND(EL$85&gt;=FB158,EL$85&lt;=FC158),IFERROR($G158/FD158,0),"")</f>
        <v/>
      </c>
      <c r="EM158" s="110" t="str">
        <f>IF(AND(EM$85&gt;=FB158,EM$85&lt;=FC158),IFERROR($G158/FD158,0),"")</f>
        <v/>
      </c>
      <c r="EN158" s="110" t="str">
        <f>IF(AND(EN$85&gt;=FB158,EN$85&lt;=FC158),IFERROR($G158/FD158,0),"")</f>
        <v/>
      </c>
      <c r="EO158" s="110" t="str">
        <f>IF(AND(EO$85&gt;=FB158,EO$85&lt;=FC158),IFERROR($G158/FD158,0),"")</f>
        <v/>
      </c>
      <c r="EP158" s="110" t="str">
        <f>IF(AND(EP$85&gt;=FB158,EP$85&lt;=FC158),IFERROR($G158/FD158,0),"")</f>
        <v/>
      </c>
      <c r="EQ158" s="110" t="str">
        <f>IF(AND(EQ$85&gt;=FB158,EQ$85&lt;=FC158),IFERROR($G158/FD158,0),"")</f>
        <v/>
      </c>
      <c r="ER158" s="110" t="str">
        <f>IF(AND(ER$85&gt;=FB158,ER$85&lt;=FC158),IFERROR($G158/FD158,0),"")</f>
        <v/>
      </c>
      <c r="ES158" s="110" t="str">
        <f>IF(AND(ES$85&gt;=FB158,ES$85&lt;=FC158),IFERROR($G158/FD158,0),"")</f>
        <v/>
      </c>
      <c r="ET158" s="110" t="str">
        <f>IF(AND(ET$85&gt;=FB158,ET$85&lt;=FC158),IFERROR($G158/FD158,0),"")</f>
        <v/>
      </c>
      <c r="EU158" s="110" t="str">
        <f>IF(AND(EU$85&gt;=FB158,EU$85&lt;=FC158),IFERROR($G158/FD158,0),"")</f>
        <v/>
      </c>
      <c r="EV158" s="110" t="str">
        <f>IF(AND(EV$85&gt;=FB158,EV$85&lt;=FC158),IFERROR($G158/FD158,0),"")</f>
        <v/>
      </c>
      <c r="EW158" s="110" t="str">
        <f>IF(AND(EW$85&gt;=FB158,EW$85&lt;=FC158),IFERROR($G158/FD158,0),"")</f>
        <v/>
      </c>
      <c r="EX158" s="110" t="str">
        <f>IF(AND(EX$85&gt;=FB158,EX$85&lt;=FC158),IFERROR($G158/FD158,0),"")</f>
        <v/>
      </c>
      <c r="EY158" s="110" t="str">
        <f>IF(AND(EY$85&gt;=FB158,EY$85&lt;=FC158),IFERROR($G158/FD158,0),"")</f>
        <v/>
      </c>
      <c r="EZ158" s="110" t="str">
        <f>IF(AND(EZ$85&gt;=FB158,EZ$85&lt;=FC158),IFERROR($G158/FD158,0),"")</f>
        <v/>
      </c>
      <c r="FA158" s="110" t="str">
        <f>IF(AND(FA$85&gt;=FB158,FA$85&lt;=FC158),IFERROR($G158/FD158,0),"")</f>
        <v/>
      </c>
      <c r="FB158">
        <f>'06_Presupuesto'!J244-'02_Rendimientos'!$B$79+1</f>
        <v>82</v>
      </c>
      <c r="FC158">
        <f>'06_Presupuesto'!K244-'02_Rendimientos'!$B$79+1</f>
        <v>95</v>
      </c>
      <c r="FD158">
        <f>FC158-FB158+1</f>
        <v>14</v>
      </c>
    </row>
    <row r="159" spans="2:160">
      <c r="B159" t="str">
        <f>'06_Presupuesto'!K79</f>
        <v>C.1.3.1</v>
      </c>
      <c r="C159" t="str">
        <f>'06_Presupuesto'!L79</f>
        <v>Conductor libre halógeno (EVA) 2.5MM</v>
      </c>
      <c r="D159" t="str">
        <f>'06_Presupuesto'!M79</f>
        <v>ML</v>
      </c>
      <c r="E159" s="90">
        <f>'06_Presupuesto'!N79</f>
        <v>150</v>
      </c>
      <c r="F159" s="90">
        <f>'06_Presupuesto'!O79</f>
        <v>2624.9999999999995</v>
      </c>
      <c r="G159" s="90">
        <f>'06_Presupuesto'!P79</f>
        <v>393749.99999999994</v>
      </c>
      <c r="H159" s="90" t="str">
        <f>IF(AND(H$85&gt;=FB159,H$85&lt;=FC159),IFERROR($G159/FD159,0),"")</f>
        <v/>
      </c>
      <c r="I159" s="90" t="str">
        <f>IF(AND(I$85&gt;=FB159,I$85&lt;=FC159),IFERROR($G159/FD159,0),"")</f>
        <v/>
      </c>
      <c r="J159" s="90" t="str">
        <f>IF(AND(J$85&gt;=FB159,J$85&lt;=FC159),IFERROR($G159/FD159,0),"")</f>
        <v/>
      </c>
      <c r="K159" s="90" t="str">
        <f>IF(AND(K$85&gt;=FB159,K$85&lt;=FC159),IFERROR($G159/FD159,0),"")</f>
        <v/>
      </c>
      <c r="L159" s="90" t="str">
        <f>IF(AND(L$85&gt;=FB159,L$85&lt;=FC159),IFERROR($G159/FD159,0),"")</f>
        <v/>
      </c>
      <c r="M159" s="90" t="str">
        <f>IF(AND(M$85&gt;=FB159,M$85&lt;=FC159),IFERROR($G159/FD159,0),"")</f>
        <v/>
      </c>
      <c r="N159" s="90" t="str">
        <f>IF(AND(N$85&gt;=FB159,N$85&lt;=FC159),IFERROR($G159/FD159,0),"")</f>
        <v/>
      </c>
      <c r="O159" s="90" t="str">
        <f>IF(AND(O$85&gt;=FB159,O$85&lt;=FC159),IFERROR($G159/FD159,0),"")</f>
        <v/>
      </c>
      <c r="P159" s="90" t="str">
        <f>IF(AND(P$85&gt;=FB159,P$85&lt;=FC159),IFERROR($G159/FD159,0),"")</f>
        <v/>
      </c>
      <c r="Q159" s="90" t="str">
        <f>IF(AND(Q$85&gt;=FB159,Q$85&lt;=FC159),IFERROR($G159/FD159,0),"")</f>
        <v/>
      </c>
      <c r="R159" s="90" t="str">
        <f>IF(AND(R$85&gt;=FB159,R$85&lt;=FC159),IFERROR($G159/FD159,0),"")</f>
        <v/>
      </c>
      <c r="S159" s="90" t="str">
        <f>IF(AND(S$85&gt;=FB159,S$85&lt;=FC159),IFERROR($G159/FD159,0),"")</f>
        <v/>
      </c>
      <c r="T159" s="90" t="str">
        <f>IF(AND(T$85&gt;=FB159,T$85&lt;=FC159),IFERROR($G159/FD159,0),"")</f>
        <v/>
      </c>
      <c r="U159" s="90" t="str">
        <f>IF(AND(U$85&gt;=FB159,U$85&lt;=FC159),IFERROR($G159/FD159,0),"")</f>
        <v/>
      </c>
      <c r="V159" s="90" t="str">
        <f>IF(AND(V$85&gt;=FB159,V$85&lt;=FC159),IFERROR($G159/FD159,0),"")</f>
        <v/>
      </c>
      <c r="W159" s="90" t="str">
        <f>IF(AND(W$85&gt;=FB159,W$85&lt;=FC159),IFERROR($G159/FD159,0),"")</f>
        <v/>
      </c>
      <c r="X159" s="90" t="str">
        <f>IF(AND(X$85&gt;=FB159,X$85&lt;=FC159),IFERROR($G159/FD159,0),"")</f>
        <v/>
      </c>
      <c r="Y159" s="90" t="str">
        <f>IF(AND(Y$85&gt;=FB159,Y$85&lt;=FC159),IFERROR($G159/FD159,0),"")</f>
        <v/>
      </c>
      <c r="Z159" s="90" t="str">
        <f>IF(AND(Z$85&gt;=FB159,Z$85&lt;=FC159),IFERROR($G159/FD159,0),"")</f>
        <v/>
      </c>
      <c r="AA159" s="90" t="str">
        <f>IF(AND(AA$85&gt;=FB159,AA$85&lt;=FC159),IFERROR($G159/FD159,0),"")</f>
        <v/>
      </c>
      <c r="AB159" s="90" t="str">
        <f>IF(AND(AB$85&gt;=FB159,AB$85&lt;=FC159),IFERROR($G159/FD159,0),"")</f>
        <v/>
      </c>
      <c r="AC159" s="90" t="str">
        <f>IF(AND(AC$85&gt;=FB159,AC$85&lt;=FC159),IFERROR($G159/FD159,0),"")</f>
        <v/>
      </c>
      <c r="AD159" s="90" t="str">
        <f>IF(AND(AD$85&gt;=FB159,AD$85&lt;=FC159),IFERROR($G159/FD159,0),"")</f>
        <v/>
      </c>
      <c r="AE159" s="90" t="str">
        <f>IF(AND(AE$85&gt;=FB159,AE$85&lt;=FC159),IFERROR($G159/FD159,0),"")</f>
        <v/>
      </c>
      <c r="AF159" s="90" t="str">
        <f>IF(AND(AF$85&gt;=FB159,AF$85&lt;=FC159),IFERROR($G159/FD159,0),"")</f>
        <v/>
      </c>
      <c r="AG159" s="90" t="str">
        <f>IF(AND(AG$85&gt;=FB159,AG$85&lt;=FC159),IFERROR($G159/FD159,0),"")</f>
        <v/>
      </c>
      <c r="AH159" s="90" t="str">
        <f>IF(AND(AH$85&gt;=FB159,AH$85&lt;=FC159),IFERROR($G159/FD159,0),"")</f>
        <v/>
      </c>
      <c r="AI159" s="90" t="str">
        <f>IF(AND(AI$85&gt;=FB159,AI$85&lt;=FC159),IFERROR($G159/FD159,0),"")</f>
        <v/>
      </c>
      <c r="AJ159" s="90" t="str">
        <f>IF(AND(AJ$85&gt;=FB159,AJ$85&lt;=FC159),IFERROR($G159/FD159,0),"")</f>
        <v/>
      </c>
      <c r="AK159" s="90" t="str">
        <f>IF(AND(AK$85&gt;=FB159,AK$85&lt;=FC159),IFERROR($G159/FD159,0),"")</f>
        <v/>
      </c>
      <c r="AL159" s="90" t="str">
        <f>IF(AND(AL$85&gt;=FB159,AL$85&lt;=FC159),IFERROR($G159/FD159,0),"")</f>
        <v/>
      </c>
      <c r="AM159" s="90" t="str">
        <f>IF(AND(AM$85&gt;=FB159,AM$85&lt;=FC159),IFERROR($G159/FD159,0),"")</f>
        <v/>
      </c>
      <c r="AN159" s="90" t="str">
        <f>IF(AND(AN$85&gt;=FB159,AN$85&lt;=FC159),IFERROR($G159/FD159,0),"")</f>
        <v/>
      </c>
      <c r="AO159" s="90" t="str">
        <f>IF(AND(AO$85&gt;=FB159,AO$85&lt;=FC159),IFERROR($G159/FD159,0),"")</f>
        <v/>
      </c>
      <c r="AP159" s="90" t="str">
        <f>IF(AND(AP$85&gt;=FB159,AP$85&lt;=FC159),IFERROR($G159/FD159,0),"")</f>
        <v/>
      </c>
      <c r="AQ159" s="90" t="str">
        <f>IF(AND(AQ$85&gt;=FB159,AQ$85&lt;=FC159),IFERROR($G159/FD159,0),"")</f>
        <v/>
      </c>
      <c r="AR159" s="90" t="str">
        <f>IF(AND(AR$85&gt;=FB159,AR$85&lt;=FC159),IFERROR($G159/FD159,0),"")</f>
        <v/>
      </c>
      <c r="AS159" s="90" t="str">
        <f>IF(AND(AS$85&gt;=FB159,AS$85&lt;=FC159),IFERROR($G159/FD159,0),"")</f>
        <v/>
      </c>
      <c r="AT159" s="90" t="str">
        <f>IF(AND(AT$85&gt;=FB159,AT$85&lt;=FC159),IFERROR($G159/FD159,0),"")</f>
        <v/>
      </c>
      <c r="AU159" s="90" t="str">
        <f>IF(AND(AU$85&gt;=FB159,AU$85&lt;=FC159),IFERROR($G159/FD159,0),"")</f>
        <v/>
      </c>
      <c r="AV159" s="90" t="str">
        <f>IF(AND(AV$85&gt;=FB159,AV$85&lt;=FC159),IFERROR($G159/FD159,0),"")</f>
        <v/>
      </c>
      <c r="AW159" s="90" t="str">
        <f>IF(AND(AW$85&gt;=FB159,AW$85&lt;=FC159),IFERROR($G159/FD159,0),"")</f>
        <v/>
      </c>
      <c r="AX159" s="90" t="str">
        <f>IF(AND(AX$85&gt;=FB159,AX$85&lt;=FC159),IFERROR($G159/FD159,0),"")</f>
        <v/>
      </c>
      <c r="AY159" s="90" t="str">
        <f>IF(AND(AY$85&gt;=FB159,AY$85&lt;=FC159),IFERROR($G159/FD159,0),"")</f>
        <v/>
      </c>
      <c r="AZ159" s="90" t="str">
        <f>IF(AND(AZ$85&gt;=FB159,AZ$85&lt;=FC159),IFERROR($G159/FD159,0),"")</f>
        <v/>
      </c>
      <c r="BA159" s="90" t="str">
        <f>IF(AND(BA$85&gt;=FB159,BA$85&lt;=FC159),IFERROR($G159/FD159,0),"")</f>
        <v/>
      </c>
      <c r="BB159" s="90" t="str">
        <f>IF(AND(BB$85&gt;=FB159,BB$85&lt;=FC159),IFERROR($G159/FD159,0),"")</f>
        <v/>
      </c>
      <c r="BC159" s="90" t="str">
        <f>IF(AND(BC$85&gt;=FB159,BC$85&lt;=FC159),IFERROR($G159/FD159,0),"")</f>
        <v/>
      </c>
      <c r="BD159" s="90" t="str">
        <f>IF(AND(BD$85&gt;=FB159,BD$85&lt;=FC159),IFERROR($G159/FD159,0),"")</f>
        <v/>
      </c>
      <c r="BE159" s="90" t="str">
        <f>IF(AND(BE$85&gt;=FB159,BE$85&lt;=FC159),IFERROR($G159/FD159,0),"")</f>
        <v/>
      </c>
      <c r="BF159" s="90" t="str">
        <f>IF(AND(BF$85&gt;=FB159,BF$85&lt;=FC159),IFERROR($G159/FD159,0),"")</f>
        <v/>
      </c>
      <c r="BG159" s="90" t="str">
        <f>IF(AND(BG$85&gt;=FB159,BG$85&lt;=FC159),IFERROR($G159/FD159,0),"")</f>
        <v/>
      </c>
      <c r="BH159" s="90" t="str">
        <f>IF(AND(BH$85&gt;=FB159,BH$85&lt;=FC159),IFERROR($G159/FD159,0),"")</f>
        <v/>
      </c>
      <c r="BI159" s="90" t="str">
        <f>IF(AND(BI$85&gt;=FB159,BI$85&lt;=FC159),IFERROR($G159/FD159,0),"")</f>
        <v/>
      </c>
      <c r="BJ159" s="90" t="str">
        <f>IF(AND(BJ$85&gt;=FB159,BJ$85&lt;=FC159),IFERROR($G159/FD159,0),"")</f>
        <v/>
      </c>
      <c r="BK159" s="90" t="str">
        <f>IF(AND(BK$85&gt;=FB159,BK$85&lt;=FC159),IFERROR($G159/FD159,0),"")</f>
        <v/>
      </c>
      <c r="BL159" s="90" t="str">
        <f>IF(AND(BL$85&gt;=FB159,BL$85&lt;=FC159),IFERROR($G159/FD159,0),"")</f>
        <v/>
      </c>
      <c r="BM159" s="90" t="str">
        <f>IF(AND(BM$85&gt;=FB159,BM$85&lt;=FC159),IFERROR($G159/FD159,0),"")</f>
        <v/>
      </c>
      <c r="BN159" s="90" t="str">
        <f>IF(AND(BN$85&gt;=FB159,BN$85&lt;=FC159),IFERROR($G159/FD159,0),"")</f>
        <v/>
      </c>
      <c r="BO159" s="90" t="str">
        <f>IF(AND(BO$85&gt;=FB159,BO$85&lt;=FC159),IFERROR($G159/FD159,0),"")</f>
        <v/>
      </c>
      <c r="BP159" s="90" t="str">
        <f>IF(AND(BP$85&gt;=FB159,BP$85&lt;=FC159),IFERROR($G159/FD159,0),"")</f>
        <v/>
      </c>
      <c r="BQ159" s="90" t="str">
        <f>IF(AND(BQ$85&gt;=FB159,BQ$85&lt;=FC159),IFERROR($G159/FD159,0),"")</f>
        <v/>
      </c>
      <c r="BR159" s="90" t="str">
        <f>IF(AND(BR$85&gt;=FB159,BR$85&lt;=FC159),IFERROR($G159/FD159,0),"")</f>
        <v/>
      </c>
      <c r="BS159" s="90" t="str">
        <f>IF(AND(BS$85&gt;=FB159,BS$85&lt;=FC159),IFERROR($G159/FD159,0),"")</f>
        <v/>
      </c>
      <c r="BT159" s="90" t="str">
        <f>IF(AND(BT$85&gt;=FB159,BT$85&lt;=FC159),IFERROR($G159/FD159,0),"")</f>
        <v/>
      </c>
      <c r="BU159" s="90" t="str">
        <f>IF(AND(BU$85&gt;=FB159,BU$85&lt;=FC159),IFERROR($G159/FD159,0),"")</f>
        <v/>
      </c>
      <c r="BV159" s="90" t="str">
        <f>IF(AND(BV$85&gt;=FB159,BV$85&lt;=FC159),IFERROR($G159/FD159,0),"")</f>
        <v/>
      </c>
      <c r="BW159" s="90" t="str">
        <f>IF(AND(BW$85&gt;=FB159,BW$85&lt;=FC159),IFERROR($G159/FD159,0),"")</f>
        <v/>
      </c>
      <c r="BX159" s="90" t="str">
        <f>IF(AND(BX$85&gt;=FB159,BX$85&lt;=FC159),IFERROR($G159/FD159,0),"")</f>
        <v/>
      </c>
      <c r="BY159" s="90" t="str">
        <f>IF(AND(BY$85&gt;=FB159,BY$85&lt;=FC159),IFERROR($G159/FD159,0),"")</f>
        <v/>
      </c>
      <c r="BZ159" s="90" t="str">
        <f>IF(AND(BZ$85&gt;=FB159,BZ$85&lt;=FC159),IFERROR($G159/FD159,0),"")</f>
        <v/>
      </c>
      <c r="CA159" s="90" t="str">
        <f>IF(AND(CA$85&gt;=FB159,CA$85&lt;=FC159),IFERROR($G159/FD159,0),"")</f>
        <v/>
      </c>
      <c r="CB159" s="90" t="str">
        <f>IF(AND(CB$85&gt;=FB159,CB$85&lt;=FC159),IFERROR($G159/FD159,0),"")</f>
        <v/>
      </c>
      <c r="CC159" s="90" t="str">
        <f>IF(AND(CC$85&gt;=FB159,CC$85&lt;=FC159),IFERROR($G159/FD159,0),"")</f>
        <v/>
      </c>
      <c r="CD159" s="90" t="str">
        <f>IF(AND(CD$85&gt;=FB159,CD$85&lt;=FC159),IFERROR($G159/FD159,0),"")</f>
        <v/>
      </c>
      <c r="CE159" s="90" t="str">
        <f>IF(AND(CE$85&gt;=FB159,CE$85&lt;=FC159),IFERROR($G159/FD159,0),"")</f>
        <v/>
      </c>
      <c r="CF159" s="90" t="str">
        <f>IF(AND(CF$85&gt;=FB159,CF$85&lt;=FC159),IFERROR($G159/FD159,0),"")</f>
        <v/>
      </c>
      <c r="CG159" s="90" t="str">
        <f>IF(AND(CG$85&gt;=FB159,CG$85&lt;=FC159),IFERROR($G159/FD159,0),"")</f>
        <v/>
      </c>
      <c r="CH159" s="90" t="str">
        <f>IF(AND(CH$85&gt;=FB159,CH$85&lt;=FC159),IFERROR($G159/FD159,0),"")</f>
        <v/>
      </c>
      <c r="CI159" s="90" t="str">
        <f>IF(AND(CI$85&gt;=FB159,CI$85&lt;=FC159),IFERROR($G159/FD159,0),"")</f>
        <v/>
      </c>
      <c r="CJ159" s="90" t="str">
        <f>IF(AND(CJ$85&gt;=FB159,CJ$85&lt;=FC159),IFERROR($G159/FD159,0),"")</f>
        <v/>
      </c>
      <c r="CK159" s="90">
        <f>IF(AND(CK$85&gt;=FB159,CK$85&lt;=FC159),IFERROR($G159/FD159,0),"")</f>
        <v>28124.999999999996</v>
      </c>
      <c r="CL159" s="90">
        <f>IF(AND(CL$85&gt;=FB159,CL$85&lt;=FC159),IFERROR($G159/FD159,0),"")</f>
        <v>28124.999999999996</v>
      </c>
      <c r="CM159" s="90">
        <f>IF(AND(CM$85&gt;=FB159,CM$85&lt;=FC159),IFERROR($G159/FD159,0),"")</f>
        <v>28124.999999999996</v>
      </c>
      <c r="CN159" s="90">
        <f>IF(AND(CN$85&gt;=FB159,CN$85&lt;=FC159),IFERROR($G159/FD159,0),"")</f>
        <v>28124.999999999996</v>
      </c>
      <c r="CO159" s="90">
        <f>IF(AND(CO$85&gt;=FB159,CO$85&lt;=FC159),IFERROR($G159/FD159,0),"")</f>
        <v>28124.999999999996</v>
      </c>
      <c r="CP159" s="90">
        <f>IF(AND(CP$85&gt;=FB159,CP$85&lt;=FC159),IFERROR($G159/FD159,0),"")</f>
        <v>28124.999999999996</v>
      </c>
      <c r="CQ159" s="90">
        <f>IF(AND(CQ$85&gt;=FB159,CQ$85&lt;=FC159),IFERROR($G159/FD159,0),"")</f>
        <v>28124.999999999996</v>
      </c>
      <c r="CR159" s="90">
        <f>IF(AND(CR$85&gt;=FB159,CR$85&lt;=FC159),IFERROR($G159/FD159,0),"")</f>
        <v>28124.999999999996</v>
      </c>
      <c r="CS159" s="90">
        <f>IF(AND(CS$85&gt;=FB159,CS$85&lt;=FC159),IFERROR($G159/FD159,0),"")</f>
        <v>28124.999999999996</v>
      </c>
      <c r="CT159" s="90">
        <f>IF(AND(CT$85&gt;=FB159,CT$85&lt;=FC159),IFERROR($G159/FD159,0),"")</f>
        <v>28124.999999999996</v>
      </c>
      <c r="CU159" s="90">
        <f>IF(AND(CU$85&gt;=FB159,CU$85&lt;=FC159),IFERROR($G159/FD159,0),"")</f>
        <v>28124.999999999996</v>
      </c>
      <c r="CV159" s="90">
        <f>IF(AND(CV$85&gt;=FB159,CV$85&lt;=FC159),IFERROR($G159/FD159,0),"")</f>
        <v>28124.999999999996</v>
      </c>
      <c r="CW159" s="90">
        <f>IF(AND(CW$85&gt;=FB159,CW$85&lt;=FC159),IFERROR($G159/FD159,0),"")</f>
        <v>28124.999999999996</v>
      </c>
      <c r="CX159" s="90">
        <f>IF(AND(CX$85&gt;=FB159,CX$85&lt;=FC159),IFERROR($G159/FD159,0),"")</f>
        <v>28124.999999999996</v>
      </c>
      <c r="CY159" s="90" t="str">
        <f>IF(AND(CY$85&gt;=FB159,CY$85&lt;=FC159),IFERROR($G159/FD159,0),"")</f>
        <v/>
      </c>
      <c r="CZ159" s="90" t="str">
        <f>IF(AND(CZ$85&gt;=FB159,CZ$85&lt;=FC159),IFERROR($G159/FD159,0),"")</f>
        <v/>
      </c>
      <c r="DA159" s="90" t="str">
        <f>IF(AND(DA$85&gt;=FB159,DA$85&lt;=FC159),IFERROR($G159/FD159,0),"")</f>
        <v/>
      </c>
      <c r="DB159" s="90" t="str">
        <f>IF(AND(DB$85&gt;=FB159,DB$85&lt;=FC159),IFERROR($G159/FD159,0),"")</f>
        <v/>
      </c>
      <c r="DC159" s="90" t="str">
        <f>IF(AND(DC$85&gt;=FB159,DC$85&lt;=FC159),IFERROR($G159/FD159,0),"")</f>
        <v/>
      </c>
      <c r="DD159" s="90" t="str">
        <f>IF(AND(DD$85&gt;=FB159,DD$85&lt;=FC159),IFERROR($G159/FD159,0),"")</f>
        <v/>
      </c>
      <c r="DE159" s="90" t="str">
        <f>IF(AND(DE$85&gt;=FB159,DE$85&lt;=FC159),IFERROR($G159/FD159,0),"")</f>
        <v/>
      </c>
      <c r="DF159" s="90" t="str">
        <f>IF(AND(DF$85&gt;=FB159,DF$85&lt;=FC159),IFERROR($G159/FD159,0),"")</f>
        <v/>
      </c>
      <c r="DG159" s="90" t="str">
        <f>IF(AND(DG$85&gt;=FB159,DG$85&lt;=FC159),IFERROR($G159/FD159,0),"")</f>
        <v/>
      </c>
      <c r="DH159" s="90" t="str">
        <f>IF(AND(DH$85&gt;=FB159,DH$85&lt;=FC159),IFERROR($G159/FD159,0),"")</f>
        <v/>
      </c>
      <c r="DI159" s="90" t="str">
        <f>IF(AND(DI$85&gt;=FB159,DI$85&lt;=FC159),IFERROR($G159/FD159,0),"")</f>
        <v/>
      </c>
      <c r="DJ159" s="90" t="str">
        <f>IF(AND(DJ$85&gt;=FB159,DJ$85&lt;=FC159),IFERROR($G159/FD159,0),"")</f>
        <v/>
      </c>
      <c r="DK159" s="90" t="str">
        <f>IF(AND(DK$85&gt;=FB159,DK$85&lt;=FC159),IFERROR($G159/FD159,0),"")</f>
        <v/>
      </c>
      <c r="DL159" s="90" t="str">
        <f>IF(AND(DL$85&gt;=FB159,DL$85&lt;=FC159),IFERROR($G159/FD159,0),"")</f>
        <v/>
      </c>
      <c r="DM159" s="90" t="str">
        <f>IF(AND(DM$85&gt;=FB159,DM$85&lt;=FC159),IFERROR($G159/FD159,0),"")</f>
        <v/>
      </c>
      <c r="DN159" s="90" t="str">
        <f>IF(AND(DN$85&gt;=FB159,DN$85&lt;=FC159),IFERROR($G159/FD159,0),"")</f>
        <v/>
      </c>
      <c r="DO159" s="90" t="str">
        <f>IF(AND(DO$85&gt;=FB159,DO$85&lt;=FC159),IFERROR($G159/FD159,0),"")</f>
        <v/>
      </c>
      <c r="DP159" s="90" t="str">
        <f>IF(AND(DP$85&gt;=FB159,DP$85&lt;=FC159),IFERROR($G159/FD159,0),"")</f>
        <v/>
      </c>
      <c r="DQ159" s="90" t="str">
        <f>IF(AND(DQ$85&gt;=FB159,DQ$85&lt;=FC159),IFERROR($G159/FD159,0),"")</f>
        <v/>
      </c>
      <c r="DR159" s="90" t="str">
        <f>IF(AND(DR$85&gt;=FB159,DR$85&lt;=FC159),IFERROR($G159/FD159,0),"")</f>
        <v/>
      </c>
      <c r="DS159" s="90" t="str">
        <f>IF(AND(DS$85&gt;=FB159,DS$85&lt;=FC159),IFERROR($G159/FD159,0),"")</f>
        <v/>
      </c>
      <c r="DT159" s="90" t="str">
        <f>IF(AND(DT$85&gt;=FB159,DT$85&lt;=FC159),IFERROR($G159/FD159,0),"")</f>
        <v/>
      </c>
      <c r="DU159" s="90" t="str">
        <f>IF(AND(DU$85&gt;=FB159,DU$85&lt;=FC159),IFERROR($G159/FD159,0),"")</f>
        <v/>
      </c>
      <c r="DV159" s="90" t="str">
        <f>IF(AND(DV$85&gt;=FB159,DV$85&lt;=FC159),IFERROR($G159/FD159,0),"")</f>
        <v/>
      </c>
      <c r="DW159" s="90" t="str">
        <f>IF(AND(DW$85&gt;=FB159,DW$85&lt;=FC159),IFERROR($G159/FD159,0),"")</f>
        <v/>
      </c>
      <c r="DX159" s="90" t="str">
        <f>IF(AND(DX$85&gt;=FB159,DX$85&lt;=FC159),IFERROR($G159/FD159,0),"")</f>
        <v/>
      </c>
      <c r="DY159" s="90" t="str">
        <f>IF(AND(DY$85&gt;=FB159,DY$85&lt;=FC159),IFERROR($G159/FD159,0),"")</f>
        <v/>
      </c>
      <c r="DZ159" s="90" t="str">
        <f>IF(AND(DZ$85&gt;=FB159,DZ$85&lt;=FC159),IFERROR($G159/FD159,0),"")</f>
        <v/>
      </c>
      <c r="EA159" s="90" t="str">
        <f>IF(AND(EA$85&gt;=FB159,EA$85&lt;=FC159),IFERROR($G159/FD159,0),"")</f>
        <v/>
      </c>
      <c r="EB159" s="90" t="str">
        <f>IF(AND(EB$85&gt;=FB159,EB$85&lt;=FC159),IFERROR($G159/FD159,0),"")</f>
        <v/>
      </c>
      <c r="EC159" s="90" t="str">
        <f>IF(AND(EC$85&gt;=FB159,EC$85&lt;=FC159),IFERROR($G159/FD159,0),"")</f>
        <v/>
      </c>
      <c r="ED159" s="90" t="str">
        <f>IF(AND(ED$85&gt;=FB159,ED$85&lt;=FC159),IFERROR($G159/FD159,0),"")</f>
        <v/>
      </c>
      <c r="EE159" s="90" t="str">
        <f>IF(AND(EE$85&gt;=FB159,EE$85&lt;=FC159),IFERROR($G159/FD159,0),"")</f>
        <v/>
      </c>
      <c r="EF159" s="90" t="str">
        <f>IF(AND(EF$85&gt;=FB159,EF$85&lt;=FC159),IFERROR($G159/FD159,0),"")</f>
        <v/>
      </c>
      <c r="EG159" s="90" t="str">
        <f>IF(AND(EG$85&gt;=FB159,EG$85&lt;=FC159),IFERROR($G159/FD159,0),"")</f>
        <v/>
      </c>
      <c r="EH159" s="90" t="str">
        <f>IF(AND(EH$85&gt;=FB159,EH$85&lt;=FC159),IFERROR($G159/FD159,0),"")</f>
        <v/>
      </c>
      <c r="EI159" s="90" t="str">
        <f>IF(AND(EI$85&gt;=FB159,EI$85&lt;=FC159),IFERROR($G159/FD159,0),"")</f>
        <v/>
      </c>
      <c r="EJ159" s="90" t="str">
        <f>IF(AND(EJ$85&gt;=FB159,EJ$85&lt;=FC159),IFERROR($G159/FD159,0),"")</f>
        <v/>
      </c>
      <c r="EK159" s="90" t="str">
        <f>IF(AND(EK$85&gt;=FB159,EK$85&lt;=FC159),IFERROR($G159/FD159,0),"")</f>
        <v/>
      </c>
      <c r="EL159" s="90" t="str">
        <f>IF(AND(EL$85&gt;=FB159,EL$85&lt;=FC159),IFERROR($G159/FD159,0),"")</f>
        <v/>
      </c>
      <c r="EM159" s="90" t="str">
        <f>IF(AND(EM$85&gt;=FB159,EM$85&lt;=FC159),IFERROR($G159/FD159,0),"")</f>
        <v/>
      </c>
      <c r="EN159" s="90" t="str">
        <f>IF(AND(EN$85&gt;=FB159,EN$85&lt;=FC159),IFERROR($G159/FD159,0),"")</f>
        <v/>
      </c>
      <c r="EO159" s="90" t="str">
        <f>IF(AND(EO$85&gt;=FB159,EO$85&lt;=FC159),IFERROR($G159/FD159,0),"")</f>
        <v/>
      </c>
      <c r="EP159" s="90" t="str">
        <f>IF(AND(EP$85&gt;=FB159,EP$85&lt;=FC159),IFERROR($G159/FD159,0),"")</f>
        <v/>
      </c>
      <c r="EQ159" s="90" t="str">
        <f>IF(AND(EQ$85&gt;=FB159,EQ$85&lt;=FC159),IFERROR($G159/FD159,0),"")</f>
        <v/>
      </c>
      <c r="ER159" s="90" t="str">
        <f>IF(AND(ER$85&gt;=FB159,ER$85&lt;=FC159),IFERROR($G159/FD159,0),"")</f>
        <v/>
      </c>
      <c r="ES159" s="90" t="str">
        <f>IF(AND(ES$85&gt;=FB159,ES$85&lt;=FC159),IFERROR($G159/FD159,0),"")</f>
        <v/>
      </c>
      <c r="ET159" s="90" t="str">
        <f>IF(AND(ET$85&gt;=FB159,ET$85&lt;=FC159),IFERROR($G159/FD159,0),"")</f>
        <v/>
      </c>
      <c r="EU159" s="90" t="str">
        <f>IF(AND(EU$85&gt;=FB159,EU$85&lt;=FC159),IFERROR($G159/FD159,0),"")</f>
        <v/>
      </c>
      <c r="EV159" s="90" t="str">
        <f>IF(AND(EV$85&gt;=FB159,EV$85&lt;=FC159),IFERROR($G159/FD159,0),"")</f>
        <v/>
      </c>
      <c r="EW159" s="90" t="str">
        <f>IF(AND(EW$85&gt;=FB159,EW$85&lt;=FC159),IFERROR($G159/FD159,0),"")</f>
        <v/>
      </c>
      <c r="EX159" s="90" t="str">
        <f>IF(AND(EX$85&gt;=FB159,EX$85&lt;=FC159),IFERROR($G159/FD159,0),"")</f>
        <v/>
      </c>
      <c r="EY159" s="90" t="str">
        <f>IF(AND(EY$85&gt;=FB159,EY$85&lt;=FC159),IFERROR($G159/FD159,0),"")</f>
        <v/>
      </c>
      <c r="EZ159" s="90" t="str">
        <f>IF(AND(EZ$85&gt;=FB159,EZ$85&lt;=FC159),IFERROR($G159/FD159,0),"")</f>
        <v/>
      </c>
      <c r="FA159" s="90" t="str">
        <f>IF(AND(FA$85&gt;=FB159,FA$85&lt;=FC159),IFERROR($G159/FD159,0),"")</f>
        <v/>
      </c>
      <c r="FB159">
        <f>'06_Presupuesto'!J245-'02_Rendimientos'!$B$79+1</f>
        <v>82</v>
      </c>
      <c r="FC159">
        <f>'06_Presupuesto'!K245-'02_Rendimientos'!$B$79+1</f>
        <v>95</v>
      </c>
      <c r="FD159">
        <f>FC159-FB159+1</f>
        <v>14</v>
      </c>
    </row>
    <row r="160" spans="2:160">
      <c r="B160" s="109" t="str">
        <f>'06_Presupuesto'!K80</f>
        <v>C.1.3.2</v>
      </c>
      <c r="C160" s="109" t="str">
        <f>'06_Presupuesto'!L80</f>
        <v>Tuberías libre halógeno 20MMx3MTS</v>
      </c>
      <c r="D160" s="109" t="str">
        <f>'06_Presupuesto'!M80</f>
        <v>ML</v>
      </c>
      <c r="E160" s="110">
        <f>'06_Presupuesto'!N80</f>
        <v>50</v>
      </c>
      <c r="F160" s="110">
        <f>'06_Presupuesto'!O80</f>
        <v>3874.9999999999995</v>
      </c>
      <c r="G160" s="110">
        <f>'06_Presupuesto'!P80</f>
        <v>193749.99999999997</v>
      </c>
      <c r="H160" s="110" t="str">
        <f>IF(AND(H$85&gt;=FB160,H$85&lt;=FC160),IFERROR($G160/FD160,0),"")</f>
        <v/>
      </c>
      <c r="I160" s="110" t="str">
        <f>IF(AND(I$85&gt;=FB160,I$85&lt;=FC160),IFERROR($G160/FD160,0),"")</f>
        <v/>
      </c>
      <c r="J160" s="110" t="str">
        <f>IF(AND(J$85&gt;=FB160,J$85&lt;=FC160),IFERROR($G160/FD160,0),"")</f>
        <v/>
      </c>
      <c r="K160" s="110" t="str">
        <f>IF(AND(K$85&gt;=FB160,K$85&lt;=FC160),IFERROR($G160/FD160,0),"")</f>
        <v/>
      </c>
      <c r="L160" s="110" t="str">
        <f>IF(AND(L$85&gt;=FB160,L$85&lt;=FC160),IFERROR($G160/FD160,0),"")</f>
        <v/>
      </c>
      <c r="M160" s="110" t="str">
        <f>IF(AND(M$85&gt;=FB160,M$85&lt;=FC160),IFERROR($G160/FD160,0),"")</f>
        <v/>
      </c>
      <c r="N160" s="110" t="str">
        <f>IF(AND(N$85&gt;=FB160,N$85&lt;=FC160),IFERROR($G160/FD160,0),"")</f>
        <v/>
      </c>
      <c r="O160" s="110" t="str">
        <f>IF(AND(O$85&gt;=FB160,O$85&lt;=FC160),IFERROR($G160/FD160,0),"")</f>
        <v/>
      </c>
      <c r="P160" s="110" t="str">
        <f>IF(AND(P$85&gt;=FB160,P$85&lt;=FC160),IFERROR($G160/FD160,0),"")</f>
        <v/>
      </c>
      <c r="Q160" s="110" t="str">
        <f>IF(AND(Q$85&gt;=FB160,Q$85&lt;=FC160),IFERROR($G160/FD160,0),"")</f>
        <v/>
      </c>
      <c r="R160" s="110" t="str">
        <f>IF(AND(R$85&gt;=FB160,R$85&lt;=FC160),IFERROR($G160/FD160,0),"")</f>
        <v/>
      </c>
      <c r="S160" s="110" t="str">
        <f>IF(AND(S$85&gt;=FB160,S$85&lt;=FC160),IFERROR($G160/FD160,0),"")</f>
        <v/>
      </c>
      <c r="T160" s="110" t="str">
        <f>IF(AND(T$85&gt;=FB160,T$85&lt;=FC160),IFERROR($G160/FD160,0),"")</f>
        <v/>
      </c>
      <c r="U160" s="110" t="str">
        <f>IF(AND(U$85&gt;=FB160,U$85&lt;=FC160),IFERROR($G160/FD160,0),"")</f>
        <v/>
      </c>
      <c r="V160" s="110" t="str">
        <f>IF(AND(V$85&gt;=FB160,V$85&lt;=FC160),IFERROR($G160/FD160,0),"")</f>
        <v/>
      </c>
      <c r="W160" s="110" t="str">
        <f>IF(AND(W$85&gt;=FB160,W$85&lt;=FC160),IFERROR($G160/FD160,0),"")</f>
        <v/>
      </c>
      <c r="X160" s="110" t="str">
        <f>IF(AND(X$85&gt;=FB160,X$85&lt;=FC160),IFERROR($G160/FD160,0),"")</f>
        <v/>
      </c>
      <c r="Y160" s="110" t="str">
        <f>IF(AND(Y$85&gt;=FB160,Y$85&lt;=FC160),IFERROR($G160/FD160,0),"")</f>
        <v/>
      </c>
      <c r="Z160" s="110" t="str">
        <f>IF(AND(Z$85&gt;=FB160,Z$85&lt;=FC160),IFERROR($G160/FD160,0),"")</f>
        <v/>
      </c>
      <c r="AA160" s="110" t="str">
        <f>IF(AND(AA$85&gt;=FB160,AA$85&lt;=FC160),IFERROR($G160/FD160,0),"")</f>
        <v/>
      </c>
      <c r="AB160" s="110" t="str">
        <f>IF(AND(AB$85&gt;=FB160,AB$85&lt;=FC160),IFERROR($G160/FD160,0),"")</f>
        <v/>
      </c>
      <c r="AC160" s="110" t="str">
        <f>IF(AND(AC$85&gt;=FB160,AC$85&lt;=FC160),IFERROR($G160/FD160,0),"")</f>
        <v/>
      </c>
      <c r="AD160" s="110" t="str">
        <f>IF(AND(AD$85&gt;=FB160,AD$85&lt;=FC160),IFERROR($G160/FD160,0),"")</f>
        <v/>
      </c>
      <c r="AE160" s="110" t="str">
        <f>IF(AND(AE$85&gt;=FB160,AE$85&lt;=FC160),IFERROR($G160/FD160,0),"")</f>
        <v/>
      </c>
      <c r="AF160" s="110" t="str">
        <f>IF(AND(AF$85&gt;=FB160,AF$85&lt;=FC160),IFERROR($G160/FD160,0),"")</f>
        <v/>
      </c>
      <c r="AG160" s="110" t="str">
        <f>IF(AND(AG$85&gt;=FB160,AG$85&lt;=FC160),IFERROR($G160/FD160,0),"")</f>
        <v/>
      </c>
      <c r="AH160" s="110" t="str">
        <f>IF(AND(AH$85&gt;=FB160,AH$85&lt;=FC160),IFERROR($G160/FD160,0),"")</f>
        <v/>
      </c>
      <c r="AI160" s="110" t="str">
        <f>IF(AND(AI$85&gt;=FB160,AI$85&lt;=FC160),IFERROR($G160/FD160,0),"")</f>
        <v/>
      </c>
      <c r="AJ160" s="110" t="str">
        <f>IF(AND(AJ$85&gt;=FB160,AJ$85&lt;=FC160),IFERROR($G160/FD160,0),"")</f>
        <v/>
      </c>
      <c r="AK160" s="110" t="str">
        <f>IF(AND(AK$85&gt;=FB160,AK$85&lt;=FC160),IFERROR($G160/FD160,0),"")</f>
        <v/>
      </c>
      <c r="AL160" s="110" t="str">
        <f>IF(AND(AL$85&gt;=FB160,AL$85&lt;=FC160),IFERROR($G160/FD160,0),"")</f>
        <v/>
      </c>
      <c r="AM160" s="110" t="str">
        <f>IF(AND(AM$85&gt;=FB160,AM$85&lt;=FC160),IFERROR($G160/FD160,0),"")</f>
        <v/>
      </c>
      <c r="AN160" s="110" t="str">
        <f>IF(AND(AN$85&gt;=FB160,AN$85&lt;=FC160),IFERROR($G160/FD160,0),"")</f>
        <v/>
      </c>
      <c r="AO160" s="110" t="str">
        <f>IF(AND(AO$85&gt;=FB160,AO$85&lt;=FC160),IFERROR($G160/FD160,0),"")</f>
        <v/>
      </c>
      <c r="AP160" s="110" t="str">
        <f>IF(AND(AP$85&gt;=FB160,AP$85&lt;=FC160),IFERROR($G160/FD160,0),"")</f>
        <v/>
      </c>
      <c r="AQ160" s="110" t="str">
        <f>IF(AND(AQ$85&gt;=FB160,AQ$85&lt;=FC160),IFERROR($G160/FD160,0),"")</f>
        <v/>
      </c>
      <c r="AR160" s="110" t="str">
        <f>IF(AND(AR$85&gt;=FB160,AR$85&lt;=FC160),IFERROR($G160/FD160,0),"")</f>
        <v/>
      </c>
      <c r="AS160" s="110" t="str">
        <f>IF(AND(AS$85&gt;=FB160,AS$85&lt;=FC160),IFERROR($G160/FD160,0),"")</f>
        <v/>
      </c>
      <c r="AT160" s="110" t="str">
        <f>IF(AND(AT$85&gt;=FB160,AT$85&lt;=FC160),IFERROR($G160/FD160,0),"")</f>
        <v/>
      </c>
      <c r="AU160" s="110" t="str">
        <f>IF(AND(AU$85&gt;=FB160,AU$85&lt;=FC160),IFERROR($G160/FD160,0),"")</f>
        <v/>
      </c>
      <c r="AV160" s="110" t="str">
        <f>IF(AND(AV$85&gt;=FB160,AV$85&lt;=FC160),IFERROR($G160/FD160,0),"")</f>
        <v/>
      </c>
      <c r="AW160" s="110" t="str">
        <f>IF(AND(AW$85&gt;=FB160,AW$85&lt;=FC160),IFERROR($G160/FD160,0),"")</f>
        <v/>
      </c>
      <c r="AX160" s="110" t="str">
        <f>IF(AND(AX$85&gt;=FB160,AX$85&lt;=FC160),IFERROR($G160/FD160,0),"")</f>
        <v/>
      </c>
      <c r="AY160" s="110" t="str">
        <f>IF(AND(AY$85&gt;=FB160,AY$85&lt;=FC160),IFERROR($G160/FD160,0),"")</f>
        <v/>
      </c>
      <c r="AZ160" s="110" t="str">
        <f>IF(AND(AZ$85&gt;=FB160,AZ$85&lt;=FC160),IFERROR($G160/FD160,0),"")</f>
        <v/>
      </c>
      <c r="BA160" s="110" t="str">
        <f>IF(AND(BA$85&gt;=FB160,BA$85&lt;=FC160),IFERROR($G160/FD160,0),"")</f>
        <v/>
      </c>
      <c r="BB160" s="110" t="str">
        <f>IF(AND(BB$85&gt;=FB160,BB$85&lt;=FC160),IFERROR($G160/FD160,0),"")</f>
        <v/>
      </c>
      <c r="BC160" s="110" t="str">
        <f>IF(AND(BC$85&gt;=FB160,BC$85&lt;=FC160),IFERROR($G160/FD160,0),"")</f>
        <v/>
      </c>
      <c r="BD160" s="110" t="str">
        <f>IF(AND(BD$85&gt;=FB160,BD$85&lt;=FC160),IFERROR($G160/FD160,0),"")</f>
        <v/>
      </c>
      <c r="BE160" s="110" t="str">
        <f>IF(AND(BE$85&gt;=FB160,BE$85&lt;=FC160),IFERROR($G160/FD160,0),"")</f>
        <v/>
      </c>
      <c r="BF160" s="110" t="str">
        <f>IF(AND(BF$85&gt;=FB160,BF$85&lt;=FC160),IFERROR($G160/FD160,0),"")</f>
        <v/>
      </c>
      <c r="BG160" s="110" t="str">
        <f>IF(AND(BG$85&gt;=FB160,BG$85&lt;=FC160),IFERROR($G160/FD160,0),"")</f>
        <v/>
      </c>
      <c r="BH160" s="110" t="str">
        <f>IF(AND(BH$85&gt;=FB160,BH$85&lt;=FC160),IFERROR($G160/FD160,0),"")</f>
        <v/>
      </c>
      <c r="BI160" s="110" t="str">
        <f>IF(AND(BI$85&gt;=FB160,BI$85&lt;=FC160),IFERROR($G160/FD160,0),"")</f>
        <v/>
      </c>
      <c r="BJ160" s="110" t="str">
        <f>IF(AND(BJ$85&gt;=FB160,BJ$85&lt;=FC160),IFERROR($G160/FD160,0),"")</f>
        <v/>
      </c>
      <c r="BK160" s="110" t="str">
        <f>IF(AND(BK$85&gt;=FB160,BK$85&lt;=FC160),IFERROR($G160/FD160,0),"")</f>
        <v/>
      </c>
      <c r="BL160" s="110" t="str">
        <f>IF(AND(BL$85&gt;=FB160,BL$85&lt;=FC160),IFERROR($G160/FD160,0),"")</f>
        <v/>
      </c>
      <c r="BM160" s="110" t="str">
        <f>IF(AND(BM$85&gt;=FB160,BM$85&lt;=FC160),IFERROR($G160/FD160,0),"")</f>
        <v/>
      </c>
      <c r="BN160" s="110" t="str">
        <f>IF(AND(BN$85&gt;=FB160,BN$85&lt;=FC160),IFERROR($G160/FD160,0),"")</f>
        <v/>
      </c>
      <c r="BO160" s="110" t="str">
        <f>IF(AND(BO$85&gt;=FB160,BO$85&lt;=FC160),IFERROR($G160/FD160,0),"")</f>
        <v/>
      </c>
      <c r="BP160" s="110" t="str">
        <f>IF(AND(BP$85&gt;=FB160,BP$85&lt;=FC160),IFERROR($G160/FD160,0),"")</f>
        <v/>
      </c>
      <c r="BQ160" s="110" t="str">
        <f>IF(AND(BQ$85&gt;=FB160,BQ$85&lt;=FC160),IFERROR($G160/FD160,0),"")</f>
        <v/>
      </c>
      <c r="BR160" s="110" t="str">
        <f>IF(AND(BR$85&gt;=FB160,BR$85&lt;=FC160),IFERROR($G160/FD160,0),"")</f>
        <v/>
      </c>
      <c r="BS160" s="110" t="str">
        <f>IF(AND(BS$85&gt;=FB160,BS$85&lt;=FC160),IFERROR($G160/FD160,0),"")</f>
        <v/>
      </c>
      <c r="BT160" s="110" t="str">
        <f>IF(AND(BT$85&gt;=FB160,BT$85&lt;=FC160),IFERROR($G160/FD160,0),"")</f>
        <v/>
      </c>
      <c r="BU160" s="110" t="str">
        <f>IF(AND(BU$85&gt;=FB160,BU$85&lt;=FC160),IFERROR($G160/FD160,0),"")</f>
        <v/>
      </c>
      <c r="BV160" s="110" t="str">
        <f>IF(AND(BV$85&gt;=FB160,BV$85&lt;=FC160),IFERROR($G160/FD160,0),"")</f>
        <v/>
      </c>
      <c r="BW160" s="110" t="str">
        <f>IF(AND(BW$85&gt;=FB160,BW$85&lt;=FC160),IFERROR($G160/FD160,0),"")</f>
        <v/>
      </c>
      <c r="BX160" s="110" t="str">
        <f>IF(AND(BX$85&gt;=FB160,BX$85&lt;=FC160),IFERROR($G160/FD160,0),"")</f>
        <v/>
      </c>
      <c r="BY160" s="110" t="str">
        <f>IF(AND(BY$85&gt;=FB160,BY$85&lt;=FC160),IFERROR($G160/FD160,0),"")</f>
        <v/>
      </c>
      <c r="BZ160" s="110" t="str">
        <f>IF(AND(BZ$85&gt;=FB160,BZ$85&lt;=FC160),IFERROR($G160/FD160,0),"")</f>
        <v/>
      </c>
      <c r="CA160" s="110" t="str">
        <f>IF(AND(CA$85&gt;=FB160,CA$85&lt;=FC160),IFERROR($G160/FD160,0),"")</f>
        <v/>
      </c>
      <c r="CB160" s="110" t="str">
        <f>IF(AND(CB$85&gt;=FB160,CB$85&lt;=FC160),IFERROR($G160/FD160,0),"")</f>
        <v/>
      </c>
      <c r="CC160" s="110" t="str">
        <f>IF(AND(CC$85&gt;=FB160,CC$85&lt;=FC160),IFERROR($G160/FD160,0),"")</f>
        <v/>
      </c>
      <c r="CD160" s="110" t="str">
        <f>IF(AND(CD$85&gt;=FB160,CD$85&lt;=FC160),IFERROR($G160/FD160,0),"")</f>
        <v/>
      </c>
      <c r="CE160" s="110" t="str">
        <f>IF(AND(CE$85&gt;=FB160,CE$85&lt;=FC160),IFERROR($G160/FD160,0),"")</f>
        <v/>
      </c>
      <c r="CF160" s="110" t="str">
        <f>IF(AND(CF$85&gt;=FB160,CF$85&lt;=FC160),IFERROR($G160/FD160,0),"")</f>
        <v/>
      </c>
      <c r="CG160" s="110" t="str">
        <f>IF(AND(CG$85&gt;=FB160,CG$85&lt;=FC160),IFERROR($G160/FD160,0),"")</f>
        <v/>
      </c>
      <c r="CH160" s="110" t="str">
        <f>IF(AND(CH$85&gt;=FB160,CH$85&lt;=FC160),IFERROR($G160/FD160,0),"")</f>
        <v/>
      </c>
      <c r="CI160" s="110" t="str">
        <f>IF(AND(CI$85&gt;=FB160,CI$85&lt;=FC160),IFERROR($G160/FD160,0),"")</f>
        <v/>
      </c>
      <c r="CJ160" s="110" t="str">
        <f>IF(AND(CJ$85&gt;=FB160,CJ$85&lt;=FC160),IFERROR($G160/FD160,0),"")</f>
        <v/>
      </c>
      <c r="CK160" s="110">
        <f>IF(AND(CK$85&gt;=FB160,CK$85&lt;=FC160),IFERROR($G160/FD160,0),"")</f>
        <v>13839.285714285712</v>
      </c>
      <c r="CL160" s="110">
        <f>IF(AND(CL$85&gt;=FB160,CL$85&lt;=FC160),IFERROR($G160/FD160,0),"")</f>
        <v>13839.285714285712</v>
      </c>
      <c r="CM160" s="110">
        <f>IF(AND(CM$85&gt;=FB160,CM$85&lt;=FC160),IFERROR($G160/FD160,0),"")</f>
        <v>13839.285714285712</v>
      </c>
      <c r="CN160" s="110">
        <f>IF(AND(CN$85&gt;=FB160,CN$85&lt;=FC160),IFERROR($G160/FD160,0),"")</f>
        <v>13839.285714285712</v>
      </c>
      <c r="CO160" s="110">
        <f>IF(AND(CO$85&gt;=FB160,CO$85&lt;=FC160),IFERROR($G160/FD160,0),"")</f>
        <v>13839.285714285712</v>
      </c>
      <c r="CP160" s="110">
        <f>IF(AND(CP$85&gt;=FB160,CP$85&lt;=FC160),IFERROR($G160/FD160,0),"")</f>
        <v>13839.285714285712</v>
      </c>
      <c r="CQ160" s="110">
        <f>IF(AND(CQ$85&gt;=FB160,CQ$85&lt;=FC160),IFERROR($G160/FD160,0),"")</f>
        <v>13839.285714285712</v>
      </c>
      <c r="CR160" s="110">
        <f>IF(AND(CR$85&gt;=FB160,CR$85&lt;=FC160),IFERROR($G160/FD160,0),"")</f>
        <v>13839.285714285712</v>
      </c>
      <c r="CS160" s="110">
        <f>IF(AND(CS$85&gt;=FB160,CS$85&lt;=FC160),IFERROR($G160/FD160,0),"")</f>
        <v>13839.285714285712</v>
      </c>
      <c r="CT160" s="110">
        <f>IF(AND(CT$85&gt;=FB160,CT$85&lt;=FC160),IFERROR($G160/FD160,0),"")</f>
        <v>13839.285714285712</v>
      </c>
      <c r="CU160" s="110">
        <f>IF(AND(CU$85&gt;=FB160,CU$85&lt;=FC160),IFERROR($G160/FD160,0),"")</f>
        <v>13839.285714285712</v>
      </c>
      <c r="CV160" s="110">
        <f>IF(AND(CV$85&gt;=FB160,CV$85&lt;=FC160),IFERROR($G160/FD160,0),"")</f>
        <v>13839.285714285712</v>
      </c>
      <c r="CW160" s="110">
        <f>IF(AND(CW$85&gt;=FB160,CW$85&lt;=FC160),IFERROR($G160/FD160,0),"")</f>
        <v>13839.285714285712</v>
      </c>
      <c r="CX160" s="110">
        <f>IF(AND(CX$85&gt;=FB160,CX$85&lt;=FC160),IFERROR($G160/FD160,0),"")</f>
        <v>13839.285714285712</v>
      </c>
      <c r="CY160" s="110" t="str">
        <f>IF(AND(CY$85&gt;=FB160,CY$85&lt;=FC160),IFERROR($G160/FD160,0),"")</f>
        <v/>
      </c>
      <c r="CZ160" s="110" t="str">
        <f>IF(AND(CZ$85&gt;=FB160,CZ$85&lt;=FC160),IFERROR($G160/FD160,0),"")</f>
        <v/>
      </c>
      <c r="DA160" s="110" t="str">
        <f>IF(AND(DA$85&gt;=FB160,DA$85&lt;=FC160),IFERROR($G160/FD160,0),"")</f>
        <v/>
      </c>
      <c r="DB160" s="110" t="str">
        <f>IF(AND(DB$85&gt;=FB160,DB$85&lt;=FC160),IFERROR($G160/FD160,0),"")</f>
        <v/>
      </c>
      <c r="DC160" s="110" t="str">
        <f>IF(AND(DC$85&gt;=FB160,DC$85&lt;=FC160),IFERROR($G160/FD160,0),"")</f>
        <v/>
      </c>
      <c r="DD160" s="110" t="str">
        <f>IF(AND(DD$85&gt;=FB160,DD$85&lt;=FC160),IFERROR($G160/FD160,0),"")</f>
        <v/>
      </c>
      <c r="DE160" s="110" t="str">
        <f>IF(AND(DE$85&gt;=FB160,DE$85&lt;=FC160),IFERROR($G160/FD160,0),"")</f>
        <v/>
      </c>
      <c r="DF160" s="110" t="str">
        <f>IF(AND(DF$85&gt;=FB160,DF$85&lt;=FC160),IFERROR($G160/FD160,0),"")</f>
        <v/>
      </c>
      <c r="DG160" s="110" t="str">
        <f>IF(AND(DG$85&gt;=FB160,DG$85&lt;=FC160),IFERROR($G160/FD160,0),"")</f>
        <v/>
      </c>
      <c r="DH160" s="110" t="str">
        <f>IF(AND(DH$85&gt;=FB160,DH$85&lt;=FC160),IFERROR($G160/FD160,0),"")</f>
        <v/>
      </c>
      <c r="DI160" s="110" t="str">
        <f>IF(AND(DI$85&gt;=FB160,DI$85&lt;=FC160),IFERROR($G160/FD160,0),"")</f>
        <v/>
      </c>
      <c r="DJ160" s="110" t="str">
        <f>IF(AND(DJ$85&gt;=FB160,DJ$85&lt;=FC160),IFERROR($G160/FD160,0),"")</f>
        <v/>
      </c>
      <c r="DK160" s="110" t="str">
        <f>IF(AND(DK$85&gt;=FB160,DK$85&lt;=FC160),IFERROR($G160/FD160,0),"")</f>
        <v/>
      </c>
      <c r="DL160" s="110" t="str">
        <f>IF(AND(DL$85&gt;=FB160,DL$85&lt;=FC160),IFERROR($G160/FD160,0),"")</f>
        <v/>
      </c>
      <c r="DM160" s="110" t="str">
        <f>IF(AND(DM$85&gt;=FB160,DM$85&lt;=FC160),IFERROR($G160/FD160,0),"")</f>
        <v/>
      </c>
      <c r="DN160" s="110" t="str">
        <f>IF(AND(DN$85&gt;=FB160,DN$85&lt;=FC160),IFERROR($G160/FD160,0),"")</f>
        <v/>
      </c>
      <c r="DO160" s="110" t="str">
        <f>IF(AND(DO$85&gt;=FB160,DO$85&lt;=FC160),IFERROR($G160/FD160,0),"")</f>
        <v/>
      </c>
      <c r="DP160" s="110" t="str">
        <f>IF(AND(DP$85&gt;=FB160,DP$85&lt;=FC160),IFERROR($G160/FD160,0),"")</f>
        <v/>
      </c>
      <c r="DQ160" s="110" t="str">
        <f>IF(AND(DQ$85&gt;=FB160,DQ$85&lt;=FC160),IFERROR($G160/FD160,0),"")</f>
        <v/>
      </c>
      <c r="DR160" s="110" t="str">
        <f>IF(AND(DR$85&gt;=FB160,DR$85&lt;=FC160),IFERROR($G160/FD160,0),"")</f>
        <v/>
      </c>
      <c r="DS160" s="110" t="str">
        <f>IF(AND(DS$85&gt;=FB160,DS$85&lt;=FC160),IFERROR($G160/FD160,0),"")</f>
        <v/>
      </c>
      <c r="DT160" s="110" t="str">
        <f>IF(AND(DT$85&gt;=FB160,DT$85&lt;=FC160),IFERROR($G160/FD160,0),"")</f>
        <v/>
      </c>
      <c r="DU160" s="110" t="str">
        <f>IF(AND(DU$85&gt;=FB160,DU$85&lt;=FC160),IFERROR($G160/FD160,0),"")</f>
        <v/>
      </c>
      <c r="DV160" s="110" t="str">
        <f>IF(AND(DV$85&gt;=FB160,DV$85&lt;=FC160),IFERROR($G160/FD160,0),"")</f>
        <v/>
      </c>
      <c r="DW160" s="110" t="str">
        <f>IF(AND(DW$85&gt;=FB160,DW$85&lt;=FC160),IFERROR($G160/FD160,0),"")</f>
        <v/>
      </c>
      <c r="DX160" s="110" t="str">
        <f>IF(AND(DX$85&gt;=FB160,DX$85&lt;=FC160),IFERROR($G160/FD160,0),"")</f>
        <v/>
      </c>
      <c r="DY160" s="110" t="str">
        <f>IF(AND(DY$85&gt;=FB160,DY$85&lt;=FC160),IFERROR($G160/FD160,0),"")</f>
        <v/>
      </c>
      <c r="DZ160" s="110" t="str">
        <f>IF(AND(DZ$85&gt;=FB160,DZ$85&lt;=FC160),IFERROR($G160/FD160,0),"")</f>
        <v/>
      </c>
      <c r="EA160" s="110" t="str">
        <f>IF(AND(EA$85&gt;=FB160,EA$85&lt;=FC160),IFERROR($G160/FD160,0),"")</f>
        <v/>
      </c>
      <c r="EB160" s="110" t="str">
        <f>IF(AND(EB$85&gt;=FB160,EB$85&lt;=FC160),IFERROR($G160/FD160,0),"")</f>
        <v/>
      </c>
      <c r="EC160" s="110" t="str">
        <f>IF(AND(EC$85&gt;=FB160,EC$85&lt;=FC160),IFERROR($G160/FD160,0),"")</f>
        <v/>
      </c>
      <c r="ED160" s="110" t="str">
        <f>IF(AND(ED$85&gt;=FB160,ED$85&lt;=FC160),IFERROR($G160/FD160,0),"")</f>
        <v/>
      </c>
      <c r="EE160" s="110" t="str">
        <f>IF(AND(EE$85&gt;=FB160,EE$85&lt;=FC160),IFERROR($G160/FD160,0),"")</f>
        <v/>
      </c>
      <c r="EF160" s="110" t="str">
        <f>IF(AND(EF$85&gt;=FB160,EF$85&lt;=FC160),IFERROR($G160/FD160,0),"")</f>
        <v/>
      </c>
      <c r="EG160" s="110" t="str">
        <f>IF(AND(EG$85&gt;=FB160,EG$85&lt;=FC160),IFERROR($G160/FD160,0),"")</f>
        <v/>
      </c>
      <c r="EH160" s="110" t="str">
        <f>IF(AND(EH$85&gt;=FB160,EH$85&lt;=FC160),IFERROR($G160/FD160,0),"")</f>
        <v/>
      </c>
      <c r="EI160" s="110" t="str">
        <f>IF(AND(EI$85&gt;=FB160,EI$85&lt;=FC160),IFERROR($G160/FD160,0),"")</f>
        <v/>
      </c>
      <c r="EJ160" s="110" t="str">
        <f>IF(AND(EJ$85&gt;=FB160,EJ$85&lt;=FC160),IFERROR($G160/FD160,0),"")</f>
        <v/>
      </c>
      <c r="EK160" s="110" t="str">
        <f>IF(AND(EK$85&gt;=FB160,EK$85&lt;=FC160),IFERROR($G160/FD160,0),"")</f>
        <v/>
      </c>
      <c r="EL160" s="110" t="str">
        <f>IF(AND(EL$85&gt;=FB160,EL$85&lt;=FC160),IFERROR($G160/FD160,0),"")</f>
        <v/>
      </c>
      <c r="EM160" s="110" t="str">
        <f>IF(AND(EM$85&gt;=FB160,EM$85&lt;=FC160),IFERROR($G160/FD160,0),"")</f>
        <v/>
      </c>
      <c r="EN160" s="110" t="str">
        <f>IF(AND(EN$85&gt;=FB160,EN$85&lt;=FC160),IFERROR($G160/FD160,0),"")</f>
        <v/>
      </c>
      <c r="EO160" s="110" t="str">
        <f>IF(AND(EO$85&gt;=FB160,EO$85&lt;=FC160),IFERROR($G160/FD160,0),"")</f>
        <v/>
      </c>
      <c r="EP160" s="110" t="str">
        <f>IF(AND(EP$85&gt;=FB160,EP$85&lt;=FC160),IFERROR($G160/FD160,0),"")</f>
        <v/>
      </c>
      <c r="EQ160" s="110" t="str">
        <f>IF(AND(EQ$85&gt;=FB160,EQ$85&lt;=FC160),IFERROR($G160/FD160,0),"")</f>
        <v/>
      </c>
      <c r="ER160" s="110" t="str">
        <f>IF(AND(ER$85&gt;=FB160,ER$85&lt;=FC160),IFERROR($G160/FD160,0),"")</f>
        <v/>
      </c>
      <c r="ES160" s="110" t="str">
        <f>IF(AND(ES$85&gt;=FB160,ES$85&lt;=FC160),IFERROR($G160/FD160,0),"")</f>
        <v/>
      </c>
      <c r="ET160" s="110" t="str">
        <f>IF(AND(ET$85&gt;=FB160,ET$85&lt;=FC160),IFERROR($G160/FD160,0),"")</f>
        <v/>
      </c>
      <c r="EU160" s="110" t="str">
        <f>IF(AND(EU$85&gt;=FB160,EU$85&lt;=FC160),IFERROR($G160/FD160,0),"")</f>
        <v/>
      </c>
      <c r="EV160" s="110" t="str">
        <f>IF(AND(EV$85&gt;=FB160,EV$85&lt;=FC160),IFERROR($G160/FD160,0),"")</f>
        <v/>
      </c>
      <c r="EW160" s="110" t="str">
        <f>IF(AND(EW$85&gt;=FB160,EW$85&lt;=FC160),IFERROR($G160/FD160,0),"")</f>
        <v/>
      </c>
      <c r="EX160" s="110" t="str">
        <f>IF(AND(EX$85&gt;=FB160,EX$85&lt;=FC160),IFERROR($G160/FD160,0),"")</f>
        <v/>
      </c>
      <c r="EY160" s="110" t="str">
        <f>IF(AND(EY$85&gt;=FB160,EY$85&lt;=FC160),IFERROR($G160/FD160,0),"")</f>
        <v/>
      </c>
      <c r="EZ160" s="110" t="str">
        <f>IF(AND(EZ$85&gt;=FB160,EZ$85&lt;=FC160),IFERROR($G160/FD160,0),"")</f>
        <v/>
      </c>
      <c r="FA160" s="110" t="str">
        <f>IF(AND(FA$85&gt;=FB160,FA$85&lt;=FC160),IFERROR($G160/FD160,0),"")</f>
        <v/>
      </c>
      <c r="FB160">
        <f>'06_Presupuesto'!J246-'02_Rendimientos'!$B$79+1</f>
        <v>82</v>
      </c>
      <c r="FC160">
        <f>'06_Presupuesto'!K246-'02_Rendimientos'!$B$79+1</f>
        <v>95</v>
      </c>
      <c r="FD160">
        <f>FC160-FB160+1</f>
        <v>14</v>
      </c>
    </row>
    <row r="161" spans="2:160">
      <c r="B161" t="str">
        <f>'06_Presupuesto'!K81</f>
        <v>C.1.3.3</v>
      </c>
      <c r="C161" t="str">
        <f>'06_Presupuesto'!L81</f>
        <v>Caja de derivación</v>
      </c>
      <c r="D161" t="str">
        <f>'06_Presupuesto'!M81</f>
        <v>UNI</v>
      </c>
      <c r="E161" s="90">
        <f>'06_Presupuesto'!N81</f>
        <v>11</v>
      </c>
      <c r="F161" s="90">
        <f>'06_Presupuesto'!O81</f>
        <v>9750</v>
      </c>
      <c r="G161" s="90">
        <f>'06_Presupuesto'!P81</f>
        <v>107250</v>
      </c>
      <c r="H161" s="90" t="str">
        <f>IF(AND(H$85&gt;=FB161,H$85&lt;=FC161),IFERROR($G161/FD161,0),"")</f>
        <v/>
      </c>
      <c r="I161" s="90" t="str">
        <f>IF(AND(I$85&gt;=FB161,I$85&lt;=FC161),IFERROR($G161/FD161,0),"")</f>
        <v/>
      </c>
      <c r="J161" s="90" t="str">
        <f>IF(AND(J$85&gt;=FB161,J$85&lt;=FC161),IFERROR($G161/FD161,0),"")</f>
        <v/>
      </c>
      <c r="K161" s="90" t="str">
        <f>IF(AND(K$85&gt;=FB161,K$85&lt;=FC161),IFERROR($G161/FD161,0),"")</f>
        <v/>
      </c>
      <c r="L161" s="90" t="str">
        <f>IF(AND(L$85&gt;=FB161,L$85&lt;=FC161),IFERROR($G161/FD161,0),"")</f>
        <v/>
      </c>
      <c r="M161" s="90" t="str">
        <f>IF(AND(M$85&gt;=FB161,M$85&lt;=FC161),IFERROR($G161/FD161,0),"")</f>
        <v/>
      </c>
      <c r="N161" s="90" t="str">
        <f>IF(AND(N$85&gt;=FB161,N$85&lt;=FC161),IFERROR($G161/FD161,0),"")</f>
        <v/>
      </c>
      <c r="O161" s="90" t="str">
        <f>IF(AND(O$85&gt;=FB161,O$85&lt;=FC161),IFERROR($G161/FD161,0),"")</f>
        <v/>
      </c>
      <c r="P161" s="90" t="str">
        <f>IF(AND(P$85&gt;=FB161,P$85&lt;=FC161),IFERROR($G161/FD161,0),"")</f>
        <v/>
      </c>
      <c r="Q161" s="90" t="str">
        <f>IF(AND(Q$85&gt;=FB161,Q$85&lt;=FC161),IFERROR($G161/FD161,0),"")</f>
        <v/>
      </c>
      <c r="R161" s="90" t="str">
        <f>IF(AND(R$85&gt;=FB161,R$85&lt;=FC161),IFERROR($G161/FD161,0),"")</f>
        <v/>
      </c>
      <c r="S161" s="90" t="str">
        <f>IF(AND(S$85&gt;=FB161,S$85&lt;=FC161),IFERROR($G161/FD161,0),"")</f>
        <v/>
      </c>
      <c r="T161" s="90" t="str">
        <f>IF(AND(T$85&gt;=FB161,T$85&lt;=FC161),IFERROR($G161/FD161,0),"")</f>
        <v/>
      </c>
      <c r="U161" s="90" t="str">
        <f>IF(AND(U$85&gt;=FB161,U$85&lt;=FC161),IFERROR($G161/FD161,0),"")</f>
        <v/>
      </c>
      <c r="V161" s="90" t="str">
        <f>IF(AND(V$85&gt;=FB161,V$85&lt;=FC161),IFERROR($G161/FD161,0),"")</f>
        <v/>
      </c>
      <c r="W161" s="90" t="str">
        <f>IF(AND(W$85&gt;=FB161,W$85&lt;=FC161),IFERROR($G161/FD161,0),"")</f>
        <v/>
      </c>
      <c r="X161" s="90" t="str">
        <f>IF(AND(X$85&gt;=FB161,X$85&lt;=FC161),IFERROR($G161/FD161,0),"")</f>
        <v/>
      </c>
      <c r="Y161" s="90" t="str">
        <f>IF(AND(Y$85&gt;=FB161,Y$85&lt;=FC161),IFERROR($G161/FD161,0),"")</f>
        <v/>
      </c>
      <c r="Z161" s="90" t="str">
        <f>IF(AND(Z$85&gt;=FB161,Z$85&lt;=FC161),IFERROR($G161/FD161,0),"")</f>
        <v/>
      </c>
      <c r="AA161" s="90" t="str">
        <f>IF(AND(AA$85&gt;=FB161,AA$85&lt;=FC161),IFERROR($G161/FD161,0),"")</f>
        <v/>
      </c>
      <c r="AB161" s="90" t="str">
        <f>IF(AND(AB$85&gt;=FB161,AB$85&lt;=FC161),IFERROR($G161/FD161,0),"")</f>
        <v/>
      </c>
      <c r="AC161" s="90" t="str">
        <f>IF(AND(AC$85&gt;=FB161,AC$85&lt;=FC161),IFERROR($G161/FD161,0),"")</f>
        <v/>
      </c>
      <c r="AD161" s="90" t="str">
        <f>IF(AND(AD$85&gt;=FB161,AD$85&lt;=FC161),IFERROR($G161/FD161,0),"")</f>
        <v/>
      </c>
      <c r="AE161" s="90" t="str">
        <f>IF(AND(AE$85&gt;=FB161,AE$85&lt;=FC161),IFERROR($G161/FD161,0),"")</f>
        <v/>
      </c>
      <c r="AF161" s="90" t="str">
        <f>IF(AND(AF$85&gt;=FB161,AF$85&lt;=FC161),IFERROR($G161/FD161,0),"")</f>
        <v/>
      </c>
      <c r="AG161" s="90" t="str">
        <f>IF(AND(AG$85&gt;=FB161,AG$85&lt;=FC161),IFERROR($G161/FD161,0),"")</f>
        <v/>
      </c>
      <c r="AH161" s="90" t="str">
        <f>IF(AND(AH$85&gt;=FB161,AH$85&lt;=FC161),IFERROR($G161/FD161,0),"")</f>
        <v/>
      </c>
      <c r="AI161" s="90" t="str">
        <f>IF(AND(AI$85&gt;=FB161,AI$85&lt;=FC161),IFERROR($G161/FD161,0),"")</f>
        <v/>
      </c>
      <c r="AJ161" s="90" t="str">
        <f>IF(AND(AJ$85&gt;=FB161,AJ$85&lt;=FC161),IFERROR($G161/FD161,0),"")</f>
        <v/>
      </c>
      <c r="AK161" s="90" t="str">
        <f>IF(AND(AK$85&gt;=FB161,AK$85&lt;=FC161),IFERROR($G161/FD161,0),"")</f>
        <v/>
      </c>
      <c r="AL161" s="90" t="str">
        <f>IF(AND(AL$85&gt;=FB161,AL$85&lt;=FC161),IFERROR($G161/FD161,0),"")</f>
        <v/>
      </c>
      <c r="AM161" s="90" t="str">
        <f>IF(AND(AM$85&gt;=FB161,AM$85&lt;=FC161),IFERROR($G161/FD161,0),"")</f>
        <v/>
      </c>
      <c r="AN161" s="90" t="str">
        <f>IF(AND(AN$85&gt;=FB161,AN$85&lt;=FC161),IFERROR($G161/FD161,0),"")</f>
        <v/>
      </c>
      <c r="AO161" s="90" t="str">
        <f>IF(AND(AO$85&gt;=FB161,AO$85&lt;=FC161),IFERROR($G161/FD161,0),"")</f>
        <v/>
      </c>
      <c r="AP161" s="90" t="str">
        <f>IF(AND(AP$85&gt;=FB161,AP$85&lt;=FC161),IFERROR($G161/FD161,0),"")</f>
        <v/>
      </c>
      <c r="AQ161" s="90" t="str">
        <f>IF(AND(AQ$85&gt;=FB161,AQ$85&lt;=FC161),IFERROR($G161/FD161,0),"")</f>
        <v/>
      </c>
      <c r="AR161" s="90" t="str">
        <f>IF(AND(AR$85&gt;=FB161,AR$85&lt;=FC161),IFERROR($G161/FD161,0),"")</f>
        <v/>
      </c>
      <c r="AS161" s="90" t="str">
        <f>IF(AND(AS$85&gt;=FB161,AS$85&lt;=FC161),IFERROR($G161/FD161,0),"")</f>
        <v/>
      </c>
      <c r="AT161" s="90" t="str">
        <f>IF(AND(AT$85&gt;=FB161,AT$85&lt;=FC161),IFERROR($G161/FD161,0),"")</f>
        <v/>
      </c>
      <c r="AU161" s="90" t="str">
        <f>IF(AND(AU$85&gt;=FB161,AU$85&lt;=FC161),IFERROR($G161/FD161,0),"")</f>
        <v/>
      </c>
      <c r="AV161" s="90" t="str">
        <f>IF(AND(AV$85&gt;=FB161,AV$85&lt;=FC161),IFERROR($G161/FD161,0),"")</f>
        <v/>
      </c>
      <c r="AW161" s="90" t="str">
        <f>IF(AND(AW$85&gt;=FB161,AW$85&lt;=FC161),IFERROR($G161/FD161,0),"")</f>
        <v/>
      </c>
      <c r="AX161" s="90" t="str">
        <f>IF(AND(AX$85&gt;=FB161,AX$85&lt;=FC161),IFERROR($G161/FD161,0),"")</f>
        <v/>
      </c>
      <c r="AY161" s="90" t="str">
        <f>IF(AND(AY$85&gt;=FB161,AY$85&lt;=FC161),IFERROR($G161/FD161,0),"")</f>
        <v/>
      </c>
      <c r="AZ161" s="90" t="str">
        <f>IF(AND(AZ$85&gt;=FB161,AZ$85&lt;=FC161),IFERROR($G161/FD161,0),"")</f>
        <v/>
      </c>
      <c r="BA161" s="90" t="str">
        <f>IF(AND(BA$85&gt;=FB161,BA$85&lt;=FC161),IFERROR($G161/FD161,0),"")</f>
        <v/>
      </c>
      <c r="BB161" s="90" t="str">
        <f>IF(AND(BB$85&gt;=FB161,BB$85&lt;=FC161),IFERROR($G161/FD161,0),"")</f>
        <v/>
      </c>
      <c r="BC161" s="90" t="str">
        <f>IF(AND(BC$85&gt;=FB161,BC$85&lt;=FC161),IFERROR($G161/FD161,0),"")</f>
        <v/>
      </c>
      <c r="BD161" s="90" t="str">
        <f>IF(AND(BD$85&gt;=FB161,BD$85&lt;=FC161),IFERROR($G161/FD161,0),"")</f>
        <v/>
      </c>
      <c r="BE161" s="90" t="str">
        <f>IF(AND(BE$85&gt;=FB161,BE$85&lt;=FC161),IFERROR($G161/FD161,0),"")</f>
        <v/>
      </c>
      <c r="BF161" s="90" t="str">
        <f>IF(AND(BF$85&gt;=FB161,BF$85&lt;=FC161),IFERROR($G161/FD161,0),"")</f>
        <v/>
      </c>
      <c r="BG161" s="90" t="str">
        <f>IF(AND(BG$85&gt;=FB161,BG$85&lt;=FC161),IFERROR($G161/FD161,0),"")</f>
        <v/>
      </c>
      <c r="BH161" s="90" t="str">
        <f>IF(AND(BH$85&gt;=FB161,BH$85&lt;=FC161),IFERROR($G161/FD161,0),"")</f>
        <v/>
      </c>
      <c r="BI161" s="90" t="str">
        <f>IF(AND(BI$85&gt;=FB161,BI$85&lt;=FC161),IFERROR($G161/FD161,0),"")</f>
        <v/>
      </c>
      <c r="BJ161" s="90" t="str">
        <f>IF(AND(BJ$85&gt;=FB161,BJ$85&lt;=FC161),IFERROR($G161/FD161,0),"")</f>
        <v/>
      </c>
      <c r="BK161" s="90" t="str">
        <f>IF(AND(BK$85&gt;=FB161,BK$85&lt;=FC161),IFERROR($G161/FD161,0),"")</f>
        <v/>
      </c>
      <c r="BL161" s="90" t="str">
        <f>IF(AND(BL$85&gt;=FB161,BL$85&lt;=FC161),IFERROR($G161/FD161,0),"")</f>
        <v/>
      </c>
      <c r="BM161" s="90" t="str">
        <f>IF(AND(BM$85&gt;=FB161,BM$85&lt;=FC161),IFERROR($G161/FD161,0),"")</f>
        <v/>
      </c>
      <c r="BN161" s="90" t="str">
        <f>IF(AND(BN$85&gt;=FB161,BN$85&lt;=FC161),IFERROR($G161/FD161,0),"")</f>
        <v/>
      </c>
      <c r="BO161" s="90" t="str">
        <f>IF(AND(BO$85&gt;=FB161,BO$85&lt;=FC161),IFERROR($G161/FD161,0),"")</f>
        <v/>
      </c>
      <c r="BP161" s="90" t="str">
        <f>IF(AND(BP$85&gt;=FB161,BP$85&lt;=FC161),IFERROR($G161/FD161,0),"")</f>
        <v/>
      </c>
      <c r="BQ161" s="90" t="str">
        <f>IF(AND(BQ$85&gt;=FB161,BQ$85&lt;=FC161),IFERROR($G161/FD161,0),"")</f>
        <v/>
      </c>
      <c r="BR161" s="90" t="str">
        <f>IF(AND(BR$85&gt;=FB161,BR$85&lt;=FC161),IFERROR($G161/FD161,0),"")</f>
        <v/>
      </c>
      <c r="BS161" s="90" t="str">
        <f>IF(AND(BS$85&gt;=FB161,BS$85&lt;=FC161),IFERROR($G161/FD161,0),"")</f>
        <v/>
      </c>
      <c r="BT161" s="90" t="str">
        <f>IF(AND(BT$85&gt;=FB161,BT$85&lt;=FC161),IFERROR($G161/FD161,0),"")</f>
        <v/>
      </c>
      <c r="BU161" s="90" t="str">
        <f>IF(AND(BU$85&gt;=FB161,BU$85&lt;=FC161),IFERROR($G161/FD161,0),"")</f>
        <v/>
      </c>
      <c r="BV161" s="90" t="str">
        <f>IF(AND(BV$85&gt;=FB161,BV$85&lt;=FC161),IFERROR($G161/FD161,0),"")</f>
        <v/>
      </c>
      <c r="BW161" s="90" t="str">
        <f>IF(AND(BW$85&gt;=FB161,BW$85&lt;=FC161),IFERROR($G161/FD161,0),"")</f>
        <v/>
      </c>
      <c r="BX161" s="90" t="str">
        <f>IF(AND(BX$85&gt;=FB161,BX$85&lt;=FC161),IFERROR($G161/FD161,0),"")</f>
        <v/>
      </c>
      <c r="BY161" s="90" t="str">
        <f>IF(AND(BY$85&gt;=FB161,BY$85&lt;=FC161),IFERROR($G161/FD161,0),"")</f>
        <v/>
      </c>
      <c r="BZ161" s="90" t="str">
        <f>IF(AND(BZ$85&gt;=FB161,BZ$85&lt;=FC161),IFERROR($G161/FD161,0),"")</f>
        <v/>
      </c>
      <c r="CA161" s="90" t="str">
        <f>IF(AND(CA$85&gt;=FB161,CA$85&lt;=FC161),IFERROR($G161/FD161,0),"")</f>
        <v/>
      </c>
      <c r="CB161" s="90" t="str">
        <f>IF(AND(CB$85&gt;=FB161,CB$85&lt;=FC161),IFERROR($G161/FD161,0),"")</f>
        <v/>
      </c>
      <c r="CC161" s="90" t="str">
        <f>IF(AND(CC$85&gt;=FB161,CC$85&lt;=FC161),IFERROR($G161/FD161,0),"")</f>
        <v/>
      </c>
      <c r="CD161" s="90" t="str">
        <f>IF(AND(CD$85&gt;=FB161,CD$85&lt;=FC161),IFERROR($G161/FD161,0),"")</f>
        <v/>
      </c>
      <c r="CE161" s="90" t="str">
        <f>IF(AND(CE$85&gt;=FB161,CE$85&lt;=FC161),IFERROR($G161/FD161,0),"")</f>
        <v/>
      </c>
      <c r="CF161" s="90" t="str">
        <f>IF(AND(CF$85&gt;=FB161,CF$85&lt;=FC161),IFERROR($G161/FD161,0),"")</f>
        <v/>
      </c>
      <c r="CG161" s="90" t="str">
        <f>IF(AND(CG$85&gt;=FB161,CG$85&lt;=FC161),IFERROR($G161/FD161,0),"")</f>
        <v/>
      </c>
      <c r="CH161" s="90" t="str">
        <f>IF(AND(CH$85&gt;=FB161,CH$85&lt;=FC161),IFERROR($G161/FD161,0),"")</f>
        <v/>
      </c>
      <c r="CI161" s="90" t="str">
        <f>IF(AND(CI$85&gt;=FB161,CI$85&lt;=FC161),IFERROR($G161/FD161,0),"")</f>
        <v/>
      </c>
      <c r="CJ161" s="90" t="str">
        <f>IF(AND(CJ$85&gt;=FB161,CJ$85&lt;=FC161),IFERROR($G161/FD161,0),"")</f>
        <v/>
      </c>
      <c r="CK161" s="90">
        <f>IF(AND(CK$85&gt;=FB161,CK$85&lt;=FC161),IFERROR($G161/FD161,0),"")</f>
        <v>7660.7142857142853</v>
      </c>
      <c r="CL161" s="90">
        <f>IF(AND(CL$85&gt;=FB161,CL$85&lt;=FC161),IFERROR($G161/FD161,0),"")</f>
        <v>7660.7142857142853</v>
      </c>
      <c r="CM161" s="90">
        <f>IF(AND(CM$85&gt;=FB161,CM$85&lt;=FC161),IFERROR($G161/FD161,0),"")</f>
        <v>7660.7142857142853</v>
      </c>
      <c r="CN161" s="90">
        <f>IF(AND(CN$85&gt;=FB161,CN$85&lt;=FC161),IFERROR($G161/FD161,0),"")</f>
        <v>7660.7142857142853</v>
      </c>
      <c r="CO161" s="90">
        <f>IF(AND(CO$85&gt;=FB161,CO$85&lt;=FC161),IFERROR($G161/FD161,0),"")</f>
        <v>7660.7142857142853</v>
      </c>
      <c r="CP161" s="90">
        <f>IF(AND(CP$85&gt;=FB161,CP$85&lt;=FC161),IFERROR($G161/FD161,0),"")</f>
        <v>7660.7142857142853</v>
      </c>
      <c r="CQ161" s="90">
        <f>IF(AND(CQ$85&gt;=FB161,CQ$85&lt;=FC161),IFERROR($G161/FD161,0),"")</f>
        <v>7660.7142857142853</v>
      </c>
      <c r="CR161" s="90">
        <f>IF(AND(CR$85&gt;=FB161,CR$85&lt;=FC161),IFERROR($G161/FD161,0),"")</f>
        <v>7660.7142857142853</v>
      </c>
      <c r="CS161" s="90">
        <f>IF(AND(CS$85&gt;=FB161,CS$85&lt;=FC161),IFERROR($G161/FD161,0),"")</f>
        <v>7660.7142857142853</v>
      </c>
      <c r="CT161" s="90">
        <f>IF(AND(CT$85&gt;=FB161,CT$85&lt;=FC161),IFERROR($G161/FD161,0),"")</f>
        <v>7660.7142857142853</v>
      </c>
      <c r="CU161" s="90">
        <f>IF(AND(CU$85&gt;=FB161,CU$85&lt;=FC161),IFERROR($G161/FD161,0),"")</f>
        <v>7660.7142857142853</v>
      </c>
      <c r="CV161" s="90">
        <f>IF(AND(CV$85&gt;=FB161,CV$85&lt;=FC161),IFERROR($G161/FD161,0),"")</f>
        <v>7660.7142857142853</v>
      </c>
      <c r="CW161" s="90">
        <f>IF(AND(CW$85&gt;=FB161,CW$85&lt;=FC161),IFERROR($G161/FD161,0),"")</f>
        <v>7660.7142857142853</v>
      </c>
      <c r="CX161" s="90">
        <f>IF(AND(CX$85&gt;=FB161,CX$85&lt;=FC161),IFERROR($G161/FD161,0),"")</f>
        <v>7660.7142857142853</v>
      </c>
      <c r="CY161" s="90" t="str">
        <f>IF(AND(CY$85&gt;=FB161,CY$85&lt;=FC161),IFERROR($G161/FD161,0),"")</f>
        <v/>
      </c>
      <c r="CZ161" s="90" t="str">
        <f>IF(AND(CZ$85&gt;=FB161,CZ$85&lt;=FC161),IFERROR($G161/FD161,0),"")</f>
        <v/>
      </c>
      <c r="DA161" s="90" t="str">
        <f>IF(AND(DA$85&gt;=FB161,DA$85&lt;=FC161),IFERROR($G161/FD161,0),"")</f>
        <v/>
      </c>
      <c r="DB161" s="90" t="str">
        <f>IF(AND(DB$85&gt;=FB161,DB$85&lt;=FC161),IFERROR($G161/FD161,0),"")</f>
        <v/>
      </c>
      <c r="DC161" s="90" t="str">
        <f>IF(AND(DC$85&gt;=FB161,DC$85&lt;=FC161),IFERROR($G161/FD161,0),"")</f>
        <v/>
      </c>
      <c r="DD161" s="90" t="str">
        <f>IF(AND(DD$85&gt;=FB161,DD$85&lt;=FC161),IFERROR($G161/FD161,0),"")</f>
        <v/>
      </c>
      <c r="DE161" s="90" t="str">
        <f>IF(AND(DE$85&gt;=FB161,DE$85&lt;=FC161),IFERROR($G161/FD161,0),"")</f>
        <v/>
      </c>
      <c r="DF161" s="90" t="str">
        <f>IF(AND(DF$85&gt;=FB161,DF$85&lt;=FC161),IFERROR($G161/FD161,0),"")</f>
        <v/>
      </c>
      <c r="DG161" s="90" t="str">
        <f>IF(AND(DG$85&gt;=FB161,DG$85&lt;=FC161),IFERROR($G161/FD161,0),"")</f>
        <v/>
      </c>
      <c r="DH161" s="90" t="str">
        <f>IF(AND(DH$85&gt;=FB161,DH$85&lt;=FC161),IFERROR($G161/FD161,0),"")</f>
        <v/>
      </c>
      <c r="DI161" s="90" t="str">
        <f>IF(AND(DI$85&gt;=FB161,DI$85&lt;=FC161),IFERROR($G161/FD161,0),"")</f>
        <v/>
      </c>
      <c r="DJ161" s="90" t="str">
        <f>IF(AND(DJ$85&gt;=FB161,DJ$85&lt;=FC161),IFERROR($G161/FD161,0),"")</f>
        <v/>
      </c>
      <c r="DK161" s="90" t="str">
        <f>IF(AND(DK$85&gt;=FB161,DK$85&lt;=FC161),IFERROR($G161/FD161,0),"")</f>
        <v/>
      </c>
      <c r="DL161" s="90" t="str">
        <f>IF(AND(DL$85&gt;=FB161,DL$85&lt;=FC161),IFERROR($G161/FD161,0),"")</f>
        <v/>
      </c>
      <c r="DM161" s="90" t="str">
        <f>IF(AND(DM$85&gt;=FB161,DM$85&lt;=FC161),IFERROR($G161/FD161,0),"")</f>
        <v/>
      </c>
      <c r="DN161" s="90" t="str">
        <f>IF(AND(DN$85&gt;=FB161,DN$85&lt;=FC161),IFERROR($G161/FD161,0),"")</f>
        <v/>
      </c>
      <c r="DO161" s="90" t="str">
        <f>IF(AND(DO$85&gt;=FB161,DO$85&lt;=FC161),IFERROR($G161/FD161,0),"")</f>
        <v/>
      </c>
      <c r="DP161" s="90" t="str">
        <f>IF(AND(DP$85&gt;=FB161,DP$85&lt;=FC161),IFERROR($G161/FD161,0),"")</f>
        <v/>
      </c>
      <c r="DQ161" s="90" t="str">
        <f>IF(AND(DQ$85&gt;=FB161,DQ$85&lt;=FC161),IFERROR($G161/FD161,0),"")</f>
        <v/>
      </c>
      <c r="DR161" s="90" t="str">
        <f>IF(AND(DR$85&gt;=FB161,DR$85&lt;=FC161),IFERROR($G161/FD161,0),"")</f>
        <v/>
      </c>
      <c r="DS161" s="90" t="str">
        <f>IF(AND(DS$85&gt;=FB161,DS$85&lt;=FC161),IFERROR($G161/FD161,0),"")</f>
        <v/>
      </c>
      <c r="DT161" s="90" t="str">
        <f>IF(AND(DT$85&gt;=FB161,DT$85&lt;=FC161),IFERROR($G161/FD161,0),"")</f>
        <v/>
      </c>
      <c r="DU161" s="90" t="str">
        <f>IF(AND(DU$85&gt;=FB161,DU$85&lt;=FC161),IFERROR($G161/FD161,0),"")</f>
        <v/>
      </c>
      <c r="DV161" s="90" t="str">
        <f>IF(AND(DV$85&gt;=FB161,DV$85&lt;=FC161),IFERROR($G161/FD161,0),"")</f>
        <v/>
      </c>
      <c r="DW161" s="90" t="str">
        <f>IF(AND(DW$85&gt;=FB161,DW$85&lt;=FC161),IFERROR($G161/FD161,0),"")</f>
        <v/>
      </c>
      <c r="DX161" s="90" t="str">
        <f>IF(AND(DX$85&gt;=FB161,DX$85&lt;=FC161),IFERROR($G161/FD161,0),"")</f>
        <v/>
      </c>
      <c r="DY161" s="90" t="str">
        <f>IF(AND(DY$85&gt;=FB161,DY$85&lt;=FC161),IFERROR($G161/FD161,0),"")</f>
        <v/>
      </c>
      <c r="DZ161" s="90" t="str">
        <f>IF(AND(DZ$85&gt;=FB161,DZ$85&lt;=FC161),IFERROR($G161/FD161,0),"")</f>
        <v/>
      </c>
      <c r="EA161" s="90" t="str">
        <f>IF(AND(EA$85&gt;=FB161,EA$85&lt;=FC161),IFERROR($G161/FD161,0),"")</f>
        <v/>
      </c>
      <c r="EB161" s="90" t="str">
        <f>IF(AND(EB$85&gt;=FB161,EB$85&lt;=FC161),IFERROR($G161/FD161,0),"")</f>
        <v/>
      </c>
      <c r="EC161" s="90" t="str">
        <f>IF(AND(EC$85&gt;=FB161,EC$85&lt;=FC161),IFERROR($G161/FD161,0),"")</f>
        <v/>
      </c>
      <c r="ED161" s="90" t="str">
        <f>IF(AND(ED$85&gt;=FB161,ED$85&lt;=FC161),IFERROR($G161/FD161,0),"")</f>
        <v/>
      </c>
      <c r="EE161" s="90" t="str">
        <f>IF(AND(EE$85&gt;=FB161,EE$85&lt;=FC161),IFERROR($G161/FD161,0),"")</f>
        <v/>
      </c>
      <c r="EF161" s="90" t="str">
        <f>IF(AND(EF$85&gt;=FB161,EF$85&lt;=FC161),IFERROR($G161/FD161,0),"")</f>
        <v/>
      </c>
      <c r="EG161" s="90" t="str">
        <f>IF(AND(EG$85&gt;=FB161,EG$85&lt;=FC161),IFERROR($G161/FD161,0),"")</f>
        <v/>
      </c>
      <c r="EH161" s="90" t="str">
        <f>IF(AND(EH$85&gt;=FB161,EH$85&lt;=FC161),IFERROR($G161/FD161,0),"")</f>
        <v/>
      </c>
      <c r="EI161" s="90" t="str">
        <f>IF(AND(EI$85&gt;=FB161,EI$85&lt;=FC161),IFERROR($G161/FD161,0),"")</f>
        <v/>
      </c>
      <c r="EJ161" s="90" t="str">
        <f>IF(AND(EJ$85&gt;=FB161,EJ$85&lt;=FC161),IFERROR($G161/FD161,0),"")</f>
        <v/>
      </c>
      <c r="EK161" s="90" t="str">
        <f>IF(AND(EK$85&gt;=FB161,EK$85&lt;=FC161),IFERROR($G161/FD161,0),"")</f>
        <v/>
      </c>
      <c r="EL161" s="90" t="str">
        <f>IF(AND(EL$85&gt;=FB161,EL$85&lt;=FC161),IFERROR($G161/FD161,0),"")</f>
        <v/>
      </c>
      <c r="EM161" s="90" t="str">
        <f>IF(AND(EM$85&gt;=FB161,EM$85&lt;=FC161),IFERROR($G161/FD161,0),"")</f>
        <v/>
      </c>
      <c r="EN161" s="90" t="str">
        <f>IF(AND(EN$85&gt;=FB161,EN$85&lt;=FC161),IFERROR($G161/FD161,0),"")</f>
        <v/>
      </c>
      <c r="EO161" s="90" t="str">
        <f>IF(AND(EO$85&gt;=FB161,EO$85&lt;=FC161),IFERROR($G161/FD161,0),"")</f>
        <v/>
      </c>
      <c r="EP161" s="90" t="str">
        <f>IF(AND(EP$85&gt;=FB161,EP$85&lt;=FC161),IFERROR($G161/FD161,0),"")</f>
        <v/>
      </c>
      <c r="EQ161" s="90" t="str">
        <f>IF(AND(EQ$85&gt;=FB161,EQ$85&lt;=FC161),IFERROR($G161/FD161,0),"")</f>
        <v/>
      </c>
      <c r="ER161" s="90" t="str">
        <f>IF(AND(ER$85&gt;=FB161,ER$85&lt;=FC161),IFERROR($G161/FD161,0),"")</f>
        <v/>
      </c>
      <c r="ES161" s="90" t="str">
        <f>IF(AND(ES$85&gt;=FB161,ES$85&lt;=FC161),IFERROR($G161/FD161,0),"")</f>
        <v/>
      </c>
      <c r="ET161" s="90" t="str">
        <f>IF(AND(ET$85&gt;=FB161,ET$85&lt;=FC161),IFERROR($G161/FD161,0),"")</f>
        <v/>
      </c>
      <c r="EU161" s="90" t="str">
        <f>IF(AND(EU$85&gt;=FB161,EU$85&lt;=FC161),IFERROR($G161/FD161,0),"")</f>
        <v/>
      </c>
      <c r="EV161" s="90" t="str">
        <f>IF(AND(EV$85&gt;=FB161,EV$85&lt;=FC161),IFERROR($G161/FD161,0),"")</f>
        <v/>
      </c>
      <c r="EW161" s="90" t="str">
        <f>IF(AND(EW$85&gt;=FB161,EW$85&lt;=FC161),IFERROR($G161/FD161,0),"")</f>
        <v/>
      </c>
      <c r="EX161" s="90" t="str">
        <f>IF(AND(EX$85&gt;=FB161,EX$85&lt;=FC161),IFERROR($G161/FD161,0),"")</f>
        <v/>
      </c>
      <c r="EY161" s="90" t="str">
        <f>IF(AND(EY$85&gt;=FB161,EY$85&lt;=FC161),IFERROR($G161/FD161,0),"")</f>
        <v/>
      </c>
      <c r="EZ161" s="90" t="str">
        <f>IF(AND(EZ$85&gt;=FB161,EZ$85&lt;=FC161),IFERROR($G161/FD161,0),"")</f>
        <v/>
      </c>
      <c r="FA161" s="90" t="str">
        <f>IF(AND(FA$85&gt;=FB161,FA$85&lt;=FC161),IFERROR($G161/FD161,0),"")</f>
        <v/>
      </c>
      <c r="FB161">
        <f>'06_Presupuesto'!J247-'02_Rendimientos'!$B$79+1</f>
        <v>82</v>
      </c>
      <c r="FC161">
        <f>'06_Presupuesto'!K247-'02_Rendimientos'!$B$79+1</f>
        <v>95</v>
      </c>
      <c r="FD161">
        <f>FC161-FB161+1</f>
        <v>14</v>
      </c>
    </row>
    <row r="162" spans="2:160">
      <c r="B162" s="109" t="str">
        <f>'06_Presupuesto'!K82</f>
        <v>C.1.3.4</v>
      </c>
      <c r="C162" s="109" t="str">
        <f>'06_Presupuesto'!L82</f>
        <v>Enchufe triple</v>
      </c>
      <c r="D162" s="109" t="str">
        <f>'06_Presupuesto'!M82</f>
        <v>UNI</v>
      </c>
      <c r="E162" s="110">
        <f>'06_Presupuesto'!N82</f>
        <v>8</v>
      </c>
      <c r="F162" s="110">
        <f>'06_Presupuesto'!O82</f>
        <v>24374.999999999996</v>
      </c>
      <c r="G162" s="110">
        <f>'06_Presupuesto'!P82</f>
        <v>194999.99999999997</v>
      </c>
      <c r="H162" s="110" t="str">
        <f>IF(AND(H$85&gt;=FB162,H$85&lt;=FC162),IFERROR($G162/FD162,0),"")</f>
        <v/>
      </c>
      <c r="I162" s="110" t="str">
        <f>IF(AND(I$85&gt;=FB162,I$85&lt;=FC162),IFERROR($G162/FD162,0),"")</f>
        <v/>
      </c>
      <c r="J162" s="110" t="str">
        <f>IF(AND(J$85&gt;=FB162,J$85&lt;=FC162),IFERROR($G162/FD162,0),"")</f>
        <v/>
      </c>
      <c r="K162" s="110" t="str">
        <f>IF(AND(K$85&gt;=FB162,K$85&lt;=FC162),IFERROR($G162/FD162,0),"")</f>
        <v/>
      </c>
      <c r="L162" s="110" t="str">
        <f>IF(AND(L$85&gt;=FB162,L$85&lt;=FC162),IFERROR($G162/FD162,0),"")</f>
        <v/>
      </c>
      <c r="M162" s="110" t="str">
        <f>IF(AND(M$85&gt;=FB162,M$85&lt;=FC162),IFERROR($G162/FD162,0),"")</f>
        <v/>
      </c>
      <c r="N162" s="110" t="str">
        <f>IF(AND(N$85&gt;=FB162,N$85&lt;=FC162),IFERROR($G162/FD162,0),"")</f>
        <v/>
      </c>
      <c r="O162" s="110" t="str">
        <f>IF(AND(O$85&gt;=FB162,O$85&lt;=FC162),IFERROR($G162/FD162,0),"")</f>
        <v/>
      </c>
      <c r="P162" s="110" t="str">
        <f>IF(AND(P$85&gt;=FB162,P$85&lt;=FC162),IFERROR($G162/FD162,0),"")</f>
        <v/>
      </c>
      <c r="Q162" s="110" t="str">
        <f>IF(AND(Q$85&gt;=FB162,Q$85&lt;=FC162),IFERROR($G162/FD162,0),"")</f>
        <v/>
      </c>
      <c r="R162" s="110" t="str">
        <f>IF(AND(R$85&gt;=FB162,R$85&lt;=FC162),IFERROR($G162/FD162,0),"")</f>
        <v/>
      </c>
      <c r="S162" s="110" t="str">
        <f>IF(AND(S$85&gt;=FB162,S$85&lt;=FC162),IFERROR($G162/FD162,0),"")</f>
        <v/>
      </c>
      <c r="T162" s="110" t="str">
        <f>IF(AND(T$85&gt;=FB162,T$85&lt;=FC162),IFERROR($G162/FD162,0),"")</f>
        <v/>
      </c>
      <c r="U162" s="110" t="str">
        <f>IF(AND(U$85&gt;=FB162,U$85&lt;=FC162),IFERROR($G162/FD162,0),"")</f>
        <v/>
      </c>
      <c r="V162" s="110" t="str">
        <f>IF(AND(V$85&gt;=FB162,V$85&lt;=FC162),IFERROR($G162/FD162,0),"")</f>
        <v/>
      </c>
      <c r="W162" s="110" t="str">
        <f>IF(AND(W$85&gt;=FB162,W$85&lt;=FC162),IFERROR($G162/FD162,0),"")</f>
        <v/>
      </c>
      <c r="X162" s="110" t="str">
        <f>IF(AND(X$85&gt;=FB162,X$85&lt;=FC162),IFERROR($G162/FD162,0),"")</f>
        <v/>
      </c>
      <c r="Y162" s="110" t="str">
        <f>IF(AND(Y$85&gt;=FB162,Y$85&lt;=FC162),IFERROR($G162/FD162,0),"")</f>
        <v/>
      </c>
      <c r="Z162" s="110" t="str">
        <f>IF(AND(Z$85&gt;=FB162,Z$85&lt;=FC162),IFERROR($G162/FD162,0),"")</f>
        <v/>
      </c>
      <c r="AA162" s="110" t="str">
        <f>IF(AND(AA$85&gt;=FB162,AA$85&lt;=FC162),IFERROR($G162/FD162,0),"")</f>
        <v/>
      </c>
      <c r="AB162" s="110" t="str">
        <f>IF(AND(AB$85&gt;=FB162,AB$85&lt;=FC162),IFERROR($G162/FD162,0),"")</f>
        <v/>
      </c>
      <c r="AC162" s="110" t="str">
        <f>IF(AND(AC$85&gt;=FB162,AC$85&lt;=FC162),IFERROR($G162/FD162,0),"")</f>
        <v/>
      </c>
      <c r="AD162" s="110" t="str">
        <f>IF(AND(AD$85&gt;=FB162,AD$85&lt;=FC162),IFERROR($G162/FD162,0),"")</f>
        <v/>
      </c>
      <c r="AE162" s="110" t="str">
        <f>IF(AND(AE$85&gt;=FB162,AE$85&lt;=FC162),IFERROR($G162/FD162,0),"")</f>
        <v/>
      </c>
      <c r="AF162" s="110" t="str">
        <f>IF(AND(AF$85&gt;=FB162,AF$85&lt;=FC162),IFERROR($G162/FD162,0),"")</f>
        <v/>
      </c>
      <c r="AG162" s="110" t="str">
        <f>IF(AND(AG$85&gt;=FB162,AG$85&lt;=FC162),IFERROR($G162/FD162,0),"")</f>
        <v/>
      </c>
      <c r="AH162" s="110" t="str">
        <f>IF(AND(AH$85&gt;=FB162,AH$85&lt;=FC162),IFERROR($G162/FD162,0),"")</f>
        <v/>
      </c>
      <c r="AI162" s="110" t="str">
        <f>IF(AND(AI$85&gt;=FB162,AI$85&lt;=FC162),IFERROR($G162/FD162,0),"")</f>
        <v/>
      </c>
      <c r="AJ162" s="110" t="str">
        <f>IF(AND(AJ$85&gt;=FB162,AJ$85&lt;=FC162),IFERROR($G162/FD162,0),"")</f>
        <v/>
      </c>
      <c r="AK162" s="110" t="str">
        <f>IF(AND(AK$85&gt;=FB162,AK$85&lt;=FC162),IFERROR($G162/FD162,0),"")</f>
        <v/>
      </c>
      <c r="AL162" s="110" t="str">
        <f>IF(AND(AL$85&gt;=FB162,AL$85&lt;=FC162),IFERROR($G162/FD162,0),"")</f>
        <v/>
      </c>
      <c r="AM162" s="110" t="str">
        <f>IF(AND(AM$85&gt;=FB162,AM$85&lt;=FC162),IFERROR($G162/FD162,0),"")</f>
        <v/>
      </c>
      <c r="AN162" s="110" t="str">
        <f>IF(AND(AN$85&gt;=FB162,AN$85&lt;=FC162),IFERROR($G162/FD162,0),"")</f>
        <v/>
      </c>
      <c r="AO162" s="110" t="str">
        <f>IF(AND(AO$85&gt;=FB162,AO$85&lt;=FC162),IFERROR($G162/FD162,0),"")</f>
        <v/>
      </c>
      <c r="AP162" s="110" t="str">
        <f>IF(AND(AP$85&gt;=FB162,AP$85&lt;=FC162),IFERROR($G162/FD162,0),"")</f>
        <v/>
      </c>
      <c r="AQ162" s="110" t="str">
        <f>IF(AND(AQ$85&gt;=FB162,AQ$85&lt;=FC162),IFERROR($G162/FD162,0),"")</f>
        <v/>
      </c>
      <c r="AR162" s="110" t="str">
        <f>IF(AND(AR$85&gt;=FB162,AR$85&lt;=FC162),IFERROR($G162/FD162,0),"")</f>
        <v/>
      </c>
      <c r="AS162" s="110" t="str">
        <f>IF(AND(AS$85&gt;=FB162,AS$85&lt;=FC162),IFERROR($G162/FD162,0),"")</f>
        <v/>
      </c>
      <c r="AT162" s="110" t="str">
        <f>IF(AND(AT$85&gt;=FB162,AT$85&lt;=FC162),IFERROR($G162/FD162,0),"")</f>
        <v/>
      </c>
      <c r="AU162" s="110" t="str">
        <f>IF(AND(AU$85&gt;=FB162,AU$85&lt;=FC162),IFERROR($G162/FD162,0),"")</f>
        <v/>
      </c>
      <c r="AV162" s="110" t="str">
        <f>IF(AND(AV$85&gt;=FB162,AV$85&lt;=FC162),IFERROR($G162/FD162,0),"")</f>
        <v/>
      </c>
      <c r="AW162" s="110" t="str">
        <f>IF(AND(AW$85&gt;=FB162,AW$85&lt;=FC162),IFERROR($G162/FD162,0),"")</f>
        <v/>
      </c>
      <c r="AX162" s="110" t="str">
        <f>IF(AND(AX$85&gt;=FB162,AX$85&lt;=FC162),IFERROR($G162/FD162,0),"")</f>
        <v/>
      </c>
      <c r="AY162" s="110" t="str">
        <f>IF(AND(AY$85&gt;=FB162,AY$85&lt;=FC162),IFERROR($G162/FD162,0),"")</f>
        <v/>
      </c>
      <c r="AZ162" s="110" t="str">
        <f>IF(AND(AZ$85&gt;=FB162,AZ$85&lt;=FC162),IFERROR($G162/FD162,0),"")</f>
        <v/>
      </c>
      <c r="BA162" s="110" t="str">
        <f>IF(AND(BA$85&gt;=FB162,BA$85&lt;=FC162),IFERROR($G162/FD162,0),"")</f>
        <v/>
      </c>
      <c r="BB162" s="110" t="str">
        <f>IF(AND(BB$85&gt;=FB162,BB$85&lt;=FC162),IFERROR($G162/FD162,0),"")</f>
        <v/>
      </c>
      <c r="BC162" s="110" t="str">
        <f>IF(AND(BC$85&gt;=FB162,BC$85&lt;=FC162),IFERROR($G162/FD162,0),"")</f>
        <v/>
      </c>
      <c r="BD162" s="110" t="str">
        <f>IF(AND(BD$85&gt;=FB162,BD$85&lt;=FC162),IFERROR($G162/FD162,0),"")</f>
        <v/>
      </c>
      <c r="BE162" s="110" t="str">
        <f>IF(AND(BE$85&gt;=FB162,BE$85&lt;=FC162),IFERROR($G162/FD162,0),"")</f>
        <v/>
      </c>
      <c r="BF162" s="110" t="str">
        <f>IF(AND(BF$85&gt;=FB162,BF$85&lt;=FC162),IFERROR($G162/FD162,0),"")</f>
        <v/>
      </c>
      <c r="BG162" s="110" t="str">
        <f>IF(AND(BG$85&gt;=FB162,BG$85&lt;=FC162),IFERROR($G162/FD162,0),"")</f>
        <v/>
      </c>
      <c r="BH162" s="110" t="str">
        <f>IF(AND(BH$85&gt;=FB162,BH$85&lt;=FC162),IFERROR($G162/FD162,0),"")</f>
        <v/>
      </c>
      <c r="BI162" s="110" t="str">
        <f>IF(AND(BI$85&gt;=FB162,BI$85&lt;=FC162),IFERROR($G162/FD162,0),"")</f>
        <v/>
      </c>
      <c r="BJ162" s="110" t="str">
        <f>IF(AND(BJ$85&gt;=FB162,BJ$85&lt;=FC162),IFERROR($G162/FD162,0),"")</f>
        <v/>
      </c>
      <c r="BK162" s="110" t="str">
        <f>IF(AND(BK$85&gt;=FB162,BK$85&lt;=FC162),IFERROR($G162/FD162,0),"")</f>
        <v/>
      </c>
      <c r="BL162" s="110" t="str">
        <f>IF(AND(BL$85&gt;=FB162,BL$85&lt;=FC162),IFERROR($G162/FD162,0),"")</f>
        <v/>
      </c>
      <c r="BM162" s="110" t="str">
        <f>IF(AND(BM$85&gt;=FB162,BM$85&lt;=FC162),IFERROR($G162/FD162,0),"")</f>
        <v/>
      </c>
      <c r="BN162" s="110" t="str">
        <f>IF(AND(BN$85&gt;=FB162,BN$85&lt;=FC162),IFERROR($G162/FD162,0),"")</f>
        <v/>
      </c>
      <c r="BO162" s="110" t="str">
        <f>IF(AND(BO$85&gt;=FB162,BO$85&lt;=FC162),IFERROR($G162/FD162,0),"")</f>
        <v/>
      </c>
      <c r="BP162" s="110" t="str">
        <f>IF(AND(BP$85&gt;=FB162,BP$85&lt;=FC162),IFERROR($G162/FD162,0),"")</f>
        <v/>
      </c>
      <c r="BQ162" s="110" t="str">
        <f>IF(AND(BQ$85&gt;=FB162,BQ$85&lt;=FC162),IFERROR($G162/FD162,0),"")</f>
        <v/>
      </c>
      <c r="BR162" s="110" t="str">
        <f>IF(AND(BR$85&gt;=FB162,BR$85&lt;=FC162),IFERROR($G162/FD162,0),"")</f>
        <v/>
      </c>
      <c r="BS162" s="110" t="str">
        <f>IF(AND(BS$85&gt;=FB162,BS$85&lt;=FC162),IFERROR($G162/FD162,0),"")</f>
        <v/>
      </c>
      <c r="BT162" s="110" t="str">
        <f>IF(AND(BT$85&gt;=FB162,BT$85&lt;=FC162),IFERROR($G162/FD162,0),"")</f>
        <v/>
      </c>
      <c r="BU162" s="110" t="str">
        <f>IF(AND(BU$85&gt;=FB162,BU$85&lt;=FC162),IFERROR($G162/FD162,0),"")</f>
        <v/>
      </c>
      <c r="BV162" s="110" t="str">
        <f>IF(AND(BV$85&gt;=FB162,BV$85&lt;=FC162),IFERROR($G162/FD162,0),"")</f>
        <v/>
      </c>
      <c r="BW162" s="110" t="str">
        <f>IF(AND(BW$85&gt;=FB162,BW$85&lt;=FC162),IFERROR($G162/FD162,0),"")</f>
        <v/>
      </c>
      <c r="BX162" s="110" t="str">
        <f>IF(AND(BX$85&gt;=FB162,BX$85&lt;=FC162),IFERROR($G162/FD162,0),"")</f>
        <v/>
      </c>
      <c r="BY162" s="110" t="str">
        <f>IF(AND(BY$85&gt;=FB162,BY$85&lt;=FC162),IFERROR($G162/FD162,0),"")</f>
        <v/>
      </c>
      <c r="BZ162" s="110" t="str">
        <f>IF(AND(BZ$85&gt;=FB162,BZ$85&lt;=FC162),IFERROR($G162/FD162,0),"")</f>
        <v/>
      </c>
      <c r="CA162" s="110" t="str">
        <f>IF(AND(CA$85&gt;=FB162,CA$85&lt;=FC162),IFERROR($G162/FD162,0),"")</f>
        <v/>
      </c>
      <c r="CB162" s="110" t="str">
        <f>IF(AND(CB$85&gt;=FB162,CB$85&lt;=FC162),IFERROR($G162/FD162,0),"")</f>
        <v/>
      </c>
      <c r="CC162" s="110" t="str">
        <f>IF(AND(CC$85&gt;=FB162,CC$85&lt;=FC162),IFERROR($G162/FD162,0),"")</f>
        <v/>
      </c>
      <c r="CD162" s="110" t="str">
        <f>IF(AND(CD$85&gt;=FB162,CD$85&lt;=FC162),IFERROR($G162/FD162,0),"")</f>
        <v/>
      </c>
      <c r="CE162" s="110" t="str">
        <f>IF(AND(CE$85&gt;=FB162,CE$85&lt;=FC162),IFERROR($G162/FD162,0),"")</f>
        <v/>
      </c>
      <c r="CF162" s="110" t="str">
        <f>IF(AND(CF$85&gt;=FB162,CF$85&lt;=FC162),IFERROR($G162/FD162,0),"")</f>
        <v/>
      </c>
      <c r="CG162" s="110" t="str">
        <f>IF(AND(CG$85&gt;=FB162,CG$85&lt;=FC162),IFERROR($G162/FD162,0),"")</f>
        <v/>
      </c>
      <c r="CH162" s="110" t="str">
        <f>IF(AND(CH$85&gt;=FB162,CH$85&lt;=FC162),IFERROR($G162/FD162,0),"")</f>
        <v/>
      </c>
      <c r="CI162" s="110" t="str">
        <f>IF(AND(CI$85&gt;=FB162,CI$85&lt;=FC162),IFERROR($G162/FD162,0),"")</f>
        <v/>
      </c>
      <c r="CJ162" s="110" t="str">
        <f>IF(AND(CJ$85&gt;=FB162,CJ$85&lt;=FC162),IFERROR($G162/FD162,0),"")</f>
        <v/>
      </c>
      <c r="CK162" s="110">
        <f>IF(AND(CK$85&gt;=FB162,CK$85&lt;=FC162),IFERROR($G162/FD162,0),"")</f>
        <v>13928.571428571426</v>
      </c>
      <c r="CL162" s="110">
        <f>IF(AND(CL$85&gt;=FB162,CL$85&lt;=FC162),IFERROR($G162/FD162,0),"")</f>
        <v>13928.571428571426</v>
      </c>
      <c r="CM162" s="110">
        <f>IF(AND(CM$85&gt;=FB162,CM$85&lt;=FC162),IFERROR($G162/FD162,0),"")</f>
        <v>13928.571428571426</v>
      </c>
      <c r="CN162" s="110">
        <f>IF(AND(CN$85&gt;=FB162,CN$85&lt;=FC162),IFERROR($G162/FD162,0),"")</f>
        <v>13928.571428571426</v>
      </c>
      <c r="CO162" s="110">
        <f>IF(AND(CO$85&gt;=FB162,CO$85&lt;=FC162),IFERROR($G162/FD162,0),"")</f>
        <v>13928.571428571426</v>
      </c>
      <c r="CP162" s="110">
        <f>IF(AND(CP$85&gt;=FB162,CP$85&lt;=FC162),IFERROR($G162/FD162,0),"")</f>
        <v>13928.571428571426</v>
      </c>
      <c r="CQ162" s="110">
        <f>IF(AND(CQ$85&gt;=FB162,CQ$85&lt;=FC162),IFERROR($G162/FD162,0),"")</f>
        <v>13928.571428571426</v>
      </c>
      <c r="CR162" s="110">
        <f>IF(AND(CR$85&gt;=FB162,CR$85&lt;=FC162),IFERROR($G162/FD162,0),"")</f>
        <v>13928.571428571426</v>
      </c>
      <c r="CS162" s="110">
        <f>IF(AND(CS$85&gt;=FB162,CS$85&lt;=FC162),IFERROR($G162/FD162,0),"")</f>
        <v>13928.571428571426</v>
      </c>
      <c r="CT162" s="110">
        <f>IF(AND(CT$85&gt;=FB162,CT$85&lt;=FC162),IFERROR($G162/FD162,0),"")</f>
        <v>13928.571428571426</v>
      </c>
      <c r="CU162" s="110">
        <f>IF(AND(CU$85&gt;=FB162,CU$85&lt;=FC162),IFERROR($G162/FD162,0),"")</f>
        <v>13928.571428571426</v>
      </c>
      <c r="CV162" s="110">
        <f>IF(AND(CV$85&gt;=FB162,CV$85&lt;=FC162),IFERROR($G162/FD162,0),"")</f>
        <v>13928.571428571426</v>
      </c>
      <c r="CW162" s="110">
        <f>IF(AND(CW$85&gt;=FB162,CW$85&lt;=FC162),IFERROR($G162/FD162,0),"")</f>
        <v>13928.571428571426</v>
      </c>
      <c r="CX162" s="110">
        <f>IF(AND(CX$85&gt;=FB162,CX$85&lt;=FC162),IFERROR($G162/FD162,0),"")</f>
        <v>13928.571428571426</v>
      </c>
      <c r="CY162" s="110" t="str">
        <f>IF(AND(CY$85&gt;=FB162,CY$85&lt;=FC162),IFERROR($G162/FD162,0),"")</f>
        <v/>
      </c>
      <c r="CZ162" s="110" t="str">
        <f>IF(AND(CZ$85&gt;=FB162,CZ$85&lt;=FC162),IFERROR($G162/FD162,0),"")</f>
        <v/>
      </c>
      <c r="DA162" s="110" t="str">
        <f>IF(AND(DA$85&gt;=FB162,DA$85&lt;=FC162),IFERROR($G162/FD162,0),"")</f>
        <v/>
      </c>
      <c r="DB162" s="110" t="str">
        <f>IF(AND(DB$85&gt;=FB162,DB$85&lt;=FC162),IFERROR($G162/FD162,0),"")</f>
        <v/>
      </c>
      <c r="DC162" s="110" t="str">
        <f>IF(AND(DC$85&gt;=FB162,DC$85&lt;=FC162),IFERROR($G162/FD162,0),"")</f>
        <v/>
      </c>
      <c r="DD162" s="110" t="str">
        <f>IF(AND(DD$85&gt;=FB162,DD$85&lt;=FC162),IFERROR($G162/FD162,0),"")</f>
        <v/>
      </c>
      <c r="DE162" s="110" t="str">
        <f>IF(AND(DE$85&gt;=FB162,DE$85&lt;=FC162),IFERROR($G162/FD162,0),"")</f>
        <v/>
      </c>
      <c r="DF162" s="110" t="str">
        <f>IF(AND(DF$85&gt;=FB162,DF$85&lt;=FC162),IFERROR($G162/FD162,0),"")</f>
        <v/>
      </c>
      <c r="DG162" s="110" t="str">
        <f>IF(AND(DG$85&gt;=FB162,DG$85&lt;=FC162),IFERROR($G162/FD162,0),"")</f>
        <v/>
      </c>
      <c r="DH162" s="110" t="str">
        <f>IF(AND(DH$85&gt;=FB162,DH$85&lt;=FC162),IFERROR($G162/FD162,0),"")</f>
        <v/>
      </c>
      <c r="DI162" s="110" t="str">
        <f>IF(AND(DI$85&gt;=FB162,DI$85&lt;=FC162),IFERROR($G162/FD162,0),"")</f>
        <v/>
      </c>
      <c r="DJ162" s="110" t="str">
        <f>IF(AND(DJ$85&gt;=FB162,DJ$85&lt;=FC162),IFERROR($G162/FD162,0),"")</f>
        <v/>
      </c>
      <c r="DK162" s="110" t="str">
        <f>IF(AND(DK$85&gt;=FB162,DK$85&lt;=FC162),IFERROR($G162/FD162,0),"")</f>
        <v/>
      </c>
      <c r="DL162" s="110" t="str">
        <f>IF(AND(DL$85&gt;=FB162,DL$85&lt;=FC162),IFERROR($G162/FD162,0),"")</f>
        <v/>
      </c>
      <c r="DM162" s="110" t="str">
        <f>IF(AND(DM$85&gt;=FB162,DM$85&lt;=FC162),IFERROR($G162/FD162,0),"")</f>
        <v/>
      </c>
      <c r="DN162" s="110" t="str">
        <f>IF(AND(DN$85&gt;=FB162,DN$85&lt;=FC162),IFERROR($G162/FD162,0),"")</f>
        <v/>
      </c>
      <c r="DO162" s="110" t="str">
        <f>IF(AND(DO$85&gt;=FB162,DO$85&lt;=FC162),IFERROR($G162/FD162,0),"")</f>
        <v/>
      </c>
      <c r="DP162" s="110" t="str">
        <f>IF(AND(DP$85&gt;=FB162,DP$85&lt;=FC162),IFERROR($G162/FD162,0),"")</f>
        <v/>
      </c>
      <c r="DQ162" s="110" t="str">
        <f>IF(AND(DQ$85&gt;=FB162,DQ$85&lt;=FC162),IFERROR($G162/FD162,0),"")</f>
        <v/>
      </c>
      <c r="DR162" s="110" t="str">
        <f>IF(AND(DR$85&gt;=FB162,DR$85&lt;=FC162),IFERROR($G162/FD162,0),"")</f>
        <v/>
      </c>
      <c r="DS162" s="110" t="str">
        <f>IF(AND(DS$85&gt;=FB162,DS$85&lt;=FC162),IFERROR($G162/FD162,0),"")</f>
        <v/>
      </c>
      <c r="DT162" s="110" t="str">
        <f>IF(AND(DT$85&gt;=FB162,DT$85&lt;=FC162),IFERROR($G162/FD162,0),"")</f>
        <v/>
      </c>
      <c r="DU162" s="110" t="str">
        <f>IF(AND(DU$85&gt;=FB162,DU$85&lt;=FC162),IFERROR($G162/FD162,0),"")</f>
        <v/>
      </c>
      <c r="DV162" s="110" t="str">
        <f>IF(AND(DV$85&gt;=FB162,DV$85&lt;=FC162),IFERROR($G162/FD162,0),"")</f>
        <v/>
      </c>
      <c r="DW162" s="110" t="str">
        <f>IF(AND(DW$85&gt;=FB162,DW$85&lt;=FC162),IFERROR($G162/FD162,0),"")</f>
        <v/>
      </c>
      <c r="DX162" s="110" t="str">
        <f>IF(AND(DX$85&gt;=FB162,DX$85&lt;=FC162),IFERROR($G162/FD162,0),"")</f>
        <v/>
      </c>
      <c r="DY162" s="110" t="str">
        <f>IF(AND(DY$85&gt;=FB162,DY$85&lt;=FC162),IFERROR($G162/FD162,0),"")</f>
        <v/>
      </c>
      <c r="DZ162" s="110" t="str">
        <f>IF(AND(DZ$85&gt;=FB162,DZ$85&lt;=FC162),IFERROR($G162/FD162,0),"")</f>
        <v/>
      </c>
      <c r="EA162" s="110" t="str">
        <f>IF(AND(EA$85&gt;=FB162,EA$85&lt;=FC162),IFERROR($G162/FD162,0),"")</f>
        <v/>
      </c>
      <c r="EB162" s="110" t="str">
        <f>IF(AND(EB$85&gt;=FB162,EB$85&lt;=FC162),IFERROR($G162/FD162,0),"")</f>
        <v/>
      </c>
      <c r="EC162" s="110" t="str">
        <f>IF(AND(EC$85&gt;=FB162,EC$85&lt;=FC162),IFERROR($G162/FD162,0),"")</f>
        <v/>
      </c>
      <c r="ED162" s="110" t="str">
        <f>IF(AND(ED$85&gt;=FB162,ED$85&lt;=FC162),IFERROR($G162/FD162,0),"")</f>
        <v/>
      </c>
      <c r="EE162" s="110" t="str">
        <f>IF(AND(EE$85&gt;=FB162,EE$85&lt;=FC162),IFERROR($G162/FD162,0),"")</f>
        <v/>
      </c>
      <c r="EF162" s="110" t="str">
        <f>IF(AND(EF$85&gt;=FB162,EF$85&lt;=FC162),IFERROR($G162/FD162,0),"")</f>
        <v/>
      </c>
      <c r="EG162" s="110" t="str">
        <f>IF(AND(EG$85&gt;=FB162,EG$85&lt;=FC162),IFERROR($G162/FD162,0),"")</f>
        <v/>
      </c>
      <c r="EH162" s="110" t="str">
        <f>IF(AND(EH$85&gt;=FB162,EH$85&lt;=FC162),IFERROR($G162/FD162,0),"")</f>
        <v/>
      </c>
      <c r="EI162" s="110" t="str">
        <f>IF(AND(EI$85&gt;=FB162,EI$85&lt;=FC162),IFERROR($G162/FD162,0),"")</f>
        <v/>
      </c>
      <c r="EJ162" s="110" t="str">
        <f>IF(AND(EJ$85&gt;=FB162,EJ$85&lt;=FC162),IFERROR($G162/FD162,0),"")</f>
        <v/>
      </c>
      <c r="EK162" s="110" t="str">
        <f>IF(AND(EK$85&gt;=FB162,EK$85&lt;=FC162),IFERROR($G162/FD162,0),"")</f>
        <v/>
      </c>
      <c r="EL162" s="110" t="str">
        <f>IF(AND(EL$85&gt;=FB162,EL$85&lt;=FC162),IFERROR($G162/FD162,0),"")</f>
        <v/>
      </c>
      <c r="EM162" s="110" t="str">
        <f>IF(AND(EM$85&gt;=FB162,EM$85&lt;=FC162),IFERROR($G162/FD162,0),"")</f>
        <v/>
      </c>
      <c r="EN162" s="110" t="str">
        <f>IF(AND(EN$85&gt;=FB162,EN$85&lt;=FC162),IFERROR($G162/FD162,0),"")</f>
        <v/>
      </c>
      <c r="EO162" s="110" t="str">
        <f>IF(AND(EO$85&gt;=FB162,EO$85&lt;=FC162),IFERROR($G162/FD162,0),"")</f>
        <v/>
      </c>
      <c r="EP162" s="110" t="str">
        <f>IF(AND(EP$85&gt;=FB162,EP$85&lt;=FC162),IFERROR($G162/FD162,0),"")</f>
        <v/>
      </c>
      <c r="EQ162" s="110" t="str">
        <f>IF(AND(EQ$85&gt;=FB162,EQ$85&lt;=FC162),IFERROR($G162/FD162,0),"")</f>
        <v/>
      </c>
      <c r="ER162" s="110" t="str">
        <f>IF(AND(ER$85&gt;=FB162,ER$85&lt;=FC162),IFERROR($G162/FD162,0),"")</f>
        <v/>
      </c>
      <c r="ES162" s="110" t="str">
        <f>IF(AND(ES$85&gt;=FB162,ES$85&lt;=FC162),IFERROR($G162/FD162,0),"")</f>
        <v/>
      </c>
      <c r="ET162" s="110" t="str">
        <f>IF(AND(ET$85&gt;=FB162,ET$85&lt;=FC162),IFERROR($G162/FD162,0),"")</f>
        <v/>
      </c>
      <c r="EU162" s="110" t="str">
        <f>IF(AND(EU$85&gt;=FB162,EU$85&lt;=FC162),IFERROR($G162/FD162,0),"")</f>
        <v/>
      </c>
      <c r="EV162" s="110" t="str">
        <f>IF(AND(EV$85&gt;=FB162,EV$85&lt;=FC162),IFERROR($G162/FD162,0),"")</f>
        <v/>
      </c>
      <c r="EW162" s="110" t="str">
        <f>IF(AND(EW$85&gt;=FB162,EW$85&lt;=FC162),IFERROR($G162/FD162,0),"")</f>
        <v/>
      </c>
      <c r="EX162" s="110" t="str">
        <f>IF(AND(EX$85&gt;=FB162,EX$85&lt;=FC162),IFERROR($G162/FD162,0),"")</f>
        <v/>
      </c>
      <c r="EY162" s="110" t="str">
        <f>IF(AND(EY$85&gt;=FB162,EY$85&lt;=FC162),IFERROR($G162/FD162,0),"")</f>
        <v/>
      </c>
      <c r="EZ162" s="110" t="str">
        <f>IF(AND(EZ$85&gt;=FB162,EZ$85&lt;=FC162),IFERROR($G162/FD162,0),"")</f>
        <v/>
      </c>
      <c r="FA162" s="110" t="str">
        <f>IF(AND(FA$85&gt;=FB162,FA$85&lt;=FC162),IFERROR($G162/FD162,0),"")</f>
        <v/>
      </c>
      <c r="FB162">
        <f>'06_Presupuesto'!J248-'02_Rendimientos'!$B$79+1</f>
        <v>82</v>
      </c>
      <c r="FC162">
        <f>'06_Presupuesto'!K248-'02_Rendimientos'!$B$79+1</f>
        <v>95</v>
      </c>
      <c r="FD162">
        <f>FC162-FB162+1</f>
        <v>14</v>
      </c>
    </row>
    <row r="163" spans="2:160">
      <c r="B163" t="str">
        <f>'06_Presupuesto'!K83</f>
        <v>C.1.4.1</v>
      </c>
      <c r="C163" t="str">
        <f>'06_Presupuesto'!L83</f>
        <v>Conductor libre halógeno (EVA) 1.5MM</v>
      </c>
      <c r="D163" t="str">
        <f>'06_Presupuesto'!M83</f>
        <v>ML</v>
      </c>
      <c r="E163" s="90">
        <f>'06_Presupuesto'!N83</f>
        <v>540</v>
      </c>
      <c r="F163" s="90">
        <f>'06_Presupuesto'!O83</f>
        <v>2062.5</v>
      </c>
      <c r="G163" s="90">
        <f>'06_Presupuesto'!P83</f>
        <v>1113750</v>
      </c>
      <c r="H163" s="90" t="str">
        <f>IF(AND(H$85&gt;=FB163,H$85&lt;=FC163),IFERROR($G163/FD163,0),"")</f>
        <v/>
      </c>
      <c r="I163" s="90" t="str">
        <f>IF(AND(I$85&gt;=FB163,I$85&lt;=FC163),IFERROR($G163/FD163,0),"")</f>
        <v/>
      </c>
      <c r="J163" s="90" t="str">
        <f>IF(AND(J$85&gt;=FB163,J$85&lt;=FC163),IFERROR($G163/FD163,0),"")</f>
        <v/>
      </c>
      <c r="K163" s="90" t="str">
        <f>IF(AND(K$85&gt;=FB163,K$85&lt;=FC163),IFERROR($G163/FD163,0),"")</f>
        <v/>
      </c>
      <c r="L163" s="90" t="str">
        <f>IF(AND(L$85&gt;=FB163,L$85&lt;=FC163),IFERROR($G163/FD163,0),"")</f>
        <v/>
      </c>
      <c r="M163" s="90" t="str">
        <f>IF(AND(M$85&gt;=FB163,M$85&lt;=FC163),IFERROR($G163/FD163,0),"")</f>
        <v/>
      </c>
      <c r="N163" s="90" t="str">
        <f>IF(AND(N$85&gt;=FB163,N$85&lt;=FC163),IFERROR($G163/FD163,0),"")</f>
        <v/>
      </c>
      <c r="O163" s="90" t="str">
        <f>IF(AND(O$85&gt;=FB163,O$85&lt;=FC163),IFERROR($G163/FD163,0),"")</f>
        <v/>
      </c>
      <c r="P163" s="90" t="str">
        <f>IF(AND(P$85&gt;=FB163,P$85&lt;=FC163),IFERROR($G163/FD163,0),"")</f>
        <v/>
      </c>
      <c r="Q163" s="90" t="str">
        <f>IF(AND(Q$85&gt;=FB163,Q$85&lt;=FC163),IFERROR($G163/FD163,0),"")</f>
        <v/>
      </c>
      <c r="R163" s="90" t="str">
        <f>IF(AND(R$85&gt;=FB163,R$85&lt;=FC163),IFERROR($G163/FD163,0),"")</f>
        <v/>
      </c>
      <c r="S163" s="90" t="str">
        <f>IF(AND(S$85&gt;=FB163,S$85&lt;=FC163),IFERROR($G163/FD163,0),"")</f>
        <v/>
      </c>
      <c r="T163" s="90" t="str">
        <f>IF(AND(T$85&gt;=FB163,T$85&lt;=FC163),IFERROR($G163/FD163,0),"")</f>
        <v/>
      </c>
      <c r="U163" s="90" t="str">
        <f>IF(AND(U$85&gt;=FB163,U$85&lt;=FC163),IFERROR($G163/FD163,0),"")</f>
        <v/>
      </c>
      <c r="V163" s="90" t="str">
        <f>IF(AND(V$85&gt;=FB163,V$85&lt;=FC163),IFERROR($G163/FD163,0),"")</f>
        <v/>
      </c>
      <c r="W163" s="90" t="str">
        <f>IF(AND(W$85&gt;=FB163,W$85&lt;=FC163),IFERROR($G163/FD163,0),"")</f>
        <v/>
      </c>
      <c r="X163" s="90" t="str">
        <f>IF(AND(X$85&gt;=FB163,X$85&lt;=FC163),IFERROR($G163/FD163,0),"")</f>
        <v/>
      </c>
      <c r="Y163" s="90" t="str">
        <f>IF(AND(Y$85&gt;=FB163,Y$85&lt;=FC163),IFERROR($G163/FD163,0),"")</f>
        <v/>
      </c>
      <c r="Z163" s="90" t="str">
        <f>IF(AND(Z$85&gt;=FB163,Z$85&lt;=FC163),IFERROR($G163/FD163,0),"")</f>
        <v/>
      </c>
      <c r="AA163" s="90" t="str">
        <f>IF(AND(AA$85&gt;=FB163,AA$85&lt;=FC163),IFERROR($G163/FD163,0),"")</f>
        <v/>
      </c>
      <c r="AB163" s="90" t="str">
        <f>IF(AND(AB$85&gt;=FB163,AB$85&lt;=FC163),IFERROR($G163/FD163,0),"")</f>
        <v/>
      </c>
      <c r="AC163" s="90" t="str">
        <f>IF(AND(AC$85&gt;=FB163,AC$85&lt;=FC163),IFERROR($G163/FD163,0),"")</f>
        <v/>
      </c>
      <c r="AD163" s="90" t="str">
        <f>IF(AND(AD$85&gt;=FB163,AD$85&lt;=FC163),IFERROR($G163/FD163,0),"")</f>
        <v/>
      </c>
      <c r="AE163" s="90" t="str">
        <f>IF(AND(AE$85&gt;=FB163,AE$85&lt;=FC163),IFERROR($G163/FD163,0),"")</f>
        <v/>
      </c>
      <c r="AF163" s="90" t="str">
        <f>IF(AND(AF$85&gt;=FB163,AF$85&lt;=FC163),IFERROR($G163/FD163,0),"")</f>
        <v/>
      </c>
      <c r="AG163" s="90" t="str">
        <f>IF(AND(AG$85&gt;=FB163,AG$85&lt;=FC163),IFERROR($G163/FD163,0),"")</f>
        <v/>
      </c>
      <c r="AH163" s="90" t="str">
        <f>IF(AND(AH$85&gt;=FB163,AH$85&lt;=FC163),IFERROR($G163/FD163,0),"")</f>
        <v/>
      </c>
      <c r="AI163" s="90" t="str">
        <f>IF(AND(AI$85&gt;=FB163,AI$85&lt;=FC163),IFERROR($G163/FD163,0),"")</f>
        <v/>
      </c>
      <c r="AJ163" s="90" t="str">
        <f>IF(AND(AJ$85&gt;=FB163,AJ$85&lt;=FC163),IFERROR($G163/FD163,0),"")</f>
        <v/>
      </c>
      <c r="AK163" s="90" t="str">
        <f>IF(AND(AK$85&gt;=FB163,AK$85&lt;=FC163),IFERROR($G163/FD163,0),"")</f>
        <v/>
      </c>
      <c r="AL163" s="90" t="str">
        <f>IF(AND(AL$85&gt;=FB163,AL$85&lt;=FC163),IFERROR($G163/FD163,0),"")</f>
        <v/>
      </c>
      <c r="AM163" s="90" t="str">
        <f>IF(AND(AM$85&gt;=FB163,AM$85&lt;=FC163),IFERROR($G163/FD163,0),"")</f>
        <v/>
      </c>
      <c r="AN163" s="90" t="str">
        <f>IF(AND(AN$85&gt;=FB163,AN$85&lt;=FC163),IFERROR($G163/FD163,0),"")</f>
        <v/>
      </c>
      <c r="AO163" s="90" t="str">
        <f>IF(AND(AO$85&gt;=FB163,AO$85&lt;=FC163),IFERROR($G163/FD163,0),"")</f>
        <v/>
      </c>
      <c r="AP163" s="90" t="str">
        <f>IF(AND(AP$85&gt;=FB163,AP$85&lt;=FC163),IFERROR($G163/FD163,0),"")</f>
        <v/>
      </c>
      <c r="AQ163" s="90" t="str">
        <f>IF(AND(AQ$85&gt;=FB163,AQ$85&lt;=FC163),IFERROR($G163/FD163,0),"")</f>
        <v/>
      </c>
      <c r="AR163" s="90" t="str">
        <f>IF(AND(AR$85&gt;=FB163,AR$85&lt;=FC163),IFERROR($G163/FD163,0),"")</f>
        <v/>
      </c>
      <c r="AS163" s="90" t="str">
        <f>IF(AND(AS$85&gt;=FB163,AS$85&lt;=FC163),IFERROR($G163/FD163,0),"")</f>
        <v/>
      </c>
      <c r="AT163" s="90" t="str">
        <f>IF(AND(AT$85&gt;=FB163,AT$85&lt;=FC163),IFERROR($G163/FD163,0),"")</f>
        <v/>
      </c>
      <c r="AU163" s="90" t="str">
        <f>IF(AND(AU$85&gt;=FB163,AU$85&lt;=FC163),IFERROR($G163/FD163,0),"")</f>
        <v/>
      </c>
      <c r="AV163" s="90" t="str">
        <f>IF(AND(AV$85&gt;=FB163,AV$85&lt;=FC163),IFERROR($G163/FD163,0),"")</f>
        <v/>
      </c>
      <c r="AW163" s="90" t="str">
        <f>IF(AND(AW$85&gt;=FB163,AW$85&lt;=FC163),IFERROR($G163/FD163,0),"")</f>
        <v/>
      </c>
      <c r="AX163" s="90" t="str">
        <f>IF(AND(AX$85&gt;=FB163,AX$85&lt;=FC163),IFERROR($G163/FD163,0),"")</f>
        <v/>
      </c>
      <c r="AY163" s="90" t="str">
        <f>IF(AND(AY$85&gt;=FB163,AY$85&lt;=FC163),IFERROR($G163/FD163,0),"")</f>
        <v/>
      </c>
      <c r="AZ163" s="90" t="str">
        <f>IF(AND(AZ$85&gt;=FB163,AZ$85&lt;=FC163),IFERROR($G163/FD163,0),"")</f>
        <v/>
      </c>
      <c r="BA163" s="90" t="str">
        <f>IF(AND(BA$85&gt;=FB163,BA$85&lt;=FC163),IFERROR($G163/FD163,0),"")</f>
        <v/>
      </c>
      <c r="BB163" s="90" t="str">
        <f>IF(AND(BB$85&gt;=FB163,BB$85&lt;=FC163),IFERROR($G163/FD163,0),"")</f>
        <v/>
      </c>
      <c r="BC163" s="90" t="str">
        <f>IF(AND(BC$85&gt;=FB163,BC$85&lt;=FC163),IFERROR($G163/FD163,0),"")</f>
        <v/>
      </c>
      <c r="BD163" s="90" t="str">
        <f>IF(AND(BD$85&gt;=FB163,BD$85&lt;=FC163),IFERROR($G163/FD163,0),"")</f>
        <v/>
      </c>
      <c r="BE163" s="90" t="str">
        <f>IF(AND(BE$85&gt;=FB163,BE$85&lt;=FC163),IFERROR($G163/FD163,0),"")</f>
        <v/>
      </c>
      <c r="BF163" s="90" t="str">
        <f>IF(AND(BF$85&gt;=FB163,BF$85&lt;=FC163),IFERROR($G163/FD163,0),"")</f>
        <v/>
      </c>
      <c r="BG163" s="90" t="str">
        <f>IF(AND(BG$85&gt;=FB163,BG$85&lt;=FC163),IFERROR($G163/FD163,0),"")</f>
        <v/>
      </c>
      <c r="BH163" s="90" t="str">
        <f>IF(AND(BH$85&gt;=FB163,BH$85&lt;=FC163),IFERROR($G163/FD163,0),"")</f>
        <v/>
      </c>
      <c r="BI163" s="90" t="str">
        <f>IF(AND(BI$85&gt;=FB163,BI$85&lt;=FC163),IFERROR($G163/FD163,0),"")</f>
        <v/>
      </c>
      <c r="BJ163" s="90" t="str">
        <f>IF(AND(BJ$85&gt;=FB163,BJ$85&lt;=FC163),IFERROR($G163/FD163,0),"")</f>
        <v/>
      </c>
      <c r="BK163" s="90" t="str">
        <f>IF(AND(BK$85&gt;=FB163,BK$85&lt;=FC163),IFERROR($G163/FD163,0),"")</f>
        <v/>
      </c>
      <c r="BL163" s="90" t="str">
        <f>IF(AND(BL$85&gt;=FB163,BL$85&lt;=FC163),IFERROR($G163/FD163,0),"")</f>
        <v/>
      </c>
      <c r="BM163" s="90" t="str">
        <f>IF(AND(BM$85&gt;=FB163,BM$85&lt;=FC163),IFERROR($G163/FD163,0),"")</f>
        <v/>
      </c>
      <c r="BN163" s="90" t="str">
        <f>IF(AND(BN$85&gt;=FB163,BN$85&lt;=FC163),IFERROR($G163/FD163,0),"")</f>
        <v/>
      </c>
      <c r="BO163" s="90" t="str">
        <f>IF(AND(BO$85&gt;=FB163,BO$85&lt;=FC163),IFERROR($G163/FD163,0),"")</f>
        <v/>
      </c>
      <c r="BP163" s="90" t="str">
        <f>IF(AND(BP$85&gt;=FB163,BP$85&lt;=FC163),IFERROR($G163/FD163,0),"")</f>
        <v/>
      </c>
      <c r="BQ163" s="90" t="str">
        <f>IF(AND(BQ$85&gt;=FB163,BQ$85&lt;=FC163),IFERROR($G163/FD163,0),"")</f>
        <v/>
      </c>
      <c r="BR163" s="90" t="str">
        <f>IF(AND(BR$85&gt;=FB163,BR$85&lt;=FC163),IFERROR($G163/FD163,0),"")</f>
        <v/>
      </c>
      <c r="BS163" s="90" t="str">
        <f>IF(AND(BS$85&gt;=FB163,BS$85&lt;=FC163),IFERROR($G163/FD163,0),"")</f>
        <v/>
      </c>
      <c r="BT163" s="90" t="str">
        <f>IF(AND(BT$85&gt;=FB163,BT$85&lt;=FC163),IFERROR($G163/FD163,0),"")</f>
        <v/>
      </c>
      <c r="BU163" s="90" t="str">
        <f>IF(AND(BU$85&gt;=FB163,BU$85&lt;=FC163),IFERROR($G163/FD163,0),"")</f>
        <v/>
      </c>
      <c r="BV163" s="90" t="str">
        <f>IF(AND(BV$85&gt;=FB163,BV$85&lt;=FC163),IFERROR($G163/FD163,0),"")</f>
        <v/>
      </c>
      <c r="BW163" s="90" t="str">
        <f>IF(AND(BW$85&gt;=FB163,BW$85&lt;=FC163),IFERROR($G163/FD163,0),"")</f>
        <v/>
      </c>
      <c r="BX163" s="90" t="str">
        <f>IF(AND(BX$85&gt;=FB163,BX$85&lt;=FC163),IFERROR($G163/FD163,0),"")</f>
        <v/>
      </c>
      <c r="BY163" s="90" t="str">
        <f>IF(AND(BY$85&gt;=FB163,BY$85&lt;=FC163),IFERROR($G163/FD163,0),"")</f>
        <v/>
      </c>
      <c r="BZ163" s="90" t="str">
        <f>IF(AND(BZ$85&gt;=FB163,BZ$85&lt;=FC163),IFERROR($G163/FD163,0),"")</f>
        <v/>
      </c>
      <c r="CA163" s="90" t="str">
        <f>IF(AND(CA$85&gt;=FB163,CA$85&lt;=FC163),IFERROR($G163/FD163,0),"")</f>
        <v/>
      </c>
      <c r="CB163" s="90" t="str">
        <f>IF(AND(CB$85&gt;=FB163,CB$85&lt;=FC163),IFERROR($G163/FD163,0),"")</f>
        <v/>
      </c>
      <c r="CC163" s="90" t="str">
        <f>IF(AND(CC$85&gt;=FB163,CC$85&lt;=FC163),IFERROR($G163/FD163,0),"")</f>
        <v/>
      </c>
      <c r="CD163" s="90" t="str">
        <f>IF(AND(CD$85&gt;=FB163,CD$85&lt;=FC163),IFERROR($G163/FD163,0),"")</f>
        <v/>
      </c>
      <c r="CE163" s="90" t="str">
        <f>IF(AND(CE$85&gt;=FB163,CE$85&lt;=FC163),IFERROR($G163/FD163,0),"")</f>
        <v/>
      </c>
      <c r="CF163" s="90" t="str">
        <f>IF(AND(CF$85&gt;=FB163,CF$85&lt;=FC163),IFERROR($G163/FD163,0),"")</f>
        <v/>
      </c>
      <c r="CG163" s="90" t="str">
        <f>IF(AND(CG$85&gt;=FB163,CG$85&lt;=FC163),IFERROR($G163/FD163,0),"")</f>
        <v/>
      </c>
      <c r="CH163" s="90" t="str">
        <f>IF(AND(CH$85&gt;=FB163,CH$85&lt;=FC163),IFERROR($G163/FD163,0),"")</f>
        <v/>
      </c>
      <c r="CI163" s="90" t="str">
        <f>IF(AND(CI$85&gt;=FB163,CI$85&lt;=FC163),IFERROR($G163/FD163,0),"")</f>
        <v/>
      </c>
      <c r="CJ163" s="90" t="str">
        <f>IF(AND(CJ$85&gt;=FB163,CJ$85&lt;=FC163),IFERROR($G163/FD163,0),"")</f>
        <v/>
      </c>
      <c r="CK163" s="90">
        <f>IF(AND(CK$85&gt;=FB163,CK$85&lt;=FC163),IFERROR($G163/FD163,0),"")</f>
        <v>79553.571428571435</v>
      </c>
      <c r="CL163" s="90">
        <f>IF(AND(CL$85&gt;=FB163,CL$85&lt;=FC163),IFERROR($G163/FD163,0),"")</f>
        <v>79553.571428571435</v>
      </c>
      <c r="CM163" s="90">
        <f>IF(AND(CM$85&gt;=FB163,CM$85&lt;=FC163),IFERROR($G163/FD163,0),"")</f>
        <v>79553.571428571435</v>
      </c>
      <c r="CN163" s="90">
        <f>IF(AND(CN$85&gt;=FB163,CN$85&lt;=FC163),IFERROR($G163/FD163,0),"")</f>
        <v>79553.571428571435</v>
      </c>
      <c r="CO163" s="90">
        <f>IF(AND(CO$85&gt;=FB163,CO$85&lt;=FC163),IFERROR($G163/FD163,0),"")</f>
        <v>79553.571428571435</v>
      </c>
      <c r="CP163" s="90">
        <f>IF(AND(CP$85&gt;=FB163,CP$85&lt;=FC163),IFERROR($G163/FD163,0),"")</f>
        <v>79553.571428571435</v>
      </c>
      <c r="CQ163" s="90">
        <f>IF(AND(CQ$85&gt;=FB163,CQ$85&lt;=FC163),IFERROR($G163/FD163,0),"")</f>
        <v>79553.571428571435</v>
      </c>
      <c r="CR163" s="90">
        <f>IF(AND(CR$85&gt;=FB163,CR$85&lt;=FC163),IFERROR($G163/FD163,0),"")</f>
        <v>79553.571428571435</v>
      </c>
      <c r="CS163" s="90">
        <f>IF(AND(CS$85&gt;=FB163,CS$85&lt;=FC163),IFERROR($G163/FD163,0),"")</f>
        <v>79553.571428571435</v>
      </c>
      <c r="CT163" s="90">
        <f>IF(AND(CT$85&gt;=FB163,CT$85&lt;=FC163),IFERROR($G163/FD163,0),"")</f>
        <v>79553.571428571435</v>
      </c>
      <c r="CU163" s="90">
        <f>IF(AND(CU$85&gt;=FB163,CU$85&lt;=FC163),IFERROR($G163/FD163,0),"")</f>
        <v>79553.571428571435</v>
      </c>
      <c r="CV163" s="90">
        <f>IF(AND(CV$85&gt;=FB163,CV$85&lt;=FC163),IFERROR($G163/FD163,0),"")</f>
        <v>79553.571428571435</v>
      </c>
      <c r="CW163" s="90">
        <f>IF(AND(CW$85&gt;=FB163,CW$85&lt;=FC163),IFERROR($G163/FD163,0),"")</f>
        <v>79553.571428571435</v>
      </c>
      <c r="CX163" s="90">
        <f>IF(AND(CX$85&gt;=FB163,CX$85&lt;=FC163),IFERROR($G163/FD163,0),"")</f>
        <v>79553.571428571435</v>
      </c>
      <c r="CY163" s="90" t="str">
        <f>IF(AND(CY$85&gt;=FB163,CY$85&lt;=FC163),IFERROR($G163/FD163,0),"")</f>
        <v/>
      </c>
      <c r="CZ163" s="90" t="str">
        <f>IF(AND(CZ$85&gt;=FB163,CZ$85&lt;=FC163),IFERROR($G163/FD163,0),"")</f>
        <v/>
      </c>
      <c r="DA163" s="90" t="str">
        <f>IF(AND(DA$85&gt;=FB163,DA$85&lt;=FC163),IFERROR($G163/FD163,0),"")</f>
        <v/>
      </c>
      <c r="DB163" s="90" t="str">
        <f>IF(AND(DB$85&gt;=FB163,DB$85&lt;=FC163),IFERROR($G163/FD163,0),"")</f>
        <v/>
      </c>
      <c r="DC163" s="90" t="str">
        <f>IF(AND(DC$85&gt;=FB163,DC$85&lt;=FC163),IFERROR($G163/FD163,0),"")</f>
        <v/>
      </c>
      <c r="DD163" s="90" t="str">
        <f>IF(AND(DD$85&gt;=FB163,DD$85&lt;=FC163),IFERROR($G163/FD163,0),"")</f>
        <v/>
      </c>
      <c r="DE163" s="90" t="str">
        <f>IF(AND(DE$85&gt;=FB163,DE$85&lt;=FC163),IFERROR($G163/FD163,0),"")</f>
        <v/>
      </c>
      <c r="DF163" s="90" t="str">
        <f>IF(AND(DF$85&gt;=FB163,DF$85&lt;=FC163),IFERROR($G163/FD163,0),"")</f>
        <v/>
      </c>
      <c r="DG163" s="90" t="str">
        <f>IF(AND(DG$85&gt;=FB163,DG$85&lt;=FC163),IFERROR($G163/FD163,0),"")</f>
        <v/>
      </c>
      <c r="DH163" s="90" t="str">
        <f>IF(AND(DH$85&gt;=FB163,DH$85&lt;=FC163),IFERROR($G163/FD163,0),"")</f>
        <v/>
      </c>
      <c r="DI163" s="90" t="str">
        <f>IF(AND(DI$85&gt;=FB163,DI$85&lt;=FC163),IFERROR($G163/FD163,0),"")</f>
        <v/>
      </c>
      <c r="DJ163" s="90" t="str">
        <f>IF(AND(DJ$85&gt;=FB163,DJ$85&lt;=FC163),IFERROR($G163/FD163,0),"")</f>
        <v/>
      </c>
      <c r="DK163" s="90" t="str">
        <f>IF(AND(DK$85&gt;=FB163,DK$85&lt;=FC163),IFERROR($G163/FD163,0),"")</f>
        <v/>
      </c>
      <c r="DL163" s="90" t="str">
        <f>IF(AND(DL$85&gt;=FB163,DL$85&lt;=FC163),IFERROR($G163/FD163,0),"")</f>
        <v/>
      </c>
      <c r="DM163" s="90" t="str">
        <f>IF(AND(DM$85&gt;=FB163,DM$85&lt;=FC163),IFERROR($G163/FD163,0),"")</f>
        <v/>
      </c>
      <c r="DN163" s="90" t="str">
        <f>IF(AND(DN$85&gt;=FB163,DN$85&lt;=FC163),IFERROR($G163/FD163,0),"")</f>
        <v/>
      </c>
      <c r="DO163" s="90" t="str">
        <f>IF(AND(DO$85&gt;=FB163,DO$85&lt;=FC163),IFERROR($G163/FD163,0),"")</f>
        <v/>
      </c>
      <c r="DP163" s="90" t="str">
        <f>IF(AND(DP$85&gt;=FB163,DP$85&lt;=FC163),IFERROR($G163/FD163,0),"")</f>
        <v/>
      </c>
      <c r="DQ163" s="90" t="str">
        <f>IF(AND(DQ$85&gt;=FB163,DQ$85&lt;=FC163),IFERROR($G163/FD163,0),"")</f>
        <v/>
      </c>
      <c r="DR163" s="90" t="str">
        <f>IF(AND(DR$85&gt;=FB163,DR$85&lt;=FC163),IFERROR($G163/FD163,0),"")</f>
        <v/>
      </c>
      <c r="DS163" s="90" t="str">
        <f>IF(AND(DS$85&gt;=FB163,DS$85&lt;=FC163),IFERROR($G163/FD163,0),"")</f>
        <v/>
      </c>
      <c r="DT163" s="90" t="str">
        <f>IF(AND(DT$85&gt;=FB163,DT$85&lt;=FC163),IFERROR($G163/FD163,0),"")</f>
        <v/>
      </c>
      <c r="DU163" s="90" t="str">
        <f>IF(AND(DU$85&gt;=FB163,DU$85&lt;=FC163),IFERROR($G163/FD163,0),"")</f>
        <v/>
      </c>
      <c r="DV163" s="90" t="str">
        <f>IF(AND(DV$85&gt;=FB163,DV$85&lt;=FC163),IFERROR($G163/FD163,0),"")</f>
        <v/>
      </c>
      <c r="DW163" s="90" t="str">
        <f>IF(AND(DW$85&gt;=FB163,DW$85&lt;=FC163),IFERROR($G163/FD163,0),"")</f>
        <v/>
      </c>
      <c r="DX163" s="90" t="str">
        <f>IF(AND(DX$85&gt;=FB163,DX$85&lt;=FC163),IFERROR($G163/FD163,0),"")</f>
        <v/>
      </c>
      <c r="DY163" s="90" t="str">
        <f>IF(AND(DY$85&gt;=FB163,DY$85&lt;=FC163),IFERROR($G163/FD163,0),"")</f>
        <v/>
      </c>
      <c r="DZ163" s="90" t="str">
        <f>IF(AND(DZ$85&gt;=FB163,DZ$85&lt;=FC163),IFERROR($G163/FD163,0),"")</f>
        <v/>
      </c>
      <c r="EA163" s="90" t="str">
        <f>IF(AND(EA$85&gt;=FB163,EA$85&lt;=FC163),IFERROR($G163/FD163,0),"")</f>
        <v/>
      </c>
      <c r="EB163" s="90" t="str">
        <f>IF(AND(EB$85&gt;=FB163,EB$85&lt;=FC163),IFERROR($G163/FD163,0),"")</f>
        <v/>
      </c>
      <c r="EC163" s="90" t="str">
        <f>IF(AND(EC$85&gt;=FB163,EC$85&lt;=FC163),IFERROR($G163/FD163,0),"")</f>
        <v/>
      </c>
      <c r="ED163" s="90" t="str">
        <f>IF(AND(ED$85&gt;=FB163,ED$85&lt;=FC163),IFERROR($G163/FD163,0),"")</f>
        <v/>
      </c>
      <c r="EE163" s="90" t="str">
        <f>IF(AND(EE$85&gt;=FB163,EE$85&lt;=FC163),IFERROR($G163/FD163,0),"")</f>
        <v/>
      </c>
      <c r="EF163" s="90" t="str">
        <f>IF(AND(EF$85&gt;=FB163,EF$85&lt;=FC163),IFERROR($G163/FD163,0),"")</f>
        <v/>
      </c>
      <c r="EG163" s="90" t="str">
        <f>IF(AND(EG$85&gt;=FB163,EG$85&lt;=FC163),IFERROR($G163/FD163,0),"")</f>
        <v/>
      </c>
      <c r="EH163" s="90" t="str">
        <f>IF(AND(EH$85&gt;=FB163,EH$85&lt;=FC163),IFERROR($G163/FD163,0),"")</f>
        <v/>
      </c>
      <c r="EI163" s="90" t="str">
        <f>IF(AND(EI$85&gt;=FB163,EI$85&lt;=FC163),IFERROR($G163/FD163,0),"")</f>
        <v/>
      </c>
      <c r="EJ163" s="90" t="str">
        <f>IF(AND(EJ$85&gt;=FB163,EJ$85&lt;=FC163),IFERROR($G163/FD163,0),"")</f>
        <v/>
      </c>
      <c r="EK163" s="90" t="str">
        <f>IF(AND(EK$85&gt;=FB163,EK$85&lt;=FC163),IFERROR($G163/FD163,0),"")</f>
        <v/>
      </c>
      <c r="EL163" s="90" t="str">
        <f>IF(AND(EL$85&gt;=FB163,EL$85&lt;=FC163),IFERROR($G163/FD163,0),"")</f>
        <v/>
      </c>
      <c r="EM163" s="90" t="str">
        <f>IF(AND(EM$85&gt;=FB163,EM$85&lt;=FC163),IFERROR($G163/FD163,0),"")</f>
        <v/>
      </c>
      <c r="EN163" s="90" t="str">
        <f>IF(AND(EN$85&gt;=FB163,EN$85&lt;=FC163),IFERROR($G163/FD163,0),"")</f>
        <v/>
      </c>
      <c r="EO163" s="90" t="str">
        <f>IF(AND(EO$85&gt;=FB163,EO$85&lt;=FC163),IFERROR($G163/FD163,0),"")</f>
        <v/>
      </c>
      <c r="EP163" s="90" t="str">
        <f>IF(AND(EP$85&gt;=FB163,EP$85&lt;=FC163),IFERROR($G163/FD163,0),"")</f>
        <v/>
      </c>
      <c r="EQ163" s="90" t="str">
        <f>IF(AND(EQ$85&gt;=FB163,EQ$85&lt;=FC163),IFERROR($G163/FD163,0),"")</f>
        <v/>
      </c>
      <c r="ER163" s="90" t="str">
        <f>IF(AND(ER$85&gt;=FB163,ER$85&lt;=FC163),IFERROR($G163/FD163,0),"")</f>
        <v/>
      </c>
      <c r="ES163" s="90" t="str">
        <f>IF(AND(ES$85&gt;=FB163,ES$85&lt;=FC163),IFERROR($G163/FD163,0),"")</f>
        <v/>
      </c>
      <c r="ET163" s="90" t="str">
        <f>IF(AND(ET$85&gt;=FB163,ET$85&lt;=FC163),IFERROR($G163/FD163,0),"")</f>
        <v/>
      </c>
      <c r="EU163" s="90" t="str">
        <f>IF(AND(EU$85&gt;=FB163,EU$85&lt;=FC163),IFERROR($G163/FD163,0),"")</f>
        <v/>
      </c>
      <c r="EV163" s="90" t="str">
        <f>IF(AND(EV$85&gt;=FB163,EV$85&lt;=FC163),IFERROR($G163/FD163,0),"")</f>
        <v/>
      </c>
      <c r="EW163" s="90" t="str">
        <f>IF(AND(EW$85&gt;=FB163,EW$85&lt;=FC163),IFERROR($G163/FD163,0),"")</f>
        <v/>
      </c>
      <c r="EX163" s="90" t="str">
        <f>IF(AND(EX$85&gt;=FB163,EX$85&lt;=FC163),IFERROR($G163/FD163,0),"")</f>
        <v/>
      </c>
      <c r="EY163" s="90" t="str">
        <f>IF(AND(EY$85&gt;=FB163,EY$85&lt;=FC163),IFERROR($G163/FD163,0),"")</f>
        <v/>
      </c>
      <c r="EZ163" s="90" t="str">
        <f>IF(AND(EZ$85&gt;=FB163,EZ$85&lt;=FC163),IFERROR($G163/FD163,0),"")</f>
        <v/>
      </c>
      <c r="FA163" s="90" t="str">
        <f>IF(AND(FA$85&gt;=FB163,FA$85&lt;=FC163),IFERROR($G163/FD163,0),"")</f>
        <v/>
      </c>
      <c r="FB163">
        <f>'06_Presupuesto'!J249-'02_Rendimientos'!$B$79+1</f>
        <v>82</v>
      </c>
      <c r="FC163">
        <f>'06_Presupuesto'!K249-'02_Rendimientos'!$B$79+1</f>
        <v>95</v>
      </c>
      <c r="FD163">
        <f>FC163-FB163+1</f>
        <v>14</v>
      </c>
    </row>
    <row r="164" spans="2:160">
      <c r="B164" s="109" t="str">
        <f>'06_Presupuesto'!K84</f>
        <v>C.1.4.2</v>
      </c>
      <c r="C164" s="109" t="str">
        <f>'06_Presupuesto'!L84</f>
        <v>Tubería libre halógeno 20MMx3 MTS</v>
      </c>
      <c r="D164" s="109" t="str">
        <f>'06_Presupuesto'!M84</f>
        <v>ML</v>
      </c>
      <c r="E164" s="110">
        <f>'06_Presupuesto'!N84</f>
        <v>180</v>
      </c>
      <c r="F164" s="110">
        <f>'06_Presupuesto'!O84</f>
        <v>3874.9999999999995</v>
      </c>
      <c r="G164" s="110">
        <f>'06_Presupuesto'!P84</f>
        <v>697499.99999999988</v>
      </c>
      <c r="H164" s="110" t="str">
        <f>IF(AND(H$85&gt;=FB164,H$85&lt;=FC164),IFERROR($G164/FD164,0),"")</f>
        <v/>
      </c>
      <c r="I164" s="110" t="str">
        <f>IF(AND(I$85&gt;=FB164,I$85&lt;=FC164),IFERROR($G164/FD164,0),"")</f>
        <v/>
      </c>
      <c r="J164" s="110" t="str">
        <f>IF(AND(J$85&gt;=FB164,J$85&lt;=FC164),IFERROR($G164/FD164,0),"")</f>
        <v/>
      </c>
      <c r="K164" s="110" t="str">
        <f>IF(AND(K$85&gt;=FB164,K$85&lt;=FC164),IFERROR($G164/FD164,0),"")</f>
        <v/>
      </c>
      <c r="L164" s="110" t="str">
        <f>IF(AND(L$85&gt;=FB164,L$85&lt;=FC164),IFERROR($G164/FD164,0),"")</f>
        <v/>
      </c>
      <c r="M164" s="110" t="str">
        <f>IF(AND(M$85&gt;=FB164,M$85&lt;=FC164),IFERROR($G164/FD164,0),"")</f>
        <v/>
      </c>
      <c r="N164" s="110" t="str">
        <f>IF(AND(N$85&gt;=FB164,N$85&lt;=FC164),IFERROR($G164/FD164,0),"")</f>
        <v/>
      </c>
      <c r="O164" s="110" t="str">
        <f>IF(AND(O$85&gt;=FB164,O$85&lt;=FC164),IFERROR($G164/FD164,0),"")</f>
        <v/>
      </c>
      <c r="P164" s="110" t="str">
        <f>IF(AND(P$85&gt;=FB164,P$85&lt;=FC164),IFERROR($G164/FD164,0),"")</f>
        <v/>
      </c>
      <c r="Q164" s="110" t="str">
        <f>IF(AND(Q$85&gt;=FB164,Q$85&lt;=FC164),IFERROR($G164/FD164,0),"")</f>
        <v/>
      </c>
      <c r="R164" s="110" t="str">
        <f>IF(AND(R$85&gt;=FB164,R$85&lt;=FC164),IFERROR($G164/FD164,0),"")</f>
        <v/>
      </c>
      <c r="S164" s="110" t="str">
        <f>IF(AND(S$85&gt;=FB164,S$85&lt;=FC164),IFERROR($G164/FD164,0),"")</f>
        <v/>
      </c>
      <c r="T164" s="110" t="str">
        <f>IF(AND(T$85&gt;=FB164,T$85&lt;=FC164),IFERROR($G164/FD164,0),"")</f>
        <v/>
      </c>
      <c r="U164" s="110" t="str">
        <f>IF(AND(U$85&gt;=FB164,U$85&lt;=FC164),IFERROR($G164/FD164,0),"")</f>
        <v/>
      </c>
      <c r="V164" s="110" t="str">
        <f>IF(AND(V$85&gt;=FB164,V$85&lt;=FC164),IFERROR($G164/FD164,0),"")</f>
        <v/>
      </c>
      <c r="W164" s="110" t="str">
        <f>IF(AND(W$85&gt;=FB164,W$85&lt;=FC164),IFERROR($G164/FD164,0),"")</f>
        <v/>
      </c>
      <c r="X164" s="110" t="str">
        <f>IF(AND(X$85&gt;=FB164,X$85&lt;=FC164),IFERROR($G164/FD164,0),"")</f>
        <v/>
      </c>
      <c r="Y164" s="110" t="str">
        <f>IF(AND(Y$85&gt;=FB164,Y$85&lt;=FC164),IFERROR($G164/FD164,0),"")</f>
        <v/>
      </c>
      <c r="Z164" s="110" t="str">
        <f>IF(AND(Z$85&gt;=FB164,Z$85&lt;=FC164),IFERROR($G164/FD164,0),"")</f>
        <v/>
      </c>
      <c r="AA164" s="110" t="str">
        <f>IF(AND(AA$85&gt;=FB164,AA$85&lt;=FC164),IFERROR($G164/FD164,0),"")</f>
        <v/>
      </c>
      <c r="AB164" s="110" t="str">
        <f>IF(AND(AB$85&gt;=FB164,AB$85&lt;=FC164),IFERROR($G164/FD164,0),"")</f>
        <v/>
      </c>
      <c r="AC164" s="110" t="str">
        <f>IF(AND(AC$85&gt;=FB164,AC$85&lt;=FC164),IFERROR($G164/FD164,0),"")</f>
        <v/>
      </c>
      <c r="AD164" s="110" t="str">
        <f>IF(AND(AD$85&gt;=FB164,AD$85&lt;=FC164),IFERROR($G164/FD164,0),"")</f>
        <v/>
      </c>
      <c r="AE164" s="110" t="str">
        <f>IF(AND(AE$85&gt;=FB164,AE$85&lt;=FC164),IFERROR($G164/FD164,0),"")</f>
        <v/>
      </c>
      <c r="AF164" s="110" t="str">
        <f>IF(AND(AF$85&gt;=FB164,AF$85&lt;=FC164),IFERROR($G164/FD164,0),"")</f>
        <v/>
      </c>
      <c r="AG164" s="110" t="str">
        <f>IF(AND(AG$85&gt;=FB164,AG$85&lt;=FC164),IFERROR($G164/FD164,0),"")</f>
        <v/>
      </c>
      <c r="AH164" s="110" t="str">
        <f>IF(AND(AH$85&gt;=FB164,AH$85&lt;=FC164),IFERROR($G164/FD164,0),"")</f>
        <v/>
      </c>
      <c r="AI164" s="110" t="str">
        <f>IF(AND(AI$85&gt;=FB164,AI$85&lt;=FC164),IFERROR($G164/FD164,0),"")</f>
        <v/>
      </c>
      <c r="AJ164" s="110" t="str">
        <f>IF(AND(AJ$85&gt;=FB164,AJ$85&lt;=FC164),IFERROR($G164/FD164,0),"")</f>
        <v/>
      </c>
      <c r="AK164" s="110" t="str">
        <f>IF(AND(AK$85&gt;=FB164,AK$85&lt;=FC164),IFERROR($G164/FD164,0),"")</f>
        <v/>
      </c>
      <c r="AL164" s="110" t="str">
        <f>IF(AND(AL$85&gt;=FB164,AL$85&lt;=FC164),IFERROR($G164/FD164,0),"")</f>
        <v/>
      </c>
      <c r="AM164" s="110" t="str">
        <f>IF(AND(AM$85&gt;=FB164,AM$85&lt;=FC164),IFERROR($G164/FD164,0),"")</f>
        <v/>
      </c>
      <c r="AN164" s="110" t="str">
        <f>IF(AND(AN$85&gt;=FB164,AN$85&lt;=FC164),IFERROR($G164/FD164,0),"")</f>
        <v/>
      </c>
      <c r="AO164" s="110" t="str">
        <f>IF(AND(AO$85&gt;=FB164,AO$85&lt;=FC164),IFERROR($G164/FD164,0),"")</f>
        <v/>
      </c>
      <c r="AP164" s="110" t="str">
        <f>IF(AND(AP$85&gt;=FB164,AP$85&lt;=FC164),IFERROR($G164/FD164,0),"")</f>
        <v/>
      </c>
      <c r="AQ164" s="110" t="str">
        <f>IF(AND(AQ$85&gt;=FB164,AQ$85&lt;=FC164),IFERROR($G164/FD164,0),"")</f>
        <v/>
      </c>
      <c r="AR164" s="110" t="str">
        <f>IF(AND(AR$85&gt;=FB164,AR$85&lt;=FC164),IFERROR($G164/FD164,0),"")</f>
        <v/>
      </c>
      <c r="AS164" s="110" t="str">
        <f>IF(AND(AS$85&gt;=FB164,AS$85&lt;=FC164),IFERROR($G164/FD164,0),"")</f>
        <v/>
      </c>
      <c r="AT164" s="110" t="str">
        <f>IF(AND(AT$85&gt;=FB164,AT$85&lt;=FC164),IFERROR($G164/FD164,0),"")</f>
        <v/>
      </c>
      <c r="AU164" s="110" t="str">
        <f>IF(AND(AU$85&gt;=FB164,AU$85&lt;=FC164),IFERROR($G164/FD164,0),"")</f>
        <v/>
      </c>
      <c r="AV164" s="110" t="str">
        <f>IF(AND(AV$85&gt;=FB164,AV$85&lt;=FC164),IFERROR($G164/FD164,0),"")</f>
        <v/>
      </c>
      <c r="AW164" s="110" t="str">
        <f>IF(AND(AW$85&gt;=FB164,AW$85&lt;=FC164),IFERROR($G164/FD164,0),"")</f>
        <v/>
      </c>
      <c r="AX164" s="110" t="str">
        <f>IF(AND(AX$85&gt;=FB164,AX$85&lt;=FC164),IFERROR($G164/FD164,0),"")</f>
        <v/>
      </c>
      <c r="AY164" s="110" t="str">
        <f>IF(AND(AY$85&gt;=FB164,AY$85&lt;=FC164),IFERROR($G164/FD164,0),"")</f>
        <v/>
      </c>
      <c r="AZ164" s="110" t="str">
        <f>IF(AND(AZ$85&gt;=FB164,AZ$85&lt;=FC164),IFERROR($G164/FD164,0),"")</f>
        <v/>
      </c>
      <c r="BA164" s="110" t="str">
        <f>IF(AND(BA$85&gt;=FB164,BA$85&lt;=FC164),IFERROR($G164/FD164,0),"")</f>
        <v/>
      </c>
      <c r="BB164" s="110" t="str">
        <f>IF(AND(BB$85&gt;=FB164,BB$85&lt;=FC164),IFERROR($G164/FD164,0),"")</f>
        <v/>
      </c>
      <c r="BC164" s="110" t="str">
        <f>IF(AND(BC$85&gt;=FB164,BC$85&lt;=FC164),IFERROR($G164/FD164,0),"")</f>
        <v/>
      </c>
      <c r="BD164" s="110" t="str">
        <f>IF(AND(BD$85&gt;=FB164,BD$85&lt;=FC164),IFERROR($G164/FD164,0),"")</f>
        <v/>
      </c>
      <c r="BE164" s="110" t="str">
        <f>IF(AND(BE$85&gt;=FB164,BE$85&lt;=FC164),IFERROR($G164/FD164,0),"")</f>
        <v/>
      </c>
      <c r="BF164" s="110" t="str">
        <f>IF(AND(BF$85&gt;=FB164,BF$85&lt;=FC164),IFERROR($G164/FD164,0),"")</f>
        <v/>
      </c>
      <c r="BG164" s="110" t="str">
        <f>IF(AND(BG$85&gt;=FB164,BG$85&lt;=FC164),IFERROR($G164/FD164,0),"")</f>
        <v/>
      </c>
      <c r="BH164" s="110" t="str">
        <f>IF(AND(BH$85&gt;=FB164,BH$85&lt;=FC164),IFERROR($G164/FD164,0),"")</f>
        <v/>
      </c>
      <c r="BI164" s="110" t="str">
        <f>IF(AND(BI$85&gt;=FB164,BI$85&lt;=FC164),IFERROR($G164/FD164,0),"")</f>
        <v/>
      </c>
      <c r="BJ164" s="110" t="str">
        <f>IF(AND(BJ$85&gt;=FB164,BJ$85&lt;=FC164),IFERROR($G164/FD164,0),"")</f>
        <v/>
      </c>
      <c r="BK164" s="110" t="str">
        <f>IF(AND(BK$85&gt;=FB164,BK$85&lt;=FC164),IFERROR($G164/FD164,0),"")</f>
        <v/>
      </c>
      <c r="BL164" s="110" t="str">
        <f>IF(AND(BL$85&gt;=FB164,BL$85&lt;=FC164),IFERROR($G164/FD164,0),"")</f>
        <v/>
      </c>
      <c r="BM164" s="110" t="str">
        <f>IF(AND(BM$85&gt;=FB164,BM$85&lt;=FC164),IFERROR($G164/FD164,0),"")</f>
        <v/>
      </c>
      <c r="BN164" s="110" t="str">
        <f>IF(AND(BN$85&gt;=FB164,BN$85&lt;=FC164),IFERROR($G164/FD164,0),"")</f>
        <v/>
      </c>
      <c r="BO164" s="110" t="str">
        <f>IF(AND(BO$85&gt;=FB164,BO$85&lt;=FC164),IFERROR($G164/FD164,0),"")</f>
        <v/>
      </c>
      <c r="BP164" s="110" t="str">
        <f>IF(AND(BP$85&gt;=FB164,BP$85&lt;=FC164),IFERROR($G164/FD164,0),"")</f>
        <v/>
      </c>
      <c r="BQ164" s="110" t="str">
        <f>IF(AND(BQ$85&gt;=FB164,BQ$85&lt;=FC164),IFERROR($G164/FD164,0),"")</f>
        <v/>
      </c>
      <c r="BR164" s="110" t="str">
        <f>IF(AND(BR$85&gt;=FB164,BR$85&lt;=FC164),IFERROR($G164/FD164,0),"")</f>
        <v/>
      </c>
      <c r="BS164" s="110" t="str">
        <f>IF(AND(BS$85&gt;=FB164,BS$85&lt;=FC164),IFERROR($G164/FD164,0),"")</f>
        <v/>
      </c>
      <c r="BT164" s="110" t="str">
        <f>IF(AND(BT$85&gt;=FB164,BT$85&lt;=FC164),IFERROR($G164/FD164,0),"")</f>
        <v/>
      </c>
      <c r="BU164" s="110" t="str">
        <f>IF(AND(BU$85&gt;=FB164,BU$85&lt;=FC164),IFERROR($G164/FD164,0),"")</f>
        <v/>
      </c>
      <c r="BV164" s="110" t="str">
        <f>IF(AND(BV$85&gt;=FB164,BV$85&lt;=FC164),IFERROR($G164/FD164,0),"")</f>
        <v/>
      </c>
      <c r="BW164" s="110" t="str">
        <f>IF(AND(BW$85&gt;=FB164,BW$85&lt;=FC164),IFERROR($G164/FD164,0),"")</f>
        <v/>
      </c>
      <c r="BX164" s="110" t="str">
        <f>IF(AND(BX$85&gt;=FB164,BX$85&lt;=FC164),IFERROR($G164/FD164,0),"")</f>
        <v/>
      </c>
      <c r="BY164" s="110" t="str">
        <f>IF(AND(BY$85&gt;=FB164,BY$85&lt;=FC164),IFERROR($G164/FD164,0),"")</f>
        <v/>
      </c>
      <c r="BZ164" s="110" t="str">
        <f>IF(AND(BZ$85&gt;=FB164,BZ$85&lt;=FC164),IFERROR($G164/FD164,0),"")</f>
        <v/>
      </c>
      <c r="CA164" s="110" t="str">
        <f>IF(AND(CA$85&gt;=FB164,CA$85&lt;=FC164),IFERROR($G164/FD164,0),"")</f>
        <v/>
      </c>
      <c r="CB164" s="110" t="str">
        <f>IF(AND(CB$85&gt;=FB164,CB$85&lt;=FC164),IFERROR($G164/FD164,0),"")</f>
        <v/>
      </c>
      <c r="CC164" s="110" t="str">
        <f>IF(AND(CC$85&gt;=FB164,CC$85&lt;=FC164),IFERROR($G164/FD164,0),"")</f>
        <v/>
      </c>
      <c r="CD164" s="110" t="str">
        <f>IF(AND(CD$85&gt;=FB164,CD$85&lt;=FC164),IFERROR($G164/FD164,0),"")</f>
        <v/>
      </c>
      <c r="CE164" s="110" t="str">
        <f>IF(AND(CE$85&gt;=FB164,CE$85&lt;=FC164),IFERROR($G164/FD164,0),"")</f>
        <v/>
      </c>
      <c r="CF164" s="110" t="str">
        <f>IF(AND(CF$85&gt;=FB164,CF$85&lt;=FC164),IFERROR($G164/FD164,0),"")</f>
        <v/>
      </c>
      <c r="CG164" s="110" t="str">
        <f>IF(AND(CG$85&gt;=FB164,CG$85&lt;=FC164),IFERROR($G164/FD164,0),"")</f>
        <v/>
      </c>
      <c r="CH164" s="110" t="str">
        <f>IF(AND(CH$85&gt;=FB164,CH$85&lt;=FC164),IFERROR($G164/FD164,0),"")</f>
        <v/>
      </c>
      <c r="CI164" s="110" t="str">
        <f>IF(AND(CI$85&gt;=FB164,CI$85&lt;=FC164),IFERROR($G164/FD164,0),"")</f>
        <v/>
      </c>
      <c r="CJ164" s="110" t="str">
        <f>IF(AND(CJ$85&gt;=FB164,CJ$85&lt;=FC164),IFERROR($G164/FD164,0),"")</f>
        <v/>
      </c>
      <c r="CK164" s="110">
        <f>IF(AND(CK$85&gt;=FB164,CK$85&lt;=FC164),IFERROR($G164/FD164,0),"")</f>
        <v>49821.428571428565</v>
      </c>
      <c r="CL164" s="110">
        <f>IF(AND(CL$85&gt;=FB164,CL$85&lt;=FC164),IFERROR($G164/FD164,0),"")</f>
        <v>49821.428571428565</v>
      </c>
      <c r="CM164" s="110">
        <f>IF(AND(CM$85&gt;=FB164,CM$85&lt;=FC164),IFERROR($G164/FD164,0),"")</f>
        <v>49821.428571428565</v>
      </c>
      <c r="CN164" s="110">
        <f>IF(AND(CN$85&gt;=FB164,CN$85&lt;=FC164),IFERROR($G164/FD164,0),"")</f>
        <v>49821.428571428565</v>
      </c>
      <c r="CO164" s="110">
        <f>IF(AND(CO$85&gt;=FB164,CO$85&lt;=FC164),IFERROR($G164/FD164,0),"")</f>
        <v>49821.428571428565</v>
      </c>
      <c r="CP164" s="110">
        <f>IF(AND(CP$85&gt;=FB164,CP$85&lt;=FC164),IFERROR($G164/FD164,0),"")</f>
        <v>49821.428571428565</v>
      </c>
      <c r="CQ164" s="110">
        <f>IF(AND(CQ$85&gt;=FB164,CQ$85&lt;=FC164),IFERROR($G164/FD164,0),"")</f>
        <v>49821.428571428565</v>
      </c>
      <c r="CR164" s="110">
        <f>IF(AND(CR$85&gt;=FB164,CR$85&lt;=FC164),IFERROR($G164/FD164,0),"")</f>
        <v>49821.428571428565</v>
      </c>
      <c r="CS164" s="110">
        <f>IF(AND(CS$85&gt;=FB164,CS$85&lt;=FC164),IFERROR($G164/FD164,0),"")</f>
        <v>49821.428571428565</v>
      </c>
      <c r="CT164" s="110">
        <f>IF(AND(CT$85&gt;=FB164,CT$85&lt;=FC164),IFERROR($G164/FD164,0),"")</f>
        <v>49821.428571428565</v>
      </c>
      <c r="CU164" s="110">
        <f>IF(AND(CU$85&gt;=FB164,CU$85&lt;=FC164),IFERROR($G164/FD164,0),"")</f>
        <v>49821.428571428565</v>
      </c>
      <c r="CV164" s="110">
        <f>IF(AND(CV$85&gt;=FB164,CV$85&lt;=FC164),IFERROR($G164/FD164,0),"")</f>
        <v>49821.428571428565</v>
      </c>
      <c r="CW164" s="110">
        <f>IF(AND(CW$85&gt;=FB164,CW$85&lt;=FC164),IFERROR($G164/FD164,0),"")</f>
        <v>49821.428571428565</v>
      </c>
      <c r="CX164" s="110">
        <f>IF(AND(CX$85&gt;=FB164,CX$85&lt;=FC164),IFERROR($G164/FD164,0),"")</f>
        <v>49821.428571428565</v>
      </c>
      <c r="CY164" s="110" t="str">
        <f>IF(AND(CY$85&gt;=FB164,CY$85&lt;=FC164),IFERROR($G164/FD164,0),"")</f>
        <v/>
      </c>
      <c r="CZ164" s="110" t="str">
        <f>IF(AND(CZ$85&gt;=FB164,CZ$85&lt;=FC164),IFERROR($G164/FD164,0),"")</f>
        <v/>
      </c>
      <c r="DA164" s="110" t="str">
        <f>IF(AND(DA$85&gt;=FB164,DA$85&lt;=FC164),IFERROR($G164/FD164,0),"")</f>
        <v/>
      </c>
      <c r="DB164" s="110" t="str">
        <f>IF(AND(DB$85&gt;=FB164,DB$85&lt;=FC164),IFERROR($G164/FD164,0),"")</f>
        <v/>
      </c>
      <c r="DC164" s="110" t="str">
        <f>IF(AND(DC$85&gt;=FB164,DC$85&lt;=FC164),IFERROR($G164/FD164,0),"")</f>
        <v/>
      </c>
      <c r="DD164" s="110" t="str">
        <f>IF(AND(DD$85&gt;=FB164,DD$85&lt;=FC164),IFERROR($G164/FD164,0),"")</f>
        <v/>
      </c>
      <c r="DE164" s="110" t="str">
        <f>IF(AND(DE$85&gt;=FB164,DE$85&lt;=FC164),IFERROR($G164/FD164,0),"")</f>
        <v/>
      </c>
      <c r="DF164" s="110" t="str">
        <f>IF(AND(DF$85&gt;=FB164,DF$85&lt;=FC164),IFERROR($G164/FD164,0),"")</f>
        <v/>
      </c>
      <c r="DG164" s="110" t="str">
        <f>IF(AND(DG$85&gt;=FB164,DG$85&lt;=FC164),IFERROR($G164/FD164,0),"")</f>
        <v/>
      </c>
      <c r="DH164" s="110" t="str">
        <f>IF(AND(DH$85&gt;=FB164,DH$85&lt;=FC164),IFERROR($G164/FD164,0),"")</f>
        <v/>
      </c>
      <c r="DI164" s="110" t="str">
        <f>IF(AND(DI$85&gt;=FB164,DI$85&lt;=FC164),IFERROR($G164/FD164,0),"")</f>
        <v/>
      </c>
      <c r="DJ164" s="110" t="str">
        <f>IF(AND(DJ$85&gt;=FB164,DJ$85&lt;=FC164),IFERROR($G164/FD164,0),"")</f>
        <v/>
      </c>
      <c r="DK164" s="110" t="str">
        <f>IF(AND(DK$85&gt;=FB164,DK$85&lt;=FC164),IFERROR($G164/FD164,0),"")</f>
        <v/>
      </c>
      <c r="DL164" s="110" t="str">
        <f>IF(AND(DL$85&gt;=FB164,DL$85&lt;=FC164),IFERROR($G164/FD164,0),"")</f>
        <v/>
      </c>
      <c r="DM164" s="110" t="str">
        <f>IF(AND(DM$85&gt;=FB164,DM$85&lt;=FC164),IFERROR($G164/FD164,0),"")</f>
        <v/>
      </c>
      <c r="DN164" s="110" t="str">
        <f>IF(AND(DN$85&gt;=FB164,DN$85&lt;=FC164),IFERROR($G164/FD164,0),"")</f>
        <v/>
      </c>
      <c r="DO164" s="110" t="str">
        <f>IF(AND(DO$85&gt;=FB164,DO$85&lt;=FC164),IFERROR($G164/FD164,0),"")</f>
        <v/>
      </c>
      <c r="DP164" s="110" t="str">
        <f>IF(AND(DP$85&gt;=FB164,DP$85&lt;=FC164),IFERROR($G164/FD164,0),"")</f>
        <v/>
      </c>
      <c r="DQ164" s="110" t="str">
        <f>IF(AND(DQ$85&gt;=FB164,DQ$85&lt;=FC164),IFERROR($G164/FD164,0),"")</f>
        <v/>
      </c>
      <c r="DR164" s="110" t="str">
        <f>IF(AND(DR$85&gt;=FB164,DR$85&lt;=FC164),IFERROR($G164/FD164,0),"")</f>
        <v/>
      </c>
      <c r="DS164" s="110" t="str">
        <f>IF(AND(DS$85&gt;=FB164,DS$85&lt;=FC164),IFERROR($G164/FD164,0),"")</f>
        <v/>
      </c>
      <c r="DT164" s="110" t="str">
        <f>IF(AND(DT$85&gt;=FB164,DT$85&lt;=FC164),IFERROR($G164/FD164,0),"")</f>
        <v/>
      </c>
      <c r="DU164" s="110" t="str">
        <f>IF(AND(DU$85&gt;=FB164,DU$85&lt;=FC164),IFERROR($G164/FD164,0),"")</f>
        <v/>
      </c>
      <c r="DV164" s="110" t="str">
        <f>IF(AND(DV$85&gt;=FB164,DV$85&lt;=FC164),IFERROR($G164/FD164,0),"")</f>
        <v/>
      </c>
      <c r="DW164" s="110" t="str">
        <f>IF(AND(DW$85&gt;=FB164,DW$85&lt;=FC164),IFERROR($G164/FD164,0),"")</f>
        <v/>
      </c>
      <c r="DX164" s="110" t="str">
        <f>IF(AND(DX$85&gt;=FB164,DX$85&lt;=FC164),IFERROR($G164/FD164,0),"")</f>
        <v/>
      </c>
      <c r="DY164" s="110" t="str">
        <f>IF(AND(DY$85&gt;=FB164,DY$85&lt;=FC164),IFERROR($G164/FD164,0),"")</f>
        <v/>
      </c>
      <c r="DZ164" s="110" t="str">
        <f>IF(AND(DZ$85&gt;=FB164,DZ$85&lt;=FC164),IFERROR($G164/FD164,0),"")</f>
        <v/>
      </c>
      <c r="EA164" s="110" t="str">
        <f>IF(AND(EA$85&gt;=FB164,EA$85&lt;=FC164),IFERROR($G164/FD164,0),"")</f>
        <v/>
      </c>
      <c r="EB164" s="110" t="str">
        <f>IF(AND(EB$85&gt;=FB164,EB$85&lt;=FC164),IFERROR($G164/FD164,0),"")</f>
        <v/>
      </c>
      <c r="EC164" s="110" t="str">
        <f>IF(AND(EC$85&gt;=FB164,EC$85&lt;=FC164),IFERROR($G164/FD164,0),"")</f>
        <v/>
      </c>
      <c r="ED164" s="110" t="str">
        <f>IF(AND(ED$85&gt;=FB164,ED$85&lt;=FC164),IFERROR($G164/FD164,0),"")</f>
        <v/>
      </c>
      <c r="EE164" s="110" t="str">
        <f>IF(AND(EE$85&gt;=FB164,EE$85&lt;=FC164),IFERROR($G164/FD164,0),"")</f>
        <v/>
      </c>
      <c r="EF164" s="110" t="str">
        <f>IF(AND(EF$85&gt;=FB164,EF$85&lt;=FC164),IFERROR($G164/FD164,0),"")</f>
        <v/>
      </c>
      <c r="EG164" s="110" t="str">
        <f>IF(AND(EG$85&gt;=FB164,EG$85&lt;=FC164),IFERROR($G164/FD164,0),"")</f>
        <v/>
      </c>
      <c r="EH164" s="110" t="str">
        <f>IF(AND(EH$85&gt;=FB164,EH$85&lt;=FC164),IFERROR($G164/FD164,0),"")</f>
        <v/>
      </c>
      <c r="EI164" s="110" t="str">
        <f>IF(AND(EI$85&gt;=FB164,EI$85&lt;=FC164),IFERROR($G164/FD164,0),"")</f>
        <v/>
      </c>
      <c r="EJ164" s="110" t="str">
        <f>IF(AND(EJ$85&gt;=FB164,EJ$85&lt;=FC164),IFERROR($G164/FD164,0),"")</f>
        <v/>
      </c>
      <c r="EK164" s="110" t="str">
        <f>IF(AND(EK$85&gt;=FB164,EK$85&lt;=FC164),IFERROR($G164/FD164,0),"")</f>
        <v/>
      </c>
      <c r="EL164" s="110" t="str">
        <f>IF(AND(EL$85&gt;=FB164,EL$85&lt;=FC164),IFERROR($G164/FD164,0),"")</f>
        <v/>
      </c>
      <c r="EM164" s="110" t="str">
        <f>IF(AND(EM$85&gt;=FB164,EM$85&lt;=FC164),IFERROR($G164/FD164,0),"")</f>
        <v/>
      </c>
      <c r="EN164" s="110" t="str">
        <f>IF(AND(EN$85&gt;=FB164,EN$85&lt;=FC164),IFERROR($G164/FD164,0),"")</f>
        <v/>
      </c>
      <c r="EO164" s="110" t="str">
        <f>IF(AND(EO$85&gt;=FB164,EO$85&lt;=FC164),IFERROR($G164/FD164,0),"")</f>
        <v/>
      </c>
      <c r="EP164" s="110" t="str">
        <f>IF(AND(EP$85&gt;=FB164,EP$85&lt;=FC164),IFERROR($G164/FD164,0),"")</f>
        <v/>
      </c>
      <c r="EQ164" s="110" t="str">
        <f>IF(AND(EQ$85&gt;=FB164,EQ$85&lt;=FC164),IFERROR($G164/FD164,0),"")</f>
        <v/>
      </c>
      <c r="ER164" s="110" t="str">
        <f>IF(AND(ER$85&gt;=FB164,ER$85&lt;=FC164),IFERROR($G164/FD164,0),"")</f>
        <v/>
      </c>
      <c r="ES164" s="110" t="str">
        <f>IF(AND(ES$85&gt;=FB164,ES$85&lt;=FC164),IFERROR($G164/FD164,0),"")</f>
        <v/>
      </c>
      <c r="ET164" s="110" t="str">
        <f>IF(AND(ET$85&gt;=FB164,ET$85&lt;=FC164),IFERROR($G164/FD164,0),"")</f>
        <v/>
      </c>
      <c r="EU164" s="110" t="str">
        <f>IF(AND(EU$85&gt;=FB164,EU$85&lt;=FC164),IFERROR($G164/FD164,0),"")</f>
        <v/>
      </c>
      <c r="EV164" s="110" t="str">
        <f>IF(AND(EV$85&gt;=FB164,EV$85&lt;=FC164),IFERROR($G164/FD164,0),"")</f>
        <v/>
      </c>
      <c r="EW164" s="110" t="str">
        <f>IF(AND(EW$85&gt;=FB164,EW$85&lt;=FC164),IFERROR($G164/FD164,0),"")</f>
        <v/>
      </c>
      <c r="EX164" s="110" t="str">
        <f>IF(AND(EX$85&gt;=FB164,EX$85&lt;=FC164),IFERROR($G164/FD164,0),"")</f>
        <v/>
      </c>
      <c r="EY164" s="110" t="str">
        <f>IF(AND(EY$85&gt;=FB164,EY$85&lt;=FC164),IFERROR($G164/FD164,0),"")</f>
        <v/>
      </c>
      <c r="EZ164" s="110" t="str">
        <f>IF(AND(EZ$85&gt;=FB164,EZ$85&lt;=FC164),IFERROR($G164/FD164,0),"")</f>
        <v/>
      </c>
      <c r="FA164" s="110" t="str">
        <f>IF(AND(FA$85&gt;=FB164,FA$85&lt;=FC164),IFERROR($G164/FD164,0),"")</f>
        <v/>
      </c>
      <c r="FB164">
        <f>'06_Presupuesto'!J250-'02_Rendimientos'!$B$79+1</f>
        <v>82</v>
      </c>
      <c r="FC164">
        <f>'06_Presupuesto'!K250-'02_Rendimientos'!$B$79+1</f>
        <v>95</v>
      </c>
      <c r="FD164">
        <f>FC164-FB164+1</f>
        <v>14</v>
      </c>
    </row>
    <row r="165" spans="2:160">
      <c r="B165" t="str">
        <f>'06_Presupuesto'!K85</f>
        <v>C.1.4.3</v>
      </c>
      <c r="C165" t="str">
        <f>'06_Presupuesto'!L85</f>
        <v>Cajas de derivación</v>
      </c>
      <c r="D165" t="str">
        <f>'06_Presupuesto'!M85</f>
        <v>UNI</v>
      </c>
      <c r="E165" s="90">
        <f>'06_Presupuesto'!N85</f>
        <v>11</v>
      </c>
      <c r="F165" s="90">
        <f>'06_Presupuesto'!O85</f>
        <v>9750</v>
      </c>
      <c r="G165" s="90">
        <f>'06_Presupuesto'!P85</f>
        <v>107250</v>
      </c>
      <c r="H165" s="90" t="str">
        <f>IF(AND(H$85&gt;=FB165,H$85&lt;=FC165),IFERROR($G165/FD165,0),"")</f>
        <v/>
      </c>
      <c r="I165" s="90" t="str">
        <f>IF(AND(I$85&gt;=FB165,I$85&lt;=FC165),IFERROR($G165/FD165,0),"")</f>
        <v/>
      </c>
      <c r="J165" s="90" t="str">
        <f>IF(AND(J$85&gt;=FB165,J$85&lt;=FC165),IFERROR($G165/FD165,0),"")</f>
        <v/>
      </c>
      <c r="K165" s="90" t="str">
        <f>IF(AND(K$85&gt;=FB165,K$85&lt;=FC165),IFERROR($G165/FD165,0),"")</f>
        <v/>
      </c>
      <c r="L165" s="90" t="str">
        <f>IF(AND(L$85&gt;=FB165,L$85&lt;=FC165),IFERROR($G165/FD165,0),"")</f>
        <v/>
      </c>
      <c r="M165" s="90" t="str">
        <f>IF(AND(M$85&gt;=FB165,M$85&lt;=FC165),IFERROR($G165/FD165,0),"")</f>
        <v/>
      </c>
      <c r="N165" s="90" t="str">
        <f>IF(AND(N$85&gt;=FB165,N$85&lt;=FC165),IFERROR($G165/FD165,0),"")</f>
        <v/>
      </c>
      <c r="O165" s="90" t="str">
        <f>IF(AND(O$85&gt;=FB165,O$85&lt;=FC165),IFERROR($G165/FD165,0),"")</f>
        <v/>
      </c>
      <c r="P165" s="90" t="str">
        <f>IF(AND(P$85&gt;=FB165,P$85&lt;=FC165),IFERROR($G165/FD165,0),"")</f>
        <v/>
      </c>
      <c r="Q165" s="90" t="str">
        <f>IF(AND(Q$85&gt;=FB165,Q$85&lt;=FC165),IFERROR($G165/FD165,0),"")</f>
        <v/>
      </c>
      <c r="R165" s="90" t="str">
        <f>IF(AND(R$85&gt;=FB165,R$85&lt;=FC165),IFERROR($G165/FD165,0),"")</f>
        <v/>
      </c>
      <c r="S165" s="90" t="str">
        <f>IF(AND(S$85&gt;=FB165,S$85&lt;=FC165),IFERROR($G165/FD165,0),"")</f>
        <v/>
      </c>
      <c r="T165" s="90" t="str">
        <f>IF(AND(T$85&gt;=FB165,T$85&lt;=FC165),IFERROR($G165/FD165,0),"")</f>
        <v/>
      </c>
      <c r="U165" s="90" t="str">
        <f>IF(AND(U$85&gt;=FB165,U$85&lt;=FC165),IFERROR($G165/FD165,0),"")</f>
        <v/>
      </c>
      <c r="V165" s="90" t="str">
        <f>IF(AND(V$85&gt;=FB165,V$85&lt;=FC165),IFERROR($G165/FD165,0),"")</f>
        <v/>
      </c>
      <c r="W165" s="90" t="str">
        <f>IF(AND(W$85&gt;=FB165,W$85&lt;=FC165),IFERROR($G165/FD165,0),"")</f>
        <v/>
      </c>
      <c r="X165" s="90" t="str">
        <f>IF(AND(X$85&gt;=FB165,X$85&lt;=FC165),IFERROR($G165/FD165,0),"")</f>
        <v/>
      </c>
      <c r="Y165" s="90" t="str">
        <f>IF(AND(Y$85&gt;=FB165,Y$85&lt;=FC165),IFERROR($G165/FD165,0),"")</f>
        <v/>
      </c>
      <c r="Z165" s="90" t="str">
        <f>IF(AND(Z$85&gt;=FB165,Z$85&lt;=FC165),IFERROR($G165/FD165,0),"")</f>
        <v/>
      </c>
      <c r="AA165" s="90" t="str">
        <f>IF(AND(AA$85&gt;=FB165,AA$85&lt;=FC165),IFERROR($G165/FD165,0),"")</f>
        <v/>
      </c>
      <c r="AB165" s="90" t="str">
        <f>IF(AND(AB$85&gt;=FB165,AB$85&lt;=FC165),IFERROR($G165/FD165,0),"")</f>
        <v/>
      </c>
      <c r="AC165" s="90" t="str">
        <f>IF(AND(AC$85&gt;=FB165,AC$85&lt;=FC165),IFERROR($G165/FD165,0),"")</f>
        <v/>
      </c>
      <c r="AD165" s="90" t="str">
        <f>IF(AND(AD$85&gt;=FB165,AD$85&lt;=FC165),IFERROR($G165/FD165,0),"")</f>
        <v/>
      </c>
      <c r="AE165" s="90" t="str">
        <f>IF(AND(AE$85&gt;=FB165,AE$85&lt;=FC165),IFERROR($G165/FD165,0),"")</f>
        <v/>
      </c>
      <c r="AF165" s="90" t="str">
        <f>IF(AND(AF$85&gt;=FB165,AF$85&lt;=FC165),IFERROR($G165/FD165,0),"")</f>
        <v/>
      </c>
      <c r="AG165" s="90" t="str">
        <f>IF(AND(AG$85&gt;=FB165,AG$85&lt;=FC165),IFERROR($G165/FD165,0),"")</f>
        <v/>
      </c>
      <c r="AH165" s="90" t="str">
        <f>IF(AND(AH$85&gt;=FB165,AH$85&lt;=FC165),IFERROR($G165/FD165,0),"")</f>
        <v/>
      </c>
      <c r="AI165" s="90" t="str">
        <f>IF(AND(AI$85&gt;=FB165,AI$85&lt;=FC165),IFERROR($G165/FD165,0),"")</f>
        <v/>
      </c>
      <c r="AJ165" s="90" t="str">
        <f>IF(AND(AJ$85&gt;=FB165,AJ$85&lt;=FC165),IFERROR($G165/FD165,0),"")</f>
        <v/>
      </c>
      <c r="AK165" s="90" t="str">
        <f>IF(AND(AK$85&gt;=FB165,AK$85&lt;=FC165),IFERROR($G165/FD165,0),"")</f>
        <v/>
      </c>
      <c r="AL165" s="90" t="str">
        <f>IF(AND(AL$85&gt;=FB165,AL$85&lt;=FC165),IFERROR($G165/FD165,0),"")</f>
        <v/>
      </c>
      <c r="AM165" s="90" t="str">
        <f>IF(AND(AM$85&gt;=FB165,AM$85&lt;=FC165),IFERROR($G165/FD165,0),"")</f>
        <v/>
      </c>
      <c r="AN165" s="90" t="str">
        <f>IF(AND(AN$85&gt;=FB165,AN$85&lt;=FC165),IFERROR($G165/FD165,0),"")</f>
        <v/>
      </c>
      <c r="AO165" s="90" t="str">
        <f>IF(AND(AO$85&gt;=FB165,AO$85&lt;=FC165),IFERROR($G165/FD165,0),"")</f>
        <v/>
      </c>
      <c r="AP165" s="90" t="str">
        <f>IF(AND(AP$85&gt;=FB165,AP$85&lt;=FC165),IFERROR($G165/FD165,0),"")</f>
        <v/>
      </c>
      <c r="AQ165" s="90" t="str">
        <f>IF(AND(AQ$85&gt;=FB165,AQ$85&lt;=FC165),IFERROR($G165/FD165,0),"")</f>
        <v/>
      </c>
      <c r="AR165" s="90" t="str">
        <f>IF(AND(AR$85&gt;=FB165,AR$85&lt;=FC165),IFERROR($G165/FD165,0),"")</f>
        <v/>
      </c>
      <c r="AS165" s="90" t="str">
        <f>IF(AND(AS$85&gt;=FB165,AS$85&lt;=FC165),IFERROR($G165/FD165,0),"")</f>
        <v/>
      </c>
      <c r="AT165" s="90" t="str">
        <f>IF(AND(AT$85&gt;=FB165,AT$85&lt;=FC165),IFERROR($G165/FD165,0),"")</f>
        <v/>
      </c>
      <c r="AU165" s="90" t="str">
        <f>IF(AND(AU$85&gt;=FB165,AU$85&lt;=FC165),IFERROR($G165/FD165,0),"")</f>
        <v/>
      </c>
      <c r="AV165" s="90" t="str">
        <f>IF(AND(AV$85&gt;=FB165,AV$85&lt;=FC165),IFERROR($G165/FD165,0),"")</f>
        <v/>
      </c>
      <c r="AW165" s="90" t="str">
        <f>IF(AND(AW$85&gt;=FB165,AW$85&lt;=FC165),IFERROR($G165/FD165,0),"")</f>
        <v/>
      </c>
      <c r="AX165" s="90" t="str">
        <f>IF(AND(AX$85&gt;=FB165,AX$85&lt;=FC165),IFERROR($G165/FD165,0),"")</f>
        <v/>
      </c>
      <c r="AY165" s="90" t="str">
        <f>IF(AND(AY$85&gt;=FB165,AY$85&lt;=FC165),IFERROR($G165/FD165,0),"")</f>
        <v/>
      </c>
      <c r="AZ165" s="90" t="str">
        <f>IF(AND(AZ$85&gt;=FB165,AZ$85&lt;=FC165),IFERROR($G165/FD165,0),"")</f>
        <v/>
      </c>
      <c r="BA165" s="90" t="str">
        <f>IF(AND(BA$85&gt;=FB165,BA$85&lt;=FC165),IFERROR($G165/FD165,0),"")</f>
        <v/>
      </c>
      <c r="BB165" s="90" t="str">
        <f>IF(AND(BB$85&gt;=FB165,BB$85&lt;=FC165),IFERROR($G165/FD165,0),"")</f>
        <v/>
      </c>
      <c r="BC165" s="90" t="str">
        <f>IF(AND(BC$85&gt;=FB165,BC$85&lt;=FC165),IFERROR($G165/FD165,0),"")</f>
        <v/>
      </c>
      <c r="BD165" s="90" t="str">
        <f>IF(AND(BD$85&gt;=FB165,BD$85&lt;=FC165),IFERROR($G165/FD165,0),"")</f>
        <v/>
      </c>
      <c r="BE165" s="90" t="str">
        <f>IF(AND(BE$85&gt;=FB165,BE$85&lt;=FC165),IFERROR($G165/FD165,0),"")</f>
        <v/>
      </c>
      <c r="BF165" s="90" t="str">
        <f>IF(AND(BF$85&gt;=FB165,BF$85&lt;=FC165),IFERROR($G165/FD165,0),"")</f>
        <v/>
      </c>
      <c r="BG165" s="90" t="str">
        <f>IF(AND(BG$85&gt;=FB165,BG$85&lt;=FC165),IFERROR($G165/FD165,0),"")</f>
        <v/>
      </c>
      <c r="BH165" s="90" t="str">
        <f>IF(AND(BH$85&gt;=FB165,BH$85&lt;=FC165),IFERROR($G165/FD165,0),"")</f>
        <v/>
      </c>
      <c r="BI165" s="90" t="str">
        <f>IF(AND(BI$85&gt;=FB165,BI$85&lt;=FC165),IFERROR($G165/FD165,0),"")</f>
        <v/>
      </c>
      <c r="BJ165" s="90" t="str">
        <f>IF(AND(BJ$85&gt;=FB165,BJ$85&lt;=FC165),IFERROR($G165/FD165,0),"")</f>
        <v/>
      </c>
      <c r="BK165" s="90" t="str">
        <f>IF(AND(BK$85&gt;=FB165,BK$85&lt;=FC165),IFERROR($G165/FD165,0),"")</f>
        <v/>
      </c>
      <c r="BL165" s="90" t="str">
        <f>IF(AND(BL$85&gt;=FB165,BL$85&lt;=FC165),IFERROR($G165/FD165,0),"")</f>
        <v/>
      </c>
      <c r="BM165" s="90" t="str">
        <f>IF(AND(BM$85&gt;=FB165,BM$85&lt;=FC165),IFERROR($G165/FD165,0),"")</f>
        <v/>
      </c>
      <c r="BN165" s="90" t="str">
        <f>IF(AND(BN$85&gt;=FB165,BN$85&lt;=FC165),IFERROR($G165/FD165,0),"")</f>
        <v/>
      </c>
      <c r="BO165" s="90" t="str">
        <f>IF(AND(BO$85&gt;=FB165,BO$85&lt;=FC165),IFERROR($G165/FD165,0),"")</f>
        <v/>
      </c>
      <c r="BP165" s="90" t="str">
        <f>IF(AND(BP$85&gt;=FB165,BP$85&lt;=FC165),IFERROR($G165/FD165,0),"")</f>
        <v/>
      </c>
      <c r="BQ165" s="90" t="str">
        <f>IF(AND(BQ$85&gt;=FB165,BQ$85&lt;=FC165),IFERROR($G165/FD165,0),"")</f>
        <v/>
      </c>
      <c r="BR165" s="90" t="str">
        <f>IF(AND(BR$85&gt;=FB165,BR$85&lt;=FC165),IFERROR($G165/FD165,0),"")</f>
        <v/>
      </c>
      <c r="BS165" s="90" t="str">
        <f>IF(AND(BS$85&gt;=FB165,BS$85&lt;=FC165),IFERROR($G165/FD165,0),"")</f>
        <v/>
      </c>
      <c r="BT165" s="90" t="str">
        <f>IF(AND(BT$85&gt;=FB165,BT$85&lt;=FC165),IFERROR($G165/FD165,0),"")</f>
        <v/>
      </c>
      <c r="BU165" s="90" t="str">
        <f>IF(AND(BU$85&gt;=FB165,BU$85&lt;=FC165),IFERROR($G165/FD165,0),"")</f>
        <v/>
      </c>
      <c r="BV165" s="90" t="str">
        <f>IF(AND(BV$85&gt;=FB165,BV$85&lt;=FC165),IFERROR($G165/FD165,0),"")</f>
        <v/>
      </c>
      <c r="BW165" s="90" t="str">
        <f>IF(AND(BW$85&gt;=FB165,BW$85&lt;=FC165),IFERROR($G165/FD165,0),"")</f>
        <v/>
      </c>
      <c r="BX165" s="90" t="str">
        <f>IF(AND(BX$85&gt;=FB165,BX$85&lt;=FC165),IFERROR($G165/FD165,0),"")</f>
        <v/>
      </c>
      <c r="BY165" s="90" t="str">
        <f>IF(AND(BY$85&gt;=FB165,BY$85&lt;=FC165),IFERROR($G165/FD165,0),"")</f>
        <v/>
      </c>
      <c r="BZ165" s="90" t="str">
        <f>IF(AND(BZ$85&gt;=FB165,BZ$85&lt;=FC165),IFERROR($G165/FD165,0),"")</f>
        <v/>
      </c>
      <c r="CA165" s="90" t="str">
        <f>IF(AND(CA$85&gt;=FB165,CA$85&lt;=FC165),IFERROR($G165/FD165,0),"")</f>
        <v/>
      </c>
      <c r="CB165" s="90" t="str">
        <f>IF(AND(CB$85&gt;=FB165,CB$85&lt;=FC165),IFERROR($G165/FD165,0),"")</f>
        <v/>
      </c>
      <c r="CC165" s="90" t="str">
        <f>IF(AND(CC$85&gt;=FB165,CC$85&lt;=FC165),IFERROR($G165/FD165,0),"")</f>
        <v/>
      </c>
      <c r="CD165" s="90" t="str">
        <f>IF(AND(CD$85&gt;=FB165,CD$85&lt;=FC165),IFERROR($G165/FD165,0),"")</f>
        <v/>
      </c>
      <c r="CE165" s="90" t="str">
        <f>IF(AND(CE$85&gt;=FB165,CE$85&lt;=FC165),IFERROR($G165/FD165,0),"")</f>
        <v/>
      </c>
      <c r="CF165" s="90" t="str">
        <f>IF(AND(CF$85&gt;=FB165,CF$85&lt;=FC165),IFERROR($G165/FD165,0),"")</f>
        <v/>
      </c>
      <c r="CG165" s="90" t="str">
        <f>IF(AND(CG$85&gt;=FB165,CG$85&lt;=FC165),IFERROR($G165/FD165,0),"")</f>
        <v/>
      </c>
      <c r="CH165" s="90" t="str">
        <f>IF(AND(CH$85&gt;=FB165,CH$85&lt;=FC165),IFERROR($G165/FD165,0),"")</f>
        <v/>
      </c>
      <c r="CI165" s="90" t="str">
        <f>IF(AND(CI$85&gt;=FB165,CI$85&lt;=FC165),IFERROR($G165/FD165,0),"")</f>
        <v/>
      </c>
      <c r="CJ165" s="90" t="str">
        <f>IF(AND(CJ$85&gt;=FB165,CJ$85&lt;=FC165),IFERROR($G165/FD165,0),"")</f>
        <v/>
      </c>
      <c r="CK165" s="90">
        <f>IF(AND(CK$85&gt;=FB165,CK$85&lt;=FC165),IFERROR($G165/FD165,0),"")</f>
        <v>7660.7142857142853</v>
      </c>
      <c r="CL165" s="90">
        <f>IF(AND(CL$85&gt;=FB165,CL$85&lt;=FC165),IFERROR($G165/FD165,0),"")</f>
        <v>7660.7142857142853</v>
      </c>
      <c r="CM165" s="90">
        <f>IF(AND(CM$85&gt;=FB165,CM$85&lt;=FC165),IFERROR($G165/FD165,0),"")</f>
        <v>7660.7142857142853</v>
      </c>
      <c r="CN165" s="90">
        <f>IF(AND(CN$85&gt;=FB165,CN$85&lt;=FC165),IFERROR($G165/FD165,0),"")</f>
        <v>7660.7142857142853</v>
      </c>
      <c r="CO165" s="90">
        <f>IF(AND(CO$85&gt;=FB165,CO$85&lt;=FC165),IFERROR($G165/FD165,0),"")</f>
        <v>7660.7142857142853</v>
      </c>
      <c r="CP165" s="90">
        <f>IF(AND(CP$85&gt;=FB165,CP$85&lt;=FC165),IFERROR($G165/FD165,0),"")</f>
        <v>7660.7142857142853</v>
      </c>
      <c r="CQ165" s="90">
        <f>IF(AND(CQ$85&gt;=FB165,CQ$85&lt;=FC165),IFERROR($G165/FD165,0),"")</f>
        <v>7660.7142857142853</v>
      </c>
      <c r="CR165" s="90">
        <f>IF(AND(CR$85&gt;=FB165,CR$85&lt;=FC165),IFERROR($G165/FD165,0),"")</f>
        <v>7660.7142857142853</v>
      </c>
      <c r="CS165" s="90">
        <f>IF(AND(CS$85&gt;=FB165,CS$85&lt;=FC165),IFERROR($G165/FD165,0),"")</f>
        <v>7660.7142857142853</v>
      </c>
      <c r="CT165" s="90">
        <f>IF(AND(CT$85&gt;=FB165,CT$85&lt;=FC165),IFERROR($G165/FD165,0),"")</f>
        <v>7660.7142857142853</v>
      </c>
      <c r="CU165" s="90">
        <f>IF(AND(CU$85&gt;=FB165,CU$85&lt;=FC165),IFERROR($G165/FD165,0),"")</f>
        <v>7660.7142857142853</v>
      </c>
      <c r="CV165" s="90">
        <f>IF(AND(CV$85&gt;=FB165,CV$85&lt;=FC165),IFERROR($G165/FD165,0),"")</f>
        <v>7660.7142857142853</v>
      </c>
      <c r="CW165" s="90">
        <f>IF(AND(CW$85&gt;=FB165,CW$85&lt;=FC165),IFERROR($G165/FD165,0),"")</f>
        <v>7660.7142857142853</v>
      </c>
      <c r="CX165" s="90">
        <f>IF(AND(CX$85&gt;=FB165,CX$85&lt;=FC165),IFERROR($G165/FD165,0),"")</f>
        <v>7660.7142857142853</v>
      </c>
      <c r="CY165" s="90" t="str">
        <f>IF(AND(CY$85&gt;=FB165,CY$85&lt;=FC165),IFERROR($G165/FD165,0),"")</f>
        <v/>
      </c>
      <c r="CZ165" s="90" t="str">
        <f>IF(AND(CZ$85&gt;=FB165,CZ$85&lt;=FC165),IFERROR($G165/FD165,0),"")</f>
        <v/>
      </c>
      <c r="DA165" s="90" t="str">
        <f>IF(AND(DA$85&gt;=FB165,DA$85&lt;=FC165),IFERROR($G165/FD165,0),"")</f>
        <v/>
      </c>
      <c r="DB165" s="90" t="str">
        <f>IF(AND(DB$85&gt;=FB165,DB$85&lt;=FC165),IFERROR($G165/FD165,0),"")</f>
        <v/>
      </c>
      <c r="DC165" s="90" t="str">
        <f>IF(AND(DC$85&gt;=FB165,DC$85&lt;=FC165),IFERROR($G165/FD165,0),"")</f>
        <v/>
      </c>
      <c r="DD165" s="90" t="str">
        <f>IF(AND(DD$85&gt;=FB165,DD$85&lt;=FC165),IFERROR($G165/FD165,0),"")</f>
        <v/>
      </c>
      <c r="DE165" s="90" t="str">
        <f>IF(AND(DE$85&gt;=FB165,DE$85&lt;=FC165),IFERROR($G165/FD165,0),"")</f>
        <v/>
      </c>
      <c r="DF165" s="90" t="str">
        <f>IF(AND(DF$85&gt;=FB165,DF$85&lt;=FC165),IFERROR($G165/FD165,0),"")</f>
        <v/>
      </c>
      <c r="DG165" s="90" t="str">
        <f>IF(AND(DG$85&gt;=FB165,DG$85&lt;=FC165),IFERROR($G165/FD165,0),"")</f>
        <v/>
      </c>
      <c r="DH165" s="90" t="str">
        <f>IF(AND(DH$85&gt;=FB165,DH$85&lt;=FC165),IFERROR($G165/FD165,0),"")</f>
        <v/>
      </c>
      <c r="DI165" s="90" t="str">
        <f>IF(AND(DI$85&gt;=FB165,DI$85&lt;=FC165),IFERROR($G165/FD165,0),"")</f>
        <v/>
      </c>
      <c r="DJ165" s="90" t="str">
        <f>IF(AND(DJ$85&gt;=FB165,DJ$85&lt;=FC165),IFERROR($G165/FD165,0),"")</f>
        <v/>
      </c>
      <c r="DK165" s="90" t="str">
        <f>IF(AND(DK$85&gt;=FB165,DK$85&lt;=FC165),IFERROR($G165/FD165,0),"")</f>
        <v/>
      </c>
      <c r="DL165" s="90" t="str">
        <f>IF(AND(DL$85&gt;=FB165,DL$85&lt;=FC165),IFERROR($G165/FD165,0),"")</f>
        <v/>
      </c>
      <c r="DM165" s="90" t="str">
        <f>IF(AND(DM$85&gt;=FB165,DM$85&lt;=FC165),IFERROR($G165/FD165,0),"")</f>
        <v/>
      </c>
      <c r="DN165" s="90" t="str">
        <f>IF(AND(DN$85&gt;=FB165,DN$85&lt;=FC165),IFERROR($G165/FD165,0),"")</f>
        <v/>
      </c>
      <c r="DO165" s="90" t="str">
        <f>IF(AND(DO$85&gt;=FB165,DO$85&lt;=FC165),IFERROR($G165/FD165,0),"")</f>
        <v/>
      </c>
      <c r="DP165" s="90" t="str">
        <f>IF(AND(DP$85&gt;=FB165,DP$85&lt;=FC165),IFERROR($G165/FD165,0),"")</f>
        <v/>
      </c>
      <c r="DQ165" s="90" t="str">
        <f>IF(AND(DQ$85&gt;=FB165,DQ$85&lt;=FC165),IFERROR($G165/FD165,0),"")</f>
        <v/>
      </c>
      <c r="DR165" s="90" t="str">
        <f>IF(AND(DR$85&gt;=FB165,DR$85&lt;=FC165),IFERROR($G165/FD165,0),"")</f>
        <v/>
      </c>
      <c r="DS165" s="90" t="str">
        <f>IF(AND(DS$85&gt;=FB165,DS$85&lt;=FC165),IFERROR($G165/FD165,0),"")</f>
        <v/>
      </c>
      <c r="DT165" s="90" t="str">
        <f>IF(AND(DT$85&gt;=FB165,DT$85&lt;=FC165),IFERROR($G165/FD165,0),"")</f>
        <v/>
      </c>
      <c r="DU165" s="90" t="str">
        <f>IF(AND(DU$85&gt;=FB165,DU$85&lt;=FC165),IFERROR($G165/FD165,0),"")</f>
        <v/>
      </c>
      <c r="DV165" s="90" t="str">
        <f>IF(AND(DV$85&gt;=FB165,DV$85&lt;=FC165),IFERROR($G165/FD165,0),"")</f>
        <v/>
      </c>
      <c r="DW165" s="90" t="str">
        <f>IF(AND(DW$85&gt;=FB165,DW$85&lt;=FC165),IFERROR($G165/FD165,0),"")</f>
        <v/>
      </c>
      <c r="DX165" s="90" t="str">
        <f>IF(AND(DX$85&gt;=FB165,DX$85&lt;=FC165),IFERROR($G165/FD165,0),"")</f>
        <v/>
      </c>
      <c r="DY165" s="90" t="str">
        <f>IF(AND(DY$85&gt;=FB165,DY$85&lt;=FC165),IFERROR($G165/FD165,0),"")</f>
        <v/>
      </c>
      <c r="DZ165" s="90" t="str">
        <f>IF(AND(DZ$85&gt;=FB165,DZ$85&lt;=FC165),IFERROR($G165/FD165,0),"")</f>
        <v/>
      </c>
      <c r="EA165" s="90" t="str">
        <f>IF(AND(EA$85&gt;=FB165,EA$85&lt;=FC165),IFERROR($G165/FD165,0),"")</f>
        <v/>
      </c>
      <c r="EB165" s="90" t="str">
        <f>IF(AND(EB$85&gt;=FB165,EB$85&lt;=FC165),IFERROR($G165/FD165,0),"")</f>
        <v/>
      </c>
      <c r="EC165" s="90" t="str">
        <f>IF(AND(EC$85&gt;=FB165,EC$85&lt;=FC165),IFERROR($G165/FD165,0),"")</f>
        <v/>
      </c>
      <c r="ED165" s="90" t="str">
        <f>IF(AND(ED$85&gt;=FB165,ED$85&lt;=FC165),IFERROR($G165/FD165,0),"")</f>
        <v/>
      </c>
      <c r="EE165" s="90" t="str">
        <f>IF(AND(EE$85&gt;=FB165,EE$85&lt;=FC165),IFERROR($G165/FD165,0),"")</f>
        <v/>
      </c>
      <c r="EF165" s="90" t="str">
        <f>IF(AND(EF$85&gt;=FB165,EF$85&lt;=FC165),IFERROR($G165/FD165,0),"")</f>
        <v/>
      </c>
      <c r="EG165" s="90" t="str">
        <f>IF(AND(EG$85&gt;=FB165,EG$85&lt;=FC165),IFERROR($G165/FD165,0),"")</f>
        <v/>
      </c>
      <c r="EH165" s="90" t="str">
        <f>IF(AND(EH$85&gt;=FB165,EH$85&lt;=FC165),IFERROR($G165/FD165,0),"")</f>
        <v/>
      </c>
      <c r="EI165" s="90" t="str">
        <f>IF(AND(EI$85&gt;=FB165,EI$85&lt;=FC165),IFERROR($G165/FD165,0),"")</f>
        <v/>
      </c>
      <c r="EJ165" s="90" t="str">
        <f>IF(AND(EJ$85&gt;=FB165,EJ$85&lt;=FC165),IFERROR($G165/FD165,0),"")</f>
        <v/>
      </c>
      <c r="EK165" s="90" t="str">
        <f>IF(AND(EK$85&gt;=FB165,EK$85&lt;=FC165),IFERROR($G165/FD165,0),"")</f>
        <v/>
      </c>
      <c r="EL165" s="90" t="str">
        <f>IF(AND(EL$85&gt;=FB165,EL$85&lt;=FC165),IFERROR($G165/FD165,0),"")</f>
        <v/>
      </c>
      <c r="EM165" s="90" t="str">
        <f>IF(AND(EM$85&gt;=FB165,EM$85&lt;=FC165),IFERROR($G165/FD165,0),"")</f>
        <v/>
      </c>
      <c r="EN165" s="90" t="str">
        <f>IF(AND(EN$85&gt;=FB165,EN$85&lt;=FC165),IFERROR($G165/FD165,0),"")</f>
        <v/>
      </c>
      <c r="EO165" s="90" t="str">
        <f>IF(AND(EO$85&gt;=FB165,EO$85&lt;=FC165),IFERROR($G165/FD165,0),"")</f>
        <v/>
      </c>
      <c r="EP165" s="90" t="str">
        <f>IF(AND(EP$85&gt;=FB165,EP$85&lt;=FC165),IFERROR($G165/FD165,0),"")</f>
        <v/>
      </c>
      <c r="EQ165" s="90" t="str">
        <f>IF(AND(EQ$85&gt;=FB165,EQ$85&lt;=FC165),IFERROR($G165/FD165,0),"")</f>
        <v/>
      </c>
      <c r="ER165" s="90" t="str">
        <f>IF(AND(ER$85&gt;=FB165,ER$85&lt;=FC165),IFERROR($G165/FD165,0),"")</f>
        <v/>
      </c>
      <c r="ES165" s="90" t="str">
        <f>IF(AND(ES$85&gt;=FB165,ES$85&lt;=FC165),IFERROR($G165/FD165,0),"")</f>
        <v/>
      </c>
      <c r="ET165" s="90" t="str">
        <f>IF(AND(ET$85&gt;=FB165,ET$85&lt;=FC165),IFERROR($G165/FD165,0),"")</f>
        <v/>
      </c>
      <c r="EU165" s="90" t="str">
        <f>IF(AND(EU$85&gt;=FB165,EU$85&lt;=FC165),IFERROR($G165/FD165,0),"")</f>
        <v/>
      </c>
      <c r="EV165" s="90" t="str">
        <f>IF(AND(EV$85&gt;=FB165,EV$85&lt;=FC165),IFERROR($G165/FD165,0),"")</f>
        <v/>
      </c>
      <c r="EW165" s="90" t="str">
        <f>IF(AND(EW$85&gt;=FB165,EW$85&lt;=FC165),IFERROR($G165/FD165,0),"")</f>
        <v/>
      </c>
      <c r="EX165" s="90" t="str">
        <f>IF(AND(EX$85&gt;=FB165,EX$85&lt;=FC165),IFERROR($G165/FD165,0),"")</f>
        <v/>
      </c>
      <c r="EY165" s="90" t="str">
        <f>IF(AND(EY$85&gt;=FB165,EY$85&lt;=FC165),IFERROR($G165/FD165,0),"")</f>
        <v/>
      </c>
      <c r="EZ165" s="90" t="str">
        <f>IF(AND(EZ$85&gt;=FB165,EZ$85&lt;=FC165),IFERROR($G165/FD165,0),"")</f>
        <v/>
      </c>
      <c r="FA165" s="90" t="str">
        <f>IF(AND(FA$85&gt;=FB165,FA$85&lt;=FC165),IFERROR($G165/FD165,0),"")</f>
        <v/>
      </c>
      <c r="FB165">
        <f>'06_Presupuesto'!J251-'02_Rendimientos'!$B$79+1</f>
        <v>82</v>
      </c>
      <c r="FC165">
        <f>'06_Presupuesto'!K251-'02_Rendimientos'!$B$79+1</f>
        <v>95</v>
      </c>
      <c r="FD165">
        <f>FC165-FB165+1</f>
        <v>14</v>
      </c>
    </row>
    <row r="166" spans="2:160">
      <c r="B166" s="109" t="str">
        <f>'06_Presupuesto'!K86</f>
        <v>C.1.4.4</v>
      </c>
      <c r="C166" s="109" t="str">
        <f>'06_Presupuesto'!L86</f>
        <v>Interruptor simple</v>
      </c>
      <c r="D166" s="109" t="str">
        <f>'06_Presupuesto'!M86</f>
        <v>UNI</v>
      </c>
      <c r="E166" s="110">
        <f>'06_Presupuesto'!N86</f>
        <v>5</v>
      </c>
      <c r="F166" s="110">
        <f>'06_Presupuesto'!O86</f>
        <v>18125</v>
      </c>
      <c r="G166" s="110">
        <f>'06_Presupuesto'!P86</f>
        <v>90625</v>
      </c>
      <c r="H166" s="110" t="str">
        <f>IF(AND(H$85&gt;=FB166,H$85&lt;=FC166),IFERROR($G166/FD166,0),"")</f>
        <v/>
      </c>
      <c r="I166" s="110" t="str">
        <f>IF(AND(I$85&gt;=FB166,I$85&lt;=FC166),IFERROR($G166/FD166,0),"")</f>
        <v/>
      </c>
      <c r="J166" s="110" t="str">
        <f>IF(AND(J$85&gt;=FB166,J$85&lt;=FC166),IFERROR($G166/FD166,0),"")</f>
        <v/>
      </c>
      <c r="K166" s="110" t="str">
        <f>IF(AND(K$85&gt;=FB166,K$85&lt;=FC166),IFERROR($G166/FD166,0),"")</f>
        <v/>
      </c>
      <c r="L166" s="110" t="str">
        <f>IF(AND(L$85&gt;=FB166,L$85&lt;=FC166),IFERROR($G166/FD166,0),"")</f>
        <v/>
      </c>
      <c r="M166" s="110" t="str">
        <f>IF(AND(M$85&gt;=FB166,M$85&lt;=FC166),IFERROR($G166/FD166,0),"")</f>
        <v/>
      </c>
      <c r="N166" s="110" t="str">
        <f>IF(AND(N$85&gt;=FB166,N$85&lt;=FC166),IFERROR($G166/FD166,0),"")</f>
        <v/>
      </c>
      <c r="O166" s="110" t="str">
        <f>IF(AND(O$85&gt;=FB166,O$85&lt;=FC166),IFERROR($G166/FD166,0),"")</f>
        <v/>
      </c>
      <c r="P166" s="110" t="str">
        <f>IF(AND(P$85&gt;=FB166,P$85&lt;=FC166),IFERROR($G166/FD166,0),"")</f>
        <v/>
      </c>
      <c r="Q166" s="110" t="str">
        <f>IF(AND(Q$85&gt;=FB166,Q$85&lt;=FC166),IFERROR($G166/FD166,0),"")</f>
        <v/>
      </c>
      <c r="R166" s="110" t="str">
        <f>IF(AND(R$85&gt;=FB166,R$85&lt;=FC166),IFERROR($G166/FD166,0),"")</f>
        <v/>
      </c>
      <c r="S166" s="110" t="str">
        <f>IF(AND(S$85&gt;=FB166,S$85&lt;=FC166),IFERROR($G166/FD166,0),"")</f>
        <v/>
      </c>
      <c r="T166" s="110" t="str">
        <f>IF(AND(T$85&gt;=FB166,T$85&lt;=FC166),IFERROR($G166/FD166,0),"")</f>
        <v/>
      </c>
      <c r="U166" s="110" t="str">
        <f>IF(AND(U$85&gt;=FB166,U$85&lt;=FC166),IFERROR($G166/FD166,0),"")</f>
        <v/>
      </c>
      <c r="V166" s="110" t="str">
        <f>IF(AND(V$85&gt;=FB166,V$85&lt;=FC166),IFERROR($G166/FD166,0),"")</f>
        <v/>
      </c>
      <c r="W166" s="110" t="str">
        <f>IF(AND(W$85&gt;=FB166,W$85&lt;=FC166),IFERROR($G166/FD166,0),"")</f>
        <v/>
      </c>
      <c r="X166" s="110" t="str">
        <f>IF(AND(X$85&gt;=FB166,X$85&lt;=FC166),IFERROR($G166/FD166,0),"")</f>
        <v/>
      </c>
      <c r="Y166" s="110" t="str">
        <f>IF(AND(Y$85&gt;=FB166,Y$85&lt;=FC166),IFERROR($G166/FD166,0),"")</f>
        <v/>
      </c>
      <c r="Z166" s="110" t="str">
        <f>IF(AND(Z$85&gt;=FB166,Z$85&lt;=FC166),IFERROR($G166/FD166,0),"")</f>
        <v/>
      </c>
      <c r="AA166" s="110" t="str">
        <f>IF(AND(AA$85&gt;=FB166,AA$85&lt;=FC166),IFERROR($G166/FD166,0),"")</f>
        <v/>
      </c>
      <c r="AB166" s="110" t="str">
        <f>IF(AND(AB$85&gt;=FB166,AB$85&lt;=FC166),IFERROR($G166/FD166,0),"")</f>
        <v/>
      </c>
      <c r="AC166" s="110" t="str">
        <f>IF(AND(AC$85&gt;=FB166,AC$85&lt;=FC166),IFERROR($G166/FD166,0),"")</f>
        <v/>
      </c>
      <c r="AD166" s="110" t="str">
        <f>IF(AND(AD$85&gt;=FB166,AD$85&lt;=FC166),IFERROR($G166/FD166,0),"")</f>
        <v/>
      </c>
      <c r="AE166" s="110" t="str">
        <f>IF(AND(AE$85&gt;=FB166,AE$85&lt;=FC166),IFERROR($G166/FD166,0),"")</f>
        <v/>
      </c>
      <c r="AF166" s="110" t="str">
        <f>IF(AND(AF$85&gt;=FB166,AF$85&lt;=FC166),IFERROR($G166/FD166,0),"")</f>
        <v/>
      </c>
      <c r="AG166" s="110" t="str">
        <f>IF(AND(AG$85&gt;=FB166,AG$85&lt;=FC166),IFERROR($G166/FD166,0),"")</f>
        <v/>
      </c>
      <c r="AH166" s="110" t="str">
        <f>IF(AND(AH$85&gt;=FB166,AH$85&lt;=FC166),IFERROR($G166/FD166,0),"")</f>
        <v/>
      </c>
      <c r="AI166" s="110" t="str">
        <f>IF(AND(AI$85&gt;=FB166,AI$85&lt;=FC166),IFERROR($G166/FD166,0),"")</f>
        <v/>
      </c>
      <c r="AJ166" s="110" t="str">
        <f>IF(AND(AJ$85&gt;=FB166,AJ$85&lt;=FC166),IFERROR($G166/FD166,0),"")</f>
        <v/>
      </c>
      <c r="AK166" s="110" t="str">
        <f>IF(AND(AK$85&gt;=FB166,AK$85&lt;=FC166),IFERROR($G166/FD166,0),"")</f>
        <v/>
      </c>
      <c r="AL166" s="110" t="str">
        <f>IF(AND(AL$85&gt;=FB166,AL$85&lt;=FC166),IFERROR($G166/FD166,0),"")</f>
        <v/>
      </c>
      <c r="AM166" s="110" t="str">
        <f>IF(AND(AM$85&gt;=FB166,AM$85&lt;=FC166),IFERROR($G166/FD166,0),"")</f>
        <v/>
      </c>
      <c r="AN166" s="110" t="str">
        <f>IF(AND(AN$85&gt;=FB166,AN$85&lt;=FC166),IFERROR($G166/FD166,0),"")</f>
        <v/>
      </c>
      <c r="AO166" s="110" t="str">
        <f>IF(AND(AO$85&gt;=FB166,AO$85&lt;=FC166),IFERROR($G166/FD166,0),"")</f>
        <v/>
      </c>
      <c r="AP166" s="110" t="str">
        <f>IF(AND(AP$85&gt;=FB166,AP$85&lt;=FC166),IFERROR($G166/FD166,0),"")</f>
        <v/>
      </c>
      <c r="AQ166" s="110" t="str">
        <f>IF(AND(AQ$85&gt;=FB166,AQ$85&lt;=FC166),IFERROR($G166/FD166,0),"")</f>
        <v/>
      </c>
      <c r="AR166" s="110" t="str">
        <f>IF(AND(AR$85&gt;=FB166,AR$85&lt;=FC166),IFERROR($G166/FD166,0),"")</f>
        <v/>
      </c>
      <c r="AS166" s="110" t="str">
        <f>IF(AND(AS$85&gt;=FB166,AS$85&lt;=FC166),IFERROR($G166/FD166,0),"")</f>
        <v/>
      </c>
      <c r="AT166" s="110" t="str">
        <f>IF(AND(AT$85&gt;=FB166,AT$85&lt;=FC166),IFERROR($G166/FD166,0),"")</f>
        <v/>
      </c>
      <c r="AU166" s="110" t="str">
        <f>IF(AND(AU$85&gt;=FB166,AU$85&lt;=FC166),IFERROR($G166/FD166,0),"")</f>
        <v/>
      </c>
      <c r="AV166" s="110" t="str">
        <f>IF(AND(AV$85&gt;=FB166,AV$85&lt;=FC166),IFERROR($G166/FD166,0),"")</f>
        <v/>
      </c>
      <c r="AW166" s="110" t="str">
        <f>IF(AND(AW$85&gt;=FB166,AW$85&lt;=FC166),IFERROR($G166/FD166,0),"")</f>
        <v/>
      </c>
      <c r="AX166" s="110" t="str">
        <f>IF(AND(AX$85&gt;=FB166,AX$85&lt;=FC166),IFERROR($G166/FD166,0),"")</f>
        <v/>
      </c>
      <c r="AY166" s="110" t="str">
        <f>IF(AND(AY$85&gt;=FB166,AY$85&lt;=FC166),IFERROR($G166/FD166,0),"")</f>
        <v/>
      </c>
      <c r="AZ166" s="110" t="str">
        <f>IF(AND(AZ$85&gt;=FB166,AZ$85&lt;=FC166),IFERROR($G166/FD166,0),"")</f>
        <v/>
      </c>
      <c r="BA166" s="110" t="str">
        <f>IF(AND(BA$85&gt;=FB166,BA$85&lt;=FC166),IFERROR($G166/FD166,0),"")</f>
        <v/>
      </c>
      <c r="BB166" s="110" t="str">
        <f>IF(AND(BB$85&gt;=FB166,BB$85&lt;=FC166),IFERROR($G166/FD166,0),"")</f>
        <v/>
      </c>
      <c r="BC166" s="110" t="str">
        <f>IF(AND(BC$85&gt;=FB166,BC$85&lt;=FC166),IFERROR($G166/FD166,0),"")</f>
        <v/>
      </c>
      <c r="BD166" s="110" t="str">
        <f>IF(AND(BD$85&gt;=FB166,BD$85&lt;=FC166),IFERROR($G166/FD166,0),"")</f>
        <v/>
      </c>
      <c r="BE166" s="110" t="str">
        <f>IF(AND(BE$85&gt;=FB166,BE$85&lt;=FC166),IFERROR($G166/FD166,0),"")</f>
        <v/>
      </c>
      <c r="BF166" s="110" t="str">
        <f>IF(AND(BF$85&gt;=FB166,BF$85&lt;=FC166),IFERROR($G166/FD166,0),"")</f>
        <v/>
      </c>
      <c r="BG166" s="110" t="str">
        <f>IF(AND(BG$85&gt;=FB166,BG$85&lt;=FC166),IFERROR($G166/FD166,0),"")</f>
        <v/>
      </c>
      <c r="BH166" s="110" t="str">
        <f>IF(AND(BH$85&gt;=FB166,BH$85&lt;=FC166),IFERROR($G166/FD166,0),"")</f>
        <v/>
      </c>
      <c r="BI166" s="110" t="str">
        <f>IF(AND(BI$85&gt;=FB166,BI$85&lt;=FC166),IFERROR($G166/FD166,0),"")</f>
        <v/>
      </c>
      <c r="BJ166" s="110" t="str">
        <f>IF(AND(BJ$85&gt;=FB166,BJ$85&lt;=FC166),IFERROR($G166/FD166,0),"")</f>
        <v/>
      </c>
      <c r="BK166" s="110" t="str">
        <f>IF(AND(BK$85&gt;=FB166,BK$85&lt;=FC166),IFERROR($G166/FD166,0),"")</f>
        <v/>
      </c>
      <c r="BL166" s="110" t="str">
        <f>IF(AND(BL$85&gt;=FB166,BL$85&lt;=FC166),IFERROR($G166/FD166,0),"")</f>
        <v/>
      </c>
      <c r="BM166" s="110" t="str">
        <f>IF(AND(BM$85&gt;=FB166,BM$85&lt;=FC166),IFERROR($G166/FD166,0),"")</f>
        <v/>
      </c>
      <c r="BN166" s="110" t="str">
        <f>IF(AND(BN$85&gt;=FB166,BN$85&lt;=FC166),IFERROR($G166/FD166,0),"")</f>
        <v/>
      </c>
      <c r="BO166" s="110" t="str">
        <f>IF(AND(BO$85&gt;=FB166,BO$85&lt;=FC166),IFERROR($G166/FD166,0),"")</f>
        <v/>
      </c>
      <c r="BP166" s="110" t="str">
        <f>IF(AND(BP$85&gt;=FB166,BP$85&lt;=FC166),IFERROR($G166/FD166,0),"")</f>
        <v/>
      </c>
      <c r="BQ166" s="110" t="str">
        <f>IF(AND(BQ$85&gt;=FB166,BQ$85&lt;=FC166),IFERROR($G166/FD166,0),"")</f>
        <v/>
      </c>
      <c r="BR166" s="110" t="str">
        <f>IF(AND(BR$85&gt;=FB166,BR$85&lt;=FC166),IFERROR($G166/FD166,0),"")</f>
        <v/>
      </c>
      <c r="BS166" s="110" t="str">
        <f>IF(AND(BS$85&gt;=FB166,BS$85&lt;=FC166),IFERROR($G166/FD166,0),"")</f>
        <v/>
      </c>
      <c r="BT166" s="110" t="str">
        <f>IF(AND(BT$85&gt;=FB166,BT$85&lt;=FC166),IFERROR($G166/FD166,0),"")</f>
        <v/>
      </c>
      <c r="BU166" s="110" t="str">
        <f>IF(AND(BU$85&gt;=FB166,BU$85&lt;=FC166),IFERROR($G166/FD166,0),"")</f>
        <v/>
      </c>
      <c r="BV166" s="110" t="str">
        <f>IF(AND(BV$85&gt;=FB166,BV$85&lt;=FC166),IFERROR($G166/FD166,0),"")</f>
        <v/>
      </c>
      <c r="BW166" s="110" t="str">
        <f>IF(AND(BW$85&gt;=FB166,BW$85&lt;=FC166),IFERROR($G166/FD166,0),"")</f>
        <v/>
      </c>
      <c r="BX166" s="110" t="str">
        <f>IF(AND(BX$85&gt;=FB166,BX$85&lt;=FC166),IFERROR($G166/FD166,0),"")</f>
        <v/>
      </c>
      <c r="BY166" s="110" t="str">
        <f>IF(AND(BY$85&gt;=FB166,BY$85&lt;=FC166),IFERROR($G166/FD166,0),"")</f>
        <v/>
      </c>
      <c r="BZ166" s="110" t="str">
        <f>IF(AND(BZ$85&gt;=FB166,BZ$85&lt;=FC166),IFERROR($G166/FD166,0),"")</f>
        <v/>
      </c>
      <c r="CA166" s="110" t="str">
        <f>IF(AND(CA$85&gt;=FB166,CA$85&lt;=FC166),IFERROR($G166/FD166,0),"")</f>
        <v/>
      </c>
      <c r="CB166" s="110" t="str">
        <f>IF(AND(CB$85&gt;=FB166,CB$85&lt;=FC166),IFERROR($G166/FD166,0),"")</f>
        <v/>
      </c>
      <c r="CC166" s="110" t="str">
        <f>IF(AND(CC$85&gt;=FB166,CC$85&lt;=FC166),IFERROR($G166/FD166,0),"")</f>
        <v/>
      </c>
      <c r="CD166" s="110" t="str">
        <f>IF(AND(CD$85&gt;=FB166,CD$85&lt;=FC166),IFERROR($G166/FD166,0),"")</f>
        <v/>
      </c>
      <c r="CE166" s="110" t="str">
        <f>IF(AND(CE$85&gt;=FB166,CE$85&lt;=FC166),IFERROR($G166/FD166,0),"")</f>
        <v/>
      </c>
      <c r="CF166" s="110" t="str">
        <f>IF(AND(CF$85&gt;=FB166,CF$85&lt;=FC166),IFERROR($G166/FD166,0),"")</f>
        <v/>
      </c>
      <c r="CG166" s="110" t="str">
        <f>IF(AND(CG$85&gt;=FB166,CG$85&lt;=FC166),IFERROR($G166/FD166,0),"")</f>
        <v/>
      </c>
      <c r="CH166" s="110" t="str">
        <f>IF(AND(CH$85&gt;=FB166,CH$85&lt;=FC166),IFERROR($G166/FD166,0),"")</f>
        <v/>
      </c>
      <c r="CI166" s="110" t="str">
        <f>IF(AND(CI$85&gt;=FB166,CI$85&lt;=FC166),IFERROR($G166/FD166,0),"")</f>
        <v/>
      </c>
      <c r="CJ166" s="110" t="str">
        <f>IF(AND(CJ$85&gt;=FB166,CJ$85&lt;=FC166),IFERROR($G166/FD166,0),"")</f>
        <v/>
      </c>
      <c r="CK166" s="110">
        <f>IF(AND(CK$85&gt;=FB166,CK$85&lt;=FC166),IFERROR($G166/FD166,0),"")</f>
        <v>6473.2142857142853</v>
      </c>
      <c r="CL166" s="110">
        <f>IF(AND(CL$85&gt;=FB166,CL$85&lt;=FC166),IFERROR($G166/FD166,0),"")</f>
        <v>6473.2142857142853</v>
      </c>
      <c r="CM166" s="110">
        <f>IF(AND(CM$85&gt;=FB166,CM$85&lt;=FC166),IFERROR($G166/FD166,0),"")</f>
        <v>6473.2142857142853</v>
      </c>
      <c r="CN166" s="110">
        <f>IF(AND(CN$85&gt;=FB166,CN$85&lt;=FC166),IFERROR($G166/FD166,0),"")</f>
        <v>6473.2142857142853</v>
      </c>
      <c r="CO166" s="110">
        <f>IF(AND(CO$85&gt;=FB166,CO$85&lt;=FC166),IFERROR($G166/FD166,0),"")</f>
        <v>6473.2142857142853</v>
      </c>
      <c r="CP166" s="110">
        <f>IF(AND(CP$85&gt;=FB166,CP$85&lt;=FC166),IFERROR($G166/FD166,0),"")</f>
        <v>6473.2142857142853</v>
      </c>
      <c r="CQ166" s="110">
        <f>IF(AND(CQ$85&gt;=FB166,CQ$85&lt;=FC166),IFERROR($G166/FD166,0),"")</f>
        <v>6473.2142857142853</v>
      </c>
      <c r="CR166" s="110">
        <f>IF(AND(CR$85&gt;=FB166,CR$85&lt;=FC166),IFERROR($G166/FD166,0),"")</f>
        <v>6473.2142857142853</v>
      </c>
      <c r="CS166" s="110">
        <f>IF(AND(CS$85&gt;=FB166,CS$85&lt;=FC166),IFERROR($G166/FD166,0),"")</f>
        <v>6473.2142857142853</v>
      </c>
      <c r="CT166" s="110">
        <f>IF(AND(CT$85&gt;=FB166,CT$85&lt;=FC166),IFERROR($G166/FD166,0),"")</f>
        <v>6473.2142857142853</v>
      </c>
      <c r="CU166" s="110">
        <f>IF(AND(CU$85&gt;=FB166,CU$85&lt;=FC166),IFERROR($G166/FD166,0),"")</f>
        <v>6473.2142857142853</v>
      </c>
      <c r="CV166" s="110">
        <f>IF(AND(CV$85&gt;=FB166,CV$85&lt;=FC166),IFERROR($G166/FD166,0),"")</f>
        <v>6473.2142857142853</v>
      </c>
      <c r="CW166" s="110">
        <f>IF(AND(CW$85&gt;=FB166,CW$85&lt;=FC166),IFERROR($G166/FD166,0),"")</f>
        <v>6473.2142857142853</v>
      </c>
      <c r="CX166" s="110">
        <f>IF(AND(CX$85&gt;=FB166,CX$85&lt;=FC166),IFERROR($G166/FD166,0),"")</f>
        <v>6473.2142857142853</v>
      </c>
      <c r="CY166" s="110" t="str">
        <f>IF(AND(CY$85&gt;=FB166,CY$85&lt;=FC166),IFERROR($G166/FD166,0),"")</f>
        <v/>
      </c>
      <c r="CZ166" s="110" t="str">
        <f>IF(AND(CZ$85&gt;=FB166,CZ$85&lt;=FC166),IFERROR($G166/FD166,0),"")</f>
        <v/>
      </c>
      <c r="DA166" s="110" t="str">
        <f>IF(AND(DA$85&gt;=FB166,DA$85&lt;=FC166),IFERROR($G166/FD166,0),"")</f>
        <v/>
      </c>
      <c r="DB166" s="110" t="str">
        <f>IF(AND(DB$85&gt;=FB166,DB$85&lt;=FC166),IFERROR($G166/FD166,0),"")</f>
        <v/>
      </c>
      <c r="DC166" s="110" t="str">
        <f>IF(AND(DC$85&gt;=FB166,DC$85&lt;=FC166),IFERROR($G166/FD166,0),"")</f>
        <v/>
      </c>
      <c r="DD166" s="110" t="str">
        <f>IF(AND(DD$85&gt;=FB166,DD$85&lt;=FC166),IFERROR($G166/FD166,0),"")</f>
        <v/>
      </c>
      <c r="DE166" s="110" t="str">
        <f>IF(AND(DE$85&gt;=FB166,DE$85&lt;=FC166),IFERROR($G166/FD166,0),"")</f>
        <v/>
      </c>
      <c r="DF166" s="110" t="str">
        <f>IF(AND(DF$85&gt;=FB166,DF$85&lt;=FC166),IFERROR($G166/FD166,0),"")</f>
        <v/>
      </c>
      <c r="DG166" s="110" t="str">
        <f>IF(AND(DG$85&gt;=FB166,DG$85&lt;=FC166),IFERROR($G166/FD166,0),"")</f>
        <v/>
      </c>
      <c r="DH166" s="110" t="str">
        <f>IF(AND(DH$85&gt;=FB166,DH$85&lt;=FC166),IFERROR($G166/FD166,0),"")</f>
        <v/>
      </c>
      <c r="DI166" s="110" t="str">
        <f>IF(AND(DI$85&gt;=FB166,DI$85&lt;=FC166),IFERROR($G166/FD166,0),"")</f>
        <v/>
      </c>
      <c r="DJ166" s="110" t="str">
        <f>IF(AND(DJ$85&gt;=FB166,DJ$85&lt;=FC166),IFERROR($G166/FD166,0),"")</f>
        <v/>
      </c>
      <c r="DK166" s="110" t="str">
        <f>IF(AND(DK$85&gt;=FB166,DK$85&lt;=FC166),IFERROR($G166/FD166,0),"")</f>
        <v/>
      </c>
      <c r="DL166" s="110" t="str">
        <f>IF(AND(DL$85&gt;=FB166,DL$85&lt;=FC166),IFERROR($G166/FD166,0),"")</f>
        <v/>
      </c>
      <c r="DM166" s="110" t="str">
        <f>IF(AND(DM$85&gt;=FB166,DM$85&lt;=FC166),IFERROR($G166/FD166,0),"")</f>
        <v/>
      </c>
      <c r="DN166" s="110" t="str">
        <f>IF(AND(DN$85&gt;=FB166,DN$85&lt;=FC166),IFERROR($G166/FD166,0),"")</f>
        <v/>
      </c>
      <c r="DO166" s="110" t="str">
        <f>IF(AND(DO$85&gt;=FB166,DO$85&lt;=FC166),IFERROR($G166/FD166,0),"")</f>
        <v/>
      </c>
      <c r="DP166" s="110" t="str">
        <f>IF(AND(DP$85&gt;=FB166,DP$85&lt;=FC166),IFERROR($G166/FD166,0),"")</f>
        <v/>
      </c>
      <c r="DQ166" s="110" t="str">
        <f>IF(AND(DQ$85&gt;=FB166,DQ$85&lt;=FC166),IFERROR($G166/FD166,0),"")</f>
        <v/>
      </c>
      <c r="DR166" s="110" t="str">
        <f>IF(AND(DR$85&gt;=FB166,DR$85&lt;=FC166),IFERROR($G166/FD166,0),"")</f>
        <v/>
      </c>
      <c r="DS166" s="110" t="str">
        <f>IF(AND(DS$85&gt;=FB166,DS$85&lt;=FC166),IFERROR($G166/FD166,0),"")</f>
        <v/>
      </c>
      <c r="DT166" s="110" t="str">
        <f>IF(AND(DT$85&gt;=FB166,DT$85&lt;=FC166),IFERROR($G166/FD166,0),"")</f>
        <v/>
      </c>
      <c r="DU166" s="110" t="str">
        <f>IF(AND(DU$85&gt;=FB166,DU$85&lt;=FC166),IFERROR($G166/FD166,0),"")</f>
        <v/>
      </c>
      <c r="DV166" s="110" t="str">
        <f>IF(AND(DV$85&gt;=FB166,DV$85&lt;=FC166),IFERROR($G166/FD166,0),"")</f>
        <v/>
      </c>
      <c r="DW166" s="110" t="str">
        <f>IF(AND(DW$85&gt;=FB166,DW$85&lt;=FC166),IFERROR($G166/FD166,0),"")</f>
        <v/>
      </c>
      <c r="DX166" s="110" t="str">
        <f>IF(AND(DX$85&gt;=FB166,DX$85&lt;=FC166),IFERROR($G166/FD166,0),"")</f>
        <v/>
      </c>
      <c r="DY166" s="110" t="str">
        <f>IF(AND(DY$85&gt;=FB166,DY$85&lt;=FC166),IFERROR($G166/FD166,0),"")</f>
        <v/>
      </c>
      <c r="DZ166" s="110" t="str">
        <f>IF(AND(DZ$85&gt;=FB166,DZ$85&lt;=FC166),IFERROR($G166/FD166,0),"")</f>
        <v/>
      </c>
      <c r="EA166" s="110" t="str">
        <f>IF(AND(EA$85&gt;=FB166,EA$85&lt;=FC166),IFERROR($G166/FD166,0),"")</f>
        <v/>
      </c>
      <c r="EB166" s="110" t="str">
        <f>IF(AND(EB$85&gt;=FB166,EB$85&lt;=FC166),IFERROR($G166/FD166,0),"")</f>
        <v/>
      </c>
      <c r="EC166" s="110" t="str">
        <f>IF(AND(EC$85&gt;=FB166,EC$85&lt;=FC166),IFERROR($G166/FD166,0),"")</f>
        <v/>
      </c>
      <c r="ED166" s="110" t="str">
        <f>IF(AND(ED$85&gt;=FB166,ED$85&lt;=FC166),IFERROR($G166/FD166,0),"")</f>
        <v/>
      </c>
      <c r="EE166" s="110" t="str">
        <f>IF(AND(EE$85&gt;=FB166,EE$85&lt;=FC166),IFERROR($G166/FD166,0),"")</f>
        <v/>
      </c>
      <c r="EF166" s="110" t="str">
        <f>IF(AND(EF$85&gt;=FB166,EF$85&lt;=FC166),IFERROR($G166/FD166,0),"")</f>
        <v/>
      </c>
      <c r="EG166" s="110" t="str">
        <f>IF(AND(EG$85&gt;=FB166,EG$85&lt;=FC166),IFERROR($G166/FD166,0),"")</f>
        <v/>
      </c>
      <c r="EH166" s="110" t="str">
        <f>IF(AND(EH$85&gt;=FB166,EH$85&lt;=FC166),IFERROR($G166/FD166,0),"")</f>
        <v/>
      </c>
      <c r="EI166" s="110" t="str">
        <f>IF(AND(EI$85&gt;=FB166,EI$85&lt;=FC166),IFERROR($G166/FD166,0),"")</f>
        <v/>
      </c>
      <c r="EJ166" s="110" t="str">
        <f>IF(AND(EJ$85&gt;=FB166,EJ$85&lt;=FC166),IFERROR($G166/FD166,0),"")</f>
        <v/>
      </c>
      <c r="EK166" s="110" t="str">
        <f>IF(AND(EK$85&gt;=FB166,EK$85&lt;=FC166),IFERROR($G166/FD166,0),"")</f>
        <v/>
      </c>
      <c r="EL166" s="110" t="str">
        <f>IF(AND(EL$85&gt;=FB166,EL$85&lt;=FC166),IFERROR($G166/FD166,0),"")</f>
        <v/>
      </c>
      <c r="EM166" s="110" t="str">
        <f>IF(AND(EM$85&gt;=FB166,EM$85&lt;=FC166),IFERROR($G166/FD166,0),"")</f>
        <v/>
      </c>
      <c r="EN166" s="110" t="str">
        <f>IF(AND(EN$85&gt;=FB166,EN$85&lt;=FC166),IFERROR($G166/FD166,0),"")</f>
        <v/>
      </c>
      <c r="EO166" s="110" t="str">
        <f>IF(AND(EO$85&gt;=FB166,EO$85&lt;=FC166),IFERROR($G166/FD166,0),"")</f>
        <v/>
      </c>
      <c r="EP166" s="110" t="str">
        <f>IF(AND(EP$85&gt;=FB166,EP$85&lt;=FC166),IFERROR($G166/FD166,0),"")</f>
        <v/>
      </c>
      <c r="EQ166" s="110" t="str">
        <f>IF(AND(EQ$85&gt;=FB166,EQ$85&lt;=FC166),IFERROR($G166/FD166,0),"")</f>
        <v/>
      </c>
      <c r="ER166" s="110" t="str">
        <f>IF(AND(ER$85&gt;=FB166,ER$85&lt;=FC166),IFERROR($G166/FD166,0),"")</f>
        <v/>
      </c>
      <c r="ES166" s="110" t="str">
        <f>IF(AND(ES$85&gt;=FB166,ES$85&lt;=FC166),IFERROR($G166/FD166,0),"")</f>
        <v/>
      </c>
      <c r="ET166" s="110" t="str">
        <f>IF(AND(ET$85&gt;=FB166,ET$85&lt;=FC166),IFERROR($G166/FD166,0),"")</f>
        <v/>
      </c>
      <c r="EU166" s="110" t="str">
        <f>IF(AND(EU$85&gt;=FB166,EU$85&lt;=FC166),IFERROR($G166/FD166,0),"")</f>
        <v/>
      </c>
      <c r="EV166" s="110" t="str">
        <f>IF(AND(EV$85&gt;=FB166,EV$85&lt;=FC166),IFERROR($G166/FD166,0),"")</f>
        <v/>
      </c>
      <c r="EW166" s="110" t="str">
        <f>IF(AND(EW$85&gt;=FB166,EW$85&lt;=FC166),IFERROR($G166/FD166,0),"")</f>
        <v/>
      </c>
      <c r="EX166" s="110" t="str">
        <f>IF(AND(EX$85&gt;=FB166,EX$85&lt;=FC166),IFERROR($G166/FD166,0),"")</f>
        <v/>
      </c>
      <c r="EY166" s="110" t="str">
        <f>IF(AND(EY$85&gt;=FB166,EY$85&lt;=FC166),IFERROR($G166/FD166,0),"")</f>
        <v/>
      </c>
      <c r="EZ166" s="110" t="str">
        <f>IF(AND(EZ$85&gt;=FB166,EZ$85&lt;=FC166),IFERROR($G166/FD166,0),"")</f>
        <v/>
      </c>
      <c r="FA166" s="110" t="str">
        <f>IF(AND(FA$85&gt;=FB166,FA$85&lt;=FC166),IFERROR($G166/FD166,0),"")</f>
        <v/>
      </c>
      <c r="FB166">
        <f>'06_Presupuesto'!J252-'02_Rendimientos'!$B$79+1</f>
        <v>82</v>
      </c>
      <c r="FC166">
        <f>'06_Presupuesto'!K252-'02_Rendimientos'!$B$79+1</f>
        <v>95</v>
      </c>
      <c r="FD166">
        <f>FC166-FB166+1</f>
        <v>14</v>
      </c>
    </row>
    <row r="167" spans="2:160">
      <c r="B167" t="str">
        <f>'06_Presupuesto'!K87</f>
        <v>C.1.4.5</v>
      </c>
      <c r="C167" t="str">
        <f>'06_Presupuesto'!L87</f>
        <v>Interruptor doble</v>
      </c>
      <c r="D167" t="str">
        <f>'06_Presupuesto'!M87</f>
        <v>UNI</v>
      </c>
      <c r="E167" s="90">
        <f>'06_Presupuesto'!N87</f>
        <v>1</v>
      </c>
      <c r="F167" s="90">
        <f>'06_Presupuesto'!O87</f>
        <v>21874.999999999996</v>
      </c>
      <c r="G167" s="90">
        <f>'06_Presupuesto'!P87</f>
        <v>21874.999999999996</v>
      </c>
      <c r="H167" s="90" t="str">
        <f>IF(AND(H$85&gt;=FB167,H$85&lt;=FC167),IFERROR($G167/FD167,0),"")</f>
        <v/>
      </c>
      <c r="I167" s="90" t="str">
        <f>IF(AND(I$85&gt;=FB167,I$85&lt;=FC167),IFERROR($G167/FD167,0),"")</f>
        <v/>
      </c>
      <c r="J167" s="90" t="str">
        <f>IF(AND(J$85&gt;=FB167,J$85&lt;=FC167),IFERROR($G167/FD167,0),"")</f>
        <v/>
      </c>
      <c r="K167" s="90" t="str">
        <f>IF(AND(K$85&gt;=FB167,K$85&lt;=FC167),IFERROR($G167/FD167,0),"")</f>
        <v/>
      </c>
      <c r="L167" s="90" t="str">
        <f>IF(AND(L$85&gt;=FB167,L$85&lt;=FC167),IFERROR($G167/FD167,0),"")</f>
        <v/>
      </c>
      <c r="M167" s="90" t="str">
        <f>IF(AND(M$85&gt;=FB167,M$85&lt;=FC167),IFERROR($G167/FD167,0),"")</f>
        <v/>
      </c>
      <c r="N167" s="90" t="str">
        <f>IF(AND(N$85&gt;=FB167,N$85&lt;=FC167),IFERROR($G167/FD167,0),"")</f>
        <v/>
      </c>
      <c r="O167" s="90" t="str">
        <f>IF(AND(O$85&gt;=FB167,O$85&lt;=FC167),IFERROR($G167/FD167,0),"")</f>
        <v/>
      </c>
      <c r="P167" s="90" t="str">
        <f>IF(AND(P$85&gt;=FB167,P$85&lt;=FC167),IFERROR($G167/FD167,0),"")</f>
        <v/>
      </c>
      <c r="Q167" s="90" t="str">
        <f>IF(AND(Q$85&gt;=FB167,Q$85&lt;=FC167),IFERROR($G167/FD167,0),"")</f>
        <v/>
      </c>
      <c r="R167" s="90" t="str">
        <f>IF(AND(R$85&gt;=FB167,R$85&lt;=FC167),IFERROR($G167/FD167,0),"")</f>
        <v/>
      </c>
      <c r="S167" s="90" t="str">
        <f>IF(AND(S$85&gt;=FB167,S$85&lt;=FC167),IFERROR($G167/FD167,0),"")</f>
        <v/>
      </c>
      <c r="T167" s="90" t="str">
        <f>IF(AND(T$85&gt;=FB167,T$85&lt;=FC167),IFERROR($G167/FD167,0),"")</f>
        <v/>
      </c>
      <c r="U167" s="90" t="str">
        <f>IF(AND(U$85&gt;=FB167,U$85&lt;=FC167),IFERROR($G167/FD167,0),"")</f>
        <v/>
      </c>
      <c r="V167" s="90" t="str">
        <f>IF(AND(V$85&gt;=FB167,V$85&lt;=FC167),IFERROR($G167/FD167,0),"")</f>
        <v/>
      </c>
      <c r="W167" s="90" t="str">
        <f>IF(AND(W$85&gt;=FB167,W$85&lt;=FC167),IFERROR($G167/FD167,0),"")</f>
        <v/>
      </c>
      <c r="X167" s="90" t="str">
        <f>IF(AND(X$85&gt;=FB167,X$85&lt;=FC167),IFERROR($G167/FD167,0),"")</f>
        <v/>
      </c>
      <c r="Y167" s="90" t="str">
        <f>IF(AND(Y$85&gt;=FB167,Y$85&lt;=FC167),IFERROR($G167/FD167,0),"")</f>
        <v/>
      </c>
      <c r="Z167" s="90" t="str">
        <f>IF(AND(Z$85&gt;=FB167,Z$85&lt;=FC167),IFERROR($G167/FD167,0),"")</f>
        <v/>
      </c>
      <c r="AA167" s="90" t="str">
        <f>IF(AND(AA$85&gt;=FB167,AA$85&lt;=FC167),IFERROR($G167/FD167,0),"")</f>
        <v/>
      </c>
      <c r="AB167" s="90" t="str">
        <f>IF(AND(AB$85&gt;=FB167,AB$85&lt;=FC167),IFERROR($G167/FD167,0),"")</f>
        <v/>
      </c>
      <c r="AC167" s="90" t="str">
        <f>IF(AND(AC$85&gt;=FB167,AC$85&lt;=FC167),IFERROR($G167/FD167,0),"")</f>
        <v/>
      </c>
      <c r="AD167" s="90" t="str">
        <f>IF(AND(AD$85&gt;=FB167,AD$85&lt;=FC167),IFERROR($G167/FD167,0),"")</f>
        <v/>
      </c>
      <c r="AE167" s="90" t="str">
        <f>IF(AND(AE$85&gt;=FB167,AE$85&lt;=FC167),IFERROR($G167/FD167,0),"")</f>
        <v/>
      </c>
      <c r="AF167" s="90" t="str">
        <f>IF(AND(AF$85&gt;=FB167,AF$85&lt;=FC167),IFERROR($G167/FD167,0),"")</f>
        <v/>
      </c>
      <c r="AG167" s="90" t="str">
        <f>IF(AND(AG$85&gt;=FB167,AG$85&lt;=FC167),IFERROR($G167/FD167,0),"")</f>
        <v/>
      </c>
      <c r="AH167" s="90" t="str">
        <f>IF(AND(AH$85&gt;=FB167,AH$85&lt;=FC167),IFERROR($G167/FD167,0),"")</f>
        <v/>
      </c>
      <c r="AI167" s="90" t="str">
        <f>IF(AND(AI$85&gt;=FB167,AI$85&lt;=FC167),IFERROR($G167/FD167,0),"")</f>
        <v/>
      </c>
      <c r="AJ167" s="90" t="str">
        <f>IF(AND(AJ$85&gt;=FB167,AJ$85&lt;=FC167),IFERROR($G167/FD167,0),"")</f>
        <v/>
      </c>
      <c r="AK167" s="90" t="str">
        <f>IF(AND(AK$85&gt;=FB167,AK$85&lt;=FC167),IFERROR($G167/FD167,0),"")</f>
        <v/>
      </c>
      <c r="AL167" s="90" t="str">
        <f>IF(AND(AL$85&gt;=FB167,AL$85&lt;=FC167),IFERROR($G167/FD167,0),"")</f>
        <v/>
      </c>
      <c r="AM167" s="90" t="str">
        <f>IF(AND(AM$85&gt;=FB167,AM$85&lt;=FC167),IFERROR($G167/FD167,0),"")</f>
        <v/>
      </c>
      <c r="AN167" s="90" t="str">
        <f>IF(AND(AN$85&gt;=FB167,AN$85&lt;=FC167),IFERROR($G167/FD167,0),"")</f>
        <v/>
      </c>
      <c r="AO167" s="90" t="str">
        <f>IF(AND(AO$85&gt;=FB167,AO$85&lt;=FC167),IFERROR($G167/FD167,0),"")</f>
        <v/>
      </c>
      <c r="AP167" s="90" t="str">
        <f>IF(AND(AP$85&gt;=FB167,AP$85&lt;=FC167),IFERROR($G167/FD167,0),"")</f>
        <v/>
      </c>
      <c r="AQ167" s="90" t="str">
        <f>IF(AND(AQ$85&gt;=FB167,AQ$85&lt;=FC167),IFERROR($G167/FD167,0),"")</f>
        <v/>
      </c>
      <c r="AR167" s="90" t="str">
        <f>IF(AND(AR$85&gt;=FB167,AR$85&lt;=FC167),IFERROR($G167/FD167,0),"")</f>
        <v/>
      </c>
      <c r="AS167" s="90" t="str">
        <f>IF(AND(AS$85&gt;=FB167,AS$85&lt;=FC167),IFERROR($G167/FD167,0),"")</f>
        <v/>
      </c>
      <c r="AT167" s="90" t="str">
        <f>IF(AND(AT$85&gt;=FB167,AT$85&lt;=FC167),IFERROR($G167/FD167,0),"")</f>
        <v/>
      </c>
      <c r="AU167" s="90" t="str">
        <f>IF(AND(AU$85&gt;=FB167,AU$85&lt;=FC167),IFERROR($G167/FD167,0),"")</f>
        <v/>
      </c>
      <c r="AV167" s="90" t="str">
        <f>IF(AND(AV$85&gt;=FB167,AV$85&lt;=FC167),IFERROR($G167/FD167,0),"")</f>
        <v/>
      </c>
      <c r="AW167" s="90" t="str">
        <f>IF(AND(AW$85&gt;=FB167,AW$85&lt;=FC167),IFERROR($G167/FD167,0),"")</f>
        <v/>
      </c>
      <c r="AX167" s="90" t="str">
        <f>IF(AND(AX$85&gt;=FB167,AX$85&lt;=FC167),IFERROR($G167/FD167,0),"")</f>
        <v/>
      </c>
      <c r="AY167" s="90" t="str">
        <f>IF(AND(AY$85&gt;=FB167,AY$85&lt;=FC167),IFERROR($G167/FD167,0),"")</f>
        <v/>
      </c>
      <c r="AZ167" s="90" t="str">
        <f>IF(AND(AZ$85&gt;=FB167,AZ$85&lt;=FC167),IFERROR($G167/FD167,0),"")</f>
        <v/>
      </c>
      <c r="BA167" s="90" t="str">
        <f>IF(AND(BA$85&gt;=FB167,BA$85&lt;=FC167),IFERROR($G167/FD167,0),"")</f>
        <v/>
      </c>
      <c r="BB167" s="90" t="str">
        <f>IF(AND(BB$85&gt;=FB167,BB$85&lt;=FC167),IFERROR($G167/FD167,0),"")</f>
        <v/>
      </c>
      <c r="BC167" s="90" t="str">
        <f>IF(AND(BC$85&gt;=FB167,BC$85&lt;=FC167),IFERROR($G167/FD167,0),"")</f>
        <v/>
      </c>
      <c r="BD167" s="90" t="str">
        <f>IF(AND(BD$85&gt;=FB167,BD$85&lt;=FC167),IFERROR($G167/FD167,0),"")</f>
        <v/>
      </c>
      <c r="BE167" s="90" t="str">
        <f>IF(AND(BE$85&gt;=FB167,BE$85&lt;=FC167),IFERROR($G167/FD167,0),"")</f>
        <v/>
      </c>
      <c r="BF167" s="90" t="str">
        <f>IF(AND(BF$85&gt;=FB167,BF$85&lt;=FC167),IFERROR($G167/FD167,0),"")</f>
        <v/>
      </c>
      <c r="BG167" s="90" t="str">
        <f>IF(AND(BG$85&gt;=FB167,BG$85&lt;=FC167),IFERROR($G167/FD167,0),"")</f>
        <v/>
      </c>
      <c r="BH167" s="90" t="str">
        <f>IF(AND(BH$85&gt;=FB167,BH$85&lt;=FC167),IFERROR($G167/FD167,0),"")</f>
        <v/>
      </c>
      <c r="BI167" s="90" t="str">
        <f>IF(AND(BI$85&gt;=FB167,BI$85&lt;=FC167),IFERROR($G167/FD167,0),"")</f>
        <v/>
      </c>
      <c r="BJ167" s="90" t="str">
        <f>IF(AND(BJ$85&gt;=FB167,BJ$85&lt;=FC167),IFERROR($G167/FD167,0),"")</f>
        <v/>
      </c>
      <c r="BK167" s="90" t="str">
        <f>IF(AND(BK$85&gt;=FB167,BK$85&lt;=FC167),IFERROR($G167/FD167,0),"")</f>
        <v/>
      </c>
      <c r="BL167" s="90" t="str">
        <f>IF(AND(BL$85&gt;=FB167,BL$85&lt;=FC167),IFERROR($G167/FD167,0),"")</f>
        <v/>
      </c>
      <c r="BM167" s="90" t="str">
        <f>IF(AND(BM$85&gt;=FB167,BM$85&lt;=FC167),IFERROR($G167/FD167,0),"")</f>
        <v/>
      </c>
      <c r="BN167" s="90" t="str">
        <f>IF(AND(BN$85&gt;=FB167,BN$85&lt;=FC167),IFERROR($G167/FD167,0),"")</f>
        <v/>
      </c>
      <c r="BO167" s="90" t="str">
        <f>IF(AND(BO$85&gt;=FB167,BO$85&lt;=FC167),IFERROR($G167/FD167,0),"")</f>
        <v/>
      </c>
      <c r="BP167" s="90" t="str">
        <f>IF(AND(BP$85&gt;=FB167,BP$85&lt;=FC167),IFERROR($G167/FD167,0),"")</f>
        <v/>
      </c>
      <c r="BQ167" s="90" t="str">
        <f>IF(AND(BQ$85&gt;=FB167,BQ$85&lt;=FC167),IFERROR($G167/FD167,0),"")</f>
        <v/>
      </c>
      <c r="BR167" s="90" t="str">
        <f>IF(AND(BR$85&gt;=FB167,BR$85&lt;=FC167),IFERROR($G167/FD167,0),"")</f>
        <v/>
      </c>
      <c r="BS167" s="90" t="str">
        <f>IF(AND(BS$85&gt;=FB167,BS$85&lt;=FC167),IFERROR($G167/FD167,0),"")</f>
        <v/>
      </c>
      <c r="BT167" s="90" t="str">
        <f>IF(AND(BT$85&gt;=FB167,BT$85&lt;=FC167),IFERROR($G167/FD167,0),"")</f>
        <v/>
      </c>
      <c r="BU167" s="90" t="str">
        <f>IF(AND(BU$85&gt;=FB167,BU$85&lt;=FC167),IFERROR($G167/FD167,0),"")</f>
        <v/>
      </c>
      <c r="BV167" s="90" t="str">
        <f>IF(AND(BV$85&gt;=FB167,BV$85&lt;=FC167),IFERROR($G167/FD167,0),"")</f>
        <v/>
      </c>
      <c r="BW167" s="90" t="str">
        <f>IF(AND(BW$85&gt;=FB167,BW$85&lt;=FC167),IFERROR($G167/FD167,0),"")</f>
        <v/>
      </c>
      <c r="BX167" s="90" t="str">
        <f>IF(AND(BX$85&gt;=FB167,BX$85&lt;=FC167),IFERROR($G167/FD167,0),"")</f>
        <v/>
      </c>
      <c r="BY167" s="90" t="str">
        <f>IF(AND(BY$85&gt;=FB167,BY$85&lt;=FC167),IFERROR($G167/FD167,0),"")</f>
        <v/>
      </c>
      <c r="BZ167" s="90" t="str">
        <f>IF(AND(BZ$85&gt;=FB167,BZ$85&lt;=FC167),IFERROR($G167/FD167,0),"")</f>
        <v/>
      </c>
      <c r="CA167" s="90" t="str">
        <f>IF(AND(CA$85&gt;=FB167,CA$85&lt;=FC167),IFERROR($G167/FD167,0),"")</f>
        <v/>
      </c>
      <c r="CB167" s="90" t="str">
        <f>IF(AND(CB$85&gt;=FB167,CB$85&lt;=FC167),IFERROR($G167/FD167,0),"")</f>
        <v/>
      </c>
      <c r="CC167" s="90" t="str">
        <f>IF(AND(CC$85&gt;=FB167,CC$85&lt;=FC167),IFERROR($G167/FD167,0),"")</f>
        <v/>
      </c>
      <c r="CD167" s="90" t="str">
        <f>IF(AND(CD$85&gt;=FB167,CD$85&lt;=FC167),IFERROR($G167/FD167,0),"")</f>
        <v/>
      </c>
      <c r="CE167" s="90" t="str">
        <f>IF(AND(CE$85&gt;=FB167,CE$85&lt;=FC167),IFERROR($G167/FD167,0),"")</f>
        <v/>
      </c>
      <c r="CF167" s="90" t="str">
        <f>IF(AND(CF$85&gt;=FB167,CF$85&lt;=FC167),IFERROR($G167/FD167,0),"")</f>
        <v/>
      </c>
      <c r="CG167" s="90" t="str">
        <f>IF(AND(CG$85&gt;=FB167,CG$85&lt;=FC167),IFERROR($G167/FD167,0),"")</f>
        <v/>
      </c>
      <c r="CH167" s="90" t="str">
        <f>IF(AND(CH$85&gt;=FB167,CH$85&lt;=FC167),IFERROR($G167/FD167,0),"")</f>
        <v/>
      </c>
      <c r="CI167" s="90" t="str">
        <f>IF(AND(CI$85&gt;=FB167,CI$85&lt;=FC167),IFERROR($G167/FD167,0),"")</f>
        <v/>
      </c>
      <c r="CJ167" s="90" t="str">
        <f>IF(AND(CJ$85&gt;=FB167,CJ$85&lt;=FC167),IFERROR($G167/FD167,0),"")</f>
        <v/>
      </c>
      <c r="CK167" s="90">
        <f>IF(AND(CK$85&gt;=FB167,CK$85&lt;=FC167),IFERROR($G167/FD167,0),"")</f>
        <v>1562.4999999999998</v>
      </c>
      <c r="CL167" s="90">
        <f>IF(AND(CL$85&gt;=FB167,CL$85&lt;=FC167),IFERROR($G167/FD167,0),"")</f>
        <v>1562.4999999999998</v>
      </c>
      <c r="CM167" s="90">
        <f>IF(AND(CM$85&gt;=FB167,CM$85&lt;=FC167),IFERROR($G167/FD167,0),"")</f>
        <v>1562.4999999999998</v>
      </c>
      <c r="CN167" s="90">
        <f>IF(AND(CN$85&gt;=FB167,CN$85&lt;=FC167),IFERROR($G167/FD167,0),"")</f>
        <v>1562.4999999999998</v>
      </c>
      <c r="CO167" s="90">
        <f>IF(AND(CO$85&gt;=FB167,CO$85&lt;=FC167),IFERROR($G167/FD167,0),"")</f>
        <v>1562.4999999999998</v>
      </c>
      <c r="CP167" s="90">
        <f>IF(AND(CP$85&gt;=FB167,CP$85&lt;=FC167),IFERROR($G167/FD167,0),"")</f>
        <v>1562.4999999999998</v>
      </c>
      <c r="CQ167" s="90">
        <f>IF(AND(CQ$85&gt;=FB167,CQ$85&lt;=FC167),IFERROR($G167/FD167,0),"")</f>
        <v>1562.4999999999998</v>
      </c>
      <c r="CR167" s="90">
        <f>IF(AND(CR$85&gt;=FB167,CR$85&lt;=FC167),IFERROR($G167/FD167,0),"")</f>
        <v>1562.4999999999998</v>
      </c>
      <c r="CS167" s="90">
        <f>IF(AND(CS$85&gt;=FB167,CS$85&lt;=FC167),IFERROR($G167/FD167,0),"")</f>
        <v>1562.4999999999998</v>
      </c>
      <c r="CT167" s="90">
        <f>IF(AND(CT$85&gt;=FB167,CT$85&lt;=FC167),IFERROR($G167/FD167,0),"")</f>
        <v>1562.4999999999998</v>
      </c>
      <c r="CU167" s="90">
        <f>IF(AND(CU$85&gt;=FB167,CU$85&lt;=FC167),IFERROR($G167/FD167,0),"")</f>
        <v>1562.4999999999998</v>
      </c>
      <c r="CV167" s="90">
        <f>IF(AND(CV$85&gt;=FB167,CV$85&lt;=FC167),IFERROR($G167/FD167,0),"")</f>
        <v>1562.4999999999998</v>
      </c>
      <c r="CW167" s="90">
        <f>IF(AND(CW$85&gt;=FB167,CW$85&lt;=FC167),IFERROR($G167/FD167,0),"")</f>
        <v>1562.4999999999998</v>
      </c>
      <c r="CX167" s="90">
        <f>IF(AND(CX$85&gt;=FB167,CX$85&lt;=FC167),IFERROR($G167/FD167,0),"")</f>
        <v>1562.4999999999998</v>
      </c>
      <c r="CY167" s="90" t="str">
        <f>IF(AND(CY$85&gt;=FB167,CY$85&lt;=FC167),IFERROR($G167/FD167,0),"")</f>
        <v/>
      </c>
      <c r="CZ167" s="90" t="str">
        <f>IF(AND(CZ$85&gt;=FB167,CZ$85&lt;=FC167),IFERROR($G167/FD167,0),"")</f>
        <v/>
      </c>
      <c r="DA167" s="90" t="str">
        <f>IF(AND(DA$85&gt;=FB167,DA$85&lt;=FC167),IFERROR($G167/FD167,0),"")</f>
        <v/>
      </c>
      <c r="DB167" s="90" t="str">
        <f>IF(AND(DB$85&gt;=FB167,DB$85&lt;=FC167),IFERROR($G167/FD167,0),"")</f>
        <v/>
      </c>
      <c r="DC167" s="90" t="str">
        <f>IF(AND(DC$85&gt;=FB167,DC$85&lt;=FC167),IFERROR($G167/FD167,0),"")</f>
        <v/>
      </c>
      <c r="DD167" s="90" t="str">
        <f>IF(AND(DD$85&gt;=FB167,DD$85&lt;=FC167),IFERROR($G167/FD167,0),"")</f>
        <v/>
      </c>
      <c r="DE167" s="90" t="str">
        <f>IF(AND(DE$85&gt;=FB167,DE$85&lt;=FC167),IFERROR($G167/FD167,0),"")</f>
        <v/>
      </c>
      <c r="DF167" s="90" t="str">
        <f>IF(AND(DF$85&gt;=FB167,DF$85&lt;=FC167),IFERROR($G167/FD167,0),"")</f>
        <v/>
      </c>
      <c r="DG167" s="90" t="str">
        <f>IF(AND(DG$85&gt;=FB167,DG$85&lt;=FC167),IFERROR($G167/FD167,0),"")</f>
        <v/>
      </c>
      <c r="DH167" s="90" t="str">
        <f>IF(AND(DH$85&gt;=FB167,DH$85&lt;=FC167),IFERROR($G167/FD167,0),"")</f>
        <v/>
      </c>
      <c r="DI167" s="90" t="str">
        <f>IF(AND(DI$85&gt;=FB167,DI$85&lt;=FC167),IFERROR($G167/FD167,0),"")</f>
        <v/>
      </c>
      <c r="DJ167" s="90" t="str">
        <f>IF(AND(DJ$85&gt;=FB167,DJ$85&lt;=FC167),IFERROR($G167/FD167,0),"")</f>
        <v/>
      </c>
      <c r="DK167" s="90" t="str">
        <f>IF(AND(DK$85&gt;=FB167,DK$85&lt;=FC167),IFERROR($G167/FD167,0),"")</f>
        <v/>
      </c>
      <c r="DL167" s="90" t="str">
        <f>IF(AND(DL$85&gt;=FB167,DL$85&lt;=FC167),IFERROR($G167/FD167,0),"")</f>
        <v/>
      </c>
      <c r="DM167" s="90" t="str">
        <f>IF(AND(DM$85&gt;=FB167,DM$85&lt;=FC167),IFERROR($G167/FD167,0),"")</f>
        <v/>
      </c>
      <c r="DN167" s="90" t="str">
        <f>IF(AND(DN$85&gt;=FB167,DN$85&lt;=FC167),IFERROR($G167/FD167,0),"")</f>
        <v/>
      </c>
      <c r="DO167" s="90" t="str">
        <f>IF(AND(DO$85&gt;=FB167,DO$85&lt;=FC167),IFERROR($G167/FD167,0),"")</f>
        <v/>
      </c>
      <c r="DP167" s="90" t="str">
        <f>IF(AND(DP$85&gt;=FB167,DP$85&lt;=FC167),IFERROR($G167/FD167,0),"")</f>
        <v/>
      </c>
      <c r="DQ167" s="90" t="str">
        <f>IF(AND(DQ$85&gt;=FB167,DQ$85&lt;=FC167),IFERROR($G167/FD167,0),"")</f>
        <v/>
      </c>
      <c r="DR167" s="90" t="str">
        <f>IF(AND(DR$85&gt;=FB167,DR$85&lt;=FC167),IFERROR($G167/FD167,0),"")</f>
        <v/>
      </c>
      <c r="DS167" s="90" t="str">
        <f>IF(AND(DS$85&gt;=FB167,DS$85&lt;=FC167),IFERROR($G167/FD167,0),"")</f>
        <v/>
      </c>
      <c r="DT167" s="90" t="str">
        <f>IF(AND(DT$85&gt;=FB167,DT$85&lt;=FC167),IFERROR($G167/FD167,0),"")</f>
        <v/>
      </c>
      <c r="DU167" s="90" t="str">
        <f>IF(AND(DU$85&gt;=FB167,DU$85&lt;=FC167),IFERROR($G167/FD167,0),"")</f>
        <v/>
      </c>
      <c r="DV167" s="90" t="str">
        <f>IF(AND(DV$85&gt;=FB167,DV$85&lt;=FC167),IFERROR($G167/FD167,0),"")</f>
        <v/>
      </c>
      <c r="DW167" s="90" t="str">
        <f>IF(AND(DW$85&gt;=FB167,DW$85&lt;=FC167),IFERROR($G167/FD167,0),"")</f>
        <v/>
      </c>
      <c r="DX167" s="90" t="str">
        <f>IF(AND(DX$85&gt;=FB167,DX$85&lt;=FC167),IFERROR($G167/FD167,0),"")</f>
        <v/>
      </c>
      <c r="DY167" s="90" t="str">
        <f>IF(AND(DY$85&gt;=FB167,DY$85&lt;=FC167),IFERROR($G167/FD167,0),"")</f>
        <v/>
      </c>
      <c r="DZ167" s="90" t="str">
        <f>IF(AND(DZ$85&gt;=FB167,DZ$85&lt;=FC167),IFERROR($G167/FD167,0),"")</f>
        <v/>
      </c>
      <c r="EA167" s="90" t="str">
        <f>IF(AND(EA$85&gt;=FB167,EA$85&lt;=FC167),IFERROR($G167/FD167,0),"")</f>
        <v/>
      </c>
      <c r="EB167" s="90" t="str">
        <f>IF(AND(EB$85&gt;=FB167,EB$85&lt;=FC167),IFERROR($G167/FD167,0),"")</f>
        <v/>
      </c>
      <c r="EC167" s="90" t="str">
        <f>IF(AND(EC$85&gt;=FB167,EC$85&lt;=FC167),IFERROR($G167/FD167,0),"")</f>
        <v/>
      </c>
      <c r="ED167" s="90" t="str">
        <f>IF(AND(ED$85&gt;=FB167,ED$85&lt;=FC167),IFERROR($G167/FD167,0),"")</f>
        <v/>
      </c>
      <c r="EE167" s="90" t="str">
        <f>IF(AND(EE$85&gt;=FB167,EE$85&lt;=FC167),IFERROR($G167/FD167,0),"")</f>
        <v/>
      </c>
      <c r="EF167" s="90" t="str">
        <f>IF(AND(EF$85&gt;=FB167,EF$85&lt;=FC167),IFERROR($G167/FD167,0),"")</f>
        <v/>
      </c>
      <c r="EG167" s="90" t="str">
        <f>IF(AND(EG$85&gt;=FB167,EG$85&lt;=FC167),IFERROR($G167/FD167,0),"")</f>
        <v/>
      </c>
      <c r="EH167" s="90" t="str">
        <f>IF(AND(EH$85&gt;=FB167,EH$85&lt;=FC167),IFERROR($G167/FD167,0),"")</f>
        <v/>
      </c>
      <c r="EI167" s="90" t="str">
        <f>IF(AND(EI$85&gt;=FB167,EI$85&lt;=FC167),IFERROR($G167/FD167,0),"")</f>
        <v/>
      </c>
      <c r="EJ167" s="90" t="str">
        <f>IF(AND(EJ$85&gt;=FB167,EJ$85&lt;=FC167),IFERROR($G167/FD167,0),"")</f>
        <v/>
      </c>
      <c r="EK167" s="90" t="str">
        <f>IF(AND(EK$85&gt;=FB167,EK$85&lt;=FC167),IFERROR($G167/FD167,0),"")</f>
        <v/>
      </c>
      <c r="EL167" s="90" t="str">
        <f>IF(AND(EL$85&gt;=FB167,EL$85&lt;=FC167),IFERROR($G167/FD167,0),"")</f>
        <v/>
      </c>
      <c r="EM167" s="90" t="str">
        <f>IF(AND(EM$85&gt;=FB167,EM$85&lt;=FC167),IFERROR($G167/FD167,0),"")</f>
        <v/>
      </c>
      <c r="EN167" s="90" t="str">
        <f>IF(AND(EN$85&gt;=FB167,EN$85&lt;=FC167),IFERROR($G167/FD167,0),"")</f>
        <v/>
      </c>
      <c r="EO167" s="90" t="str">
        <f>IF(AND(EO$85&gt;=FB167,EO$85&lt;=FC167),IFERROR($G167/FD167,0),"")</f>
        <v/>
      </c>
      <c r="EP167" s="90" t="str">
        <f>IF(AND(EP$85&gt;=FB167,EP$85&lt;=FC167),IFERROR($G167/FD167,0),"")</f>
        <v/>
      </c>
      <c r="EQ167" s="90" t="str">
        <f>IF(AND(EQ$85&gt;=FB167,EQ$85&lt;=FC167),IFERROR($G167/FD167,0),"")</f>
        <v/>
      </c>
      <c r="ER167" s="90" t="str">
        <f>IF(AND(ER$85&gt;=FB167,ER$85&lt;=FC167),IFERROR($G167/FD167,0),"")</f>
        <v/>
      </c>
      <c r="ES167" s="90" t="str">
        <f>IF(AND(ES$85&gt;=FB167,ES$85&lt;=FC167),IFERROR($G167/FD167,0),"")</f>
        <v/>
      </c>
      <c r="ET167" s="90" t="str">
        <f>IF(AND(ET$85&gt;=FB167,ET$85&lt;=FC167),IFERROR($G167/FD167,0),"")</f>
        <v/>
      </c>
      <c r="EU167" s="90" t="str">
        <f>IF(AND(EU$85&gt;=FB167,EU$85&lt;=FC167),IFERROR($G167/FD167,0),"")</f>
        <v/>
      </c>
      <c r="EV167" s="90" t="str">
        <f>IF(AND(EV$85&gt;=FB167,EV$85&lt;=FC167),IFERROR($G167/FD167,0),"")</f>
        <v/>
      </c>
      <c r="EW167" s="90" t="str">
        <f>IF(AND(EW$85&gt;=FB167,EW$85&lt;=FC167),IFERROR($G167/FD167,0),"")</f>
        <v/>
      </c>
      <c r="EX167" s="90" t="str">
        <f>IF(AND(EX$85&gt;=FB167,EX$85&lt;=FC167),IFERROR($G167/FD167,0),"")</f>
        <v/>
      </c>
      <c r="EY167" s="90" t="str">
        <f>IF(AND(EY$85&gt;=FB167,EY$85&lt;=FC167),IFERROR($G167/FD167,0),"")</f>
        <v/>
      </c>
      <c r="EZ167" s="90" t="str">
        <f>IF(AND(EZ$85&gt;=FB167,EZ$85&lt;=FC167),IFERROR($G167/FD167,0),"")</f>
        <v/>
      </c>
      <c r="FA167" s="90" t="str">
        <f>IF(AND(FA$85&gt;=FB167,FA$85&lt;=FC167),IFERROR($G167/FD167,0),"")</f>
        <v/>
      </c>
      <c r="FB167">
        <f>'06_Presupuesto'!J253-'02_Rendimientos'!$B$79+1</f>
        <v>82</v>
      </c>
      <c r="FC167">
        <f>'06_Presupuesto'!K253-'02_Rendimientos'!$B$79+1</f>
        <v>95</v>
      </c>
      <c r="FD167">
        <f>FC167-FB167+1</f>
        <v>14</v>
      </c>
    </row>
    <row r="168" spans="2:160">
      <c r="B168" s="109" t="str">
        <f>'06_Presupuesto'!K88</f>
        <v>C.1.4.6</v>
      </c>
      <c r="C168" s="109" t="str">
        <f>'06_Presupuesto'!L88</f>
        <v>Interruptor triple</v>
      </c>
      <c r="D168" s="109" t="str">
        <f>'06_Presupuesto'!M88</f>
        <v>UNI</v>
      </c>
      <c r="E168" s="110">
        <f>'06_Presupuesto'!N88</f>
        <v>1</v>
      </c>
      <c r="F168" s="110">
        <f>'06_Presupuesto'!O88</f>
        <v>25624.999999999996</v>
      </c>
      <c r="G168" s="110">
        <f>'06_Presupuesto'!P88</f>
        <v>25624.999999999996</v>
      </c>
      <c r="H168" s="110" t="str">
        <f>IF(AND(H$85&gt;=FB168,H$85&lt;=FC168),IFERROR($G168/FD168,0),"")</f>
        <v/>
      </c>
      <c r="I168" s="110" t="str">
        <f>IF(AND(I$85&gt;=FB168,I$85&lt;=FC168),IFERROR($G168/FD168,0),"")</f>
        <v/>
      </c>
      <c r="J168" s="110" t="str">
        <f>IF(AND(J$85&gt;=FB168,J$85&lt;=FC168),IFERROR($G168/FD168,0),"")</f>
        <v/>
      </c>
      <c r="K168" s="110" t="str">
        <f>IF(AND(K$85&gt;=FB168,K$85&lt;=FC168),IFERROR($G168/FD168,0),"")</f>
        <v/>
      </c>
      <c r="L168" s="110" t="str">
        <f>IF(AND(L$85&gt;=FB168,L$85&lt;=FC168),IFERROR($G168/FD168,0),"")</f>
        <v/>
      </c>
      <c r="M168" s="110" t="str">
        <f>IF(AND(M$85&gt;=FB168,M$85&lt;=FC168),IFERROR($G168/FD168,0),"")</f>
        <v/>
      </c>
      <c r="N168" s="110" t="str">
        <f>IF(AND(N$85&gt;=FB168,N$85&lt;=FC168),IFERROR($G168/FD168,0),"")</f>
        <v/>
      </c>
      <c r="O168" s="110" t="str">
        <f>IF(AND(O$85&gt;=FB168,O$85&lt;=FC168),IFERROR($G168/FD168,0),"")</f>
        <v/>
      </c>
      <c r="P168" s="110" t="str">
        <f>IF(AND(P$85&gt;=FB168,P$85&lt;=FC168),IFERROR($G168/FD168,0),"")</f>
        <v/>
      </c>
      <c r="Q168" s="110" t="str">
        <f>IF(AND(Q$85&gt;=FB168,Q$85&lt;=FC168),IFERROR($G168/FD168,0),"")</f>
        <v/>
      </c>
      <c r="R168" s="110" t="str">
        <f>IF(AND(R$85&gt;=FB168,R$85&lt;=FC168),IFERROR($G168/FD168,0),"")</f>
        <v/>
      </c>
      <c r="S168" s="110" t="str">
        <f>IF(AND(S$85&gt;=FB168,S$85&lt;=FC168),IFERROR($G168/FD168,0),"")</f>
        <v/>
      </c>
      <c r="T168" s="110" t="str">
        <f>IF(AND(T$85&gt;=FB168,T$85&lt;=FC168),IFERROR($G168/FD168,0),"")</f>
        <v/>
      </c>
      <c r="U168" s="110" t="str">
        <f>IF(AND(U$85&gt;=FB168,U$85&lt;=FC168),IFERROR($G168/FD168,0),"")</f>
        <v/>
      </c>
      <c r="V168" s="110" t="str">
        <f>IF(AND(V$85&gt;=FB168,V$85&lt;=FC168),IFERROR($G168/FD168,0),"")</f>
        <v/>
      </c>
      <c r="W168" s="110" t="str">
        <f>IF(AND(W$85&gt;=FB168,W$85&lt;=FC168),IFERROR($G168/FD168,0),"")</f>
        <v/>
      </c>
      <c r="X168" s="110" t="str">
        <f>IF(AND(X$85&gt;=FB168,X$85&lt;=FC168),IFERROR($G168/FD168,0),"")</f>
        <v/>
      </c>
      <c r="Y168" s="110" t="str">
        <f>IF(AND(Y$85&gt;=FB168,Y$85&lt;=FC168),IFERROR($G168/FD168,0),"")</f>
        <v/>
      </c>
      <c r="Z168" s="110" t="str">
        <f>IF(AND(Z$85&gt;=FB168,Z$85&lt;=FC168),IFERROR($G168/FD168,0),"")</f>
        <v/>
      </c>
      <c r="AA168" s="110" t="str">
        <f>IF(AND(AA$85&gt;=FB168,AA$85&lt;=FC168),IFERROR($G168/FD168,0),"")</f>
        <v/>
      </c>
      <c r="AB168" s="110" t="str">
        <f>IF(AND(AB$85&gt;=FB168,AB$85&lt;=FC168),IFERROR($G168/FD168,0),"")</f>
        <v/>
      </c>
      <c r="AC168" s="110" t="str">
        <f>IF(AND(AC$85&gt;=FB168,AC$85&lt;=FC168),IFERROR($G168/FD168,0),"")</f>
        <v/>
      </c>
      <c r="AD168" s="110" t="str">
        <f>IF(AND(AD$85&gt;=FB168,AD$85&lt;=FC168),IFERROR($G168/FD168,0),"")</f>
        <v/>
      </c>
      <c r="AE168" s="110" t="str">
        <f>IF(AND(AE$85&gt;=FB168,AE$85&lt;=FC168),IFERROR($G168/FD168,0),"")</f>
        <v/>
      </c>
      <c r="AF168" s="110" t="str">
        <f>IF(AND(AF$85&gt;=FB168,AF$85&lt;=FC168),IFERROR($G168/FD168,0),"")</f>
        <v/>
      </c>
      <c r="AG168" s="110" t="str">
        <f>IF(AND(AG$85&gt;=FB168,AG$85&lt;=FC168),IFERROR($G168/FD168,0),"")</f>
        <v/>
      </c>
      <c r="AH168" s="110" t="str">
        <f>IF(AND(AH$85&gt;=FB168,AH$85&lt;=FC168),IFERROR($G168/FD168,0),"")</f>
        <v/>
      </c>
      <c r="AI168" s="110" t="str">
        <f>IF(AND(AI$85&gt;=FB168,AI$85&lt;=FC168),IFERROR($G168/FD168,0),"")</f>
        <v/>
      </c>
      <c r="AJ168" s="110" t="str">
        <f>IF(AND(AJ$85&gt;=FB168,AJ$85&lt;=FC168),IFERROR($G168/FD168,0),"")</f>
        <v/>
      </c>
      <c r="AK168" s="110" t="str">
        <f>IF(AND(AK$85&gt;=FB168,AK$85&lt;=FC168),IFERROR($G168/FD168,0),"")</f>
        <v/>
      </c>
      <c r="AL168" s="110" t="str">
        <f>IF(AND(AL$85&gt;=FB168,AL$85&lt;=FC168),IFERROR($G168/FD168,0),"")</f>
        <v/>
      </c>
      <c r="AM168" s="110" t="str">
        <f>IF(AND(AM$85&gt;=FB168,AM$85&lt;=FC168),IFERROR($G168/FD168,0),"")</f>
        <v/>
      </c>
      <c r="AN168" s="110" t="str">
        <f>IF(AND(AN$85&gt;=FB168,AN$85&lt;=FC168),IFERROR($G168/FD168,0),"")</f>
        <v/>
      </c>
      <c r="AO168" s="110" t="str">
        <f>IF(AND(AO$85&gt;=FB168,AO$85&lt;=FC168),IFERROR($G168/FD168,0),"")</f>
        <v/>
      </c>
      <c r="AP168" s="110" t="str">
        <f>IF(AND(AP$85&gt;=FB168,AP$85&lt;=FC168),IFERROR($G168/FD168,0),"")</f>
        <v/>
      </c>
      <c r="AQ168" s="110" t="str">
        <f>IF(AND(AQ$85&gt;=FB168,AQ$85&lt;=FC168),IFERROR($G168/FD168,0),"")</f>
        <v/>
      </c>
      <c r="AR168" s="110" t="str">
        <f>IF(AND(AR$85&gt;=FB168,AR$85&lt;=FC168),IFERROR($G168/FD168,0),"")</f>
        <v/>
      </c>
      <c r="AS168" s="110" t="str">
        <f>IF(AND(AS$85&gt;=FB168,AS$85&lt;=FC168),IFERROR($G168/FD168,0),"")</f>
        <v/>
      </c>
      <c r="AT168" s="110" t="str">
        <f>IF(AND(AT$85&gt;=FB168,AT$85&lt;=FC168),IFERROR($G168/FD168,0),"")</f>
        <v/>
      </c>
      <c r="AU168" s="110" t="str">
        <f>IF(AND(AU$85&gt;=FB168,AU$85&lt;=FC168),IFERROR($G168/FD168,0),"")</f>
        <v/>
      </c>
      <c r="AV168" s="110" t="str">
        <f>IF(AND(AV$85&gt;=FB168,AV$85&lt;=FC168),IFERROR($G168/FD168,0),"")</f>
        <v/>
      </c>
      <c r="AW168" s="110" t="str">
        <f>IF(AND(AW$85&gt;=FB168,AW$85&lt;=FC168),IFERROR($G168/FD168,0),"")</f>
        <v/>
      </c>
      <c r="AX168" s="110" t="str">
        <f>IF(AND(AX$85&gt;=FB168,AX$85&lt;=FC168),IFERROR($G168/FD168,0),"")</f>
        <v/>
      </c>
      <c r="AY168" s="110" t="str">
        <f>IF(AND(AY$85&gt;=FB168,AY$85&lt;=FC168),IFERROR($G168/FD168,0),"")</f>
        <v/>
      </c>
      <c r="AZ168" s="110" t="str">
        <f>IF(AND(AZ$85&gt;=FB168,AZ$85&lt;=FC168),IFERROR($G168/FD168,0),"")</f>
        <v/>
      </c>
      <c r="BA168" s="110" t="str">
        <f>IF(AND(BA$85&gt;=FB168,BA$85&lt;=FC168),IFERROR($G168/FD168,0),"")</f>
        <v/>
      </c>
      <c r="BB168" s="110" t="str">
        <f>IF(AND(BB$85&gt;=FB168,BB$85&lt;=FC168),IFERROR($G168/FD168,0),"")</f>
        <v/>
      </c>
      <c r="BC168" s="110" t="str">
        <f>IF(AND(BC$85&gt;=FB168,BC$85&lt;=FC168),IFERROR($G168/FD168,0),"")</f>
        <v/>
      </c>
      <c r="BD168" s="110" t="str">
        <f>IF(AND(BD$85&gt;=FB168,BD$85&lt;=FC168),IFERROR($G168/FD168,0),"")</f>
        <v/>
      </c>
      <c r="BE168" s="110" t="str">
        <f>IF(AND(BE$85&gt;=FB168,BE$85&lt;=FC168),IFERROR($G168/FD168,0),"")</f>
        <v/>
      </c>
      <c r="BF168" s="110" t="str">
        <f>IF(AND(BF$85&gt;=FB168,BF$85&lt;=FC168),IFERROR($G168/FD168,0),"")</f>
        <v/>
      </c>
      <c r="BG168" s="110" t="str">
        <f>IF(AND(BG$85&gt;=FB168,BG$85&lt;=FC168),IFERROR($G168/FD168,0),"")</f>
        <v/>
      </c>
      <c r="BH168" s="110" t="str">
        <f>IF(AND(BH$85&gt;=FB168,BH$85&lt;=FC168),IFERROR($G168/FD168,0),"")</f>
        <v/>
      </c>
      <c r="BI168" s="110" t="str">
        <f>IF(AND(BI$85&gt;=FB168,BI$85&lt;=FC168),IFERROR($G168/FD168,0),"")</f>
        <v/>
      </c>
      <c r="BJ168" s="110" t="str">
        <f>IF(AND(BJ$85&gt;=FB168,BJ$85&lt;=FC168),IFERROR($G168/FD168,0),"")</f>
        <v/>
      </c>
      <c r="BK168" s="110" t="str">
        <f>IF(AND(BK$85&gt;=FB168,BK$85&lt;=FC168),IFERROR($G168/FD168,0),"")</f>
        <v/>
      </c>
      <c r="BL168" s="110" t="str">
        <f>IF(AND(BL$85&gt;=FB168,BL$85&lt;=FC168),IFERROR($G168/FD168,0),"")</f>
        <v/>
      </c>
      <c r="BM168" s="110" t="str">
        <f>IF(AND(BM$85&gt;=FB168,BM$85&lt;=FC168),IFERROR($G168/FD168,0),"")</f>
        <v/>
      </c>
      <c r="BN168" s="110" t="str">
        <f>IF(AND(BN$85&gt;=FB168,BN$85&lt;=FC168),IFERROR($G168/FD168,0),"")</f>
        <v/>
      </c>
      <c r="BO168" s="110" t="str">
        <f>IF(AND(BO$85&gt;=FB168,BO$85&lt;=FC168),IFERROR($G168/FD168,0),"")</f>
        <v/>
      </c>
      <c r="BP168" s="110" t="str">
        <f>IF(AND(BP$85&gt;=FB168,BP$85&lt;=FC168),IFERROR($G168/FD168,0),"")</f>
        <v/>
      </c>
      <c r="BQ168" s="110" t="str">
        <f>IF(AND(BQ$85&gt;=FB168,BQ$85&lt;=FC168),IFERROR($G168/FD168,0),"")</f>
        <v/>
      </c>
      <c r="BR168" s="110" t="str">
        <f>IF(AND(BR$85&gt;=FB168,BR$85&lt;=FC168),IFERROR($G168/FD168,0),"")</f>
        <v/>
      </c>
      <c r="BS168" s="110" t="str">
        <f>IF(AND(BS$85&gt;=FB168,BS$85&lt;=FC168),IFERROR($G168/FD168,0),"")</f>
        <v/>
      </c>
      <c r="BT168" s="110" t="str">
        <f>IF(AND(BT$85&gt;=FB168,BT$85&lt;=FC168),IFERROR($G168/FD168,0),"")</f>
        <v/>
      </c>
      <c r="BU168" s="110" t="str">
        <f>IF(AND(BU$85&gt;=FB168,BU$85&lt;=FC168),IFERROR($G168/FD168,0),"")</f>
        <v/>
      </c>
      <c r="BV168" s="110" t="str">
        <f>IF(AND(BV$85&gt;=FB168,BV$85&lt;=FC168),IFERROR($G168/FD168,0),"")</f>
        <v/>
      </c>
      <c r="BW168" s="110" t="str">
        <f>IF(AND(BW$85&gt;=FB168,BW$85&lt;=FC168),IFERROR($G168/FD168,0),"")</f>
        <v/>
      </c>
      <c r="BX168" s="110" t="str">
        <f>IF(AND(BX$85&gt;=FB168,BX$85&lt;=FC168),IFERROR($G168/FD168,0),"")</f>
        <v/>
      </c>
      <c r="BY168" s="110" t="str">
        <f>IF(AND(BY$85&gt;=FB168,BY$85&lt;=FC168),IFERROR($G168/FD168,0),"")</f>
        <v/>
      </c>
      <c r="BZ168" s="110" t="str">
        <f>IF(AND(BZ$85&gt;=FB168,BZ$85&lt;=FC168),IFERROR($G168/FD168,0),"")</f>
        <v/>
      </c>
      <c r="CA168" s="110" t="str">
        <f>IF(AND(CA$85&gt;=FB168,CA$85&lt;=FC168),IFERROR($G168/FD168,0),"")</f>
        <v/>
      </c>
      <c r="CB168" s="110" t="str">
        <f>IF(AND(CB$85&gt;=FB168,CB$85&lt;=FC168),IFERROR($G168/FD168,0),"")</f>
        <v/>
      </c>
      <c r="CC168" s="110" t="str">
        <f>IF(AND(CC$85&gt;=FB168,CC$85&lt;=FC168),IFERROR($G168/FD168,0),"")</f>
        <v/>
      </c>
      <c r="CD168" s="110" t="str">
        <f>IF(AND(CD$85&gt;=FB168,CD$85&lt;=FC168),IFERROR($G168/FD168,0),"")</f>
        <v/>
      </c>
      <c r="CE168" s="110" t="str">
        <f>IF(AND(CE$85&gt;=FB168,CE$85&lt;=FC168),IFERROR($G168/FD168,0),"")</f>
        <v/>
      </c>
      <c r="CF168" s="110" t="str">
        <f>IF(AND(CF$85&gt;=FB168,CF$85&lt;=FC168),IFERROR($G168/FD168,0),"")</f>
        <v/>
      </c>
      <c r="CG168" s="110" t="str">
        <f>IF(AND(CG$85&gt;=FB168,CG$85&lt;=FC168),IFERROR($G168/FD168,0),"")</f>
        <v/>
      </c>
      <c r="CH168" s="110" t="str">
        <f>IF(AND(CH$85&gt;=FB168,CH$85&lt;=FC168),IFERROR($G168/FD168,0),"")</f>
        <v/>
      </c>
      <c r="CI168" s="110" t="str">
        <f>IF(AND(CI$85&gt;=FB168,CI$85&lt;=FC168),IFERROR($G168/FD168,0),"")</f>
        <v/>
      </c>
      <c r="CJ168" s="110" t="str">
        <f>IF(AND(CJ$85&gt;=FB168,CJ$85&lt;=FC168),IFERROR($G168/FD168,0),"")</f>
        <v/>
      </c>
      <c r="CK168" s="110">
        <f>IF(AND(CK$85&gt;=FB168,CK$85&lt;=FC168),IFERROR($G168/FD168,0),"")</f>
        <v>1830.3571428571427</v>
      </c>
      <c r="CL168" s="110">
        <f>IF(AND(CL$85&gt;=FB168,CL$85&lt;=FC168),IFERROR($G168/FD168,0),"")</f>
        <v>1830.3571428571427</v>
      </c>
      <c r="CM168" s="110">
        <f>IF(AND(CM$85&gt;=FB168,CM$85&lt;=FC168),IFERROR($G168/FD168,0),"")</f>
        <v>1830.3571428571427</v>
      </c>
      <c r="CN168" s="110">
        <f>IF(AND(CN$85&gt;=FB168,CN$85&lt;=FC168),IFERROR($G168/FD168,0),"")</f>
        <v>1830.3571428571427</v>
      </c>
      <c r="CO168" s="110">
        <f>IF(AND(CO$85&gt;=FB168,CO$85&lt;=FC168),IFERROR($G168/FD168,0),"")</f>
        <v>1830.3571428571427</v>
      </c>
      <c r="CP168" s="110">
        <f>IF(AND(CP$85&gt;=FB168,CP$85&lt;=FC168),IFERROR($G168/FD168,0),"")</f>
        <v>1830.3571428571427</v>
      </c>
      <c r="CQ168" s="110">
        <f>IF(AND(CQ$85&gt;=FB168,CQ$85&lt;=FC168),IFERROR($G168/FD168,0),"")</f>
        <v>1830.3571428571427</v>
      </c>
      <c r="CR168" s="110">
        <f>IF(AND(CR$85&gt;=FB168,CR$85&lt;=FC168),IFERROR($G168/FD168,0),"")</f>
        <v>1830.3571428571427</v>
      </c>
      <c r="CS168" s="110">
        <f>IF(AND(CS$85&gt;=FB168,CS$85&lt;=FC168),IFERROR($G168/FD168,0),"")</f>
        <v>1830.3571428571427</v>
      </c>
      <c r="CT168" s="110">
        <f>IF(AND(CT$85&gt;=FB168,CT$85&lt;=FC168),IFERROR($G168/FD168,0),"")</f>
        <v>1830.3571428571427</v>
      </c>
      <c r="CU168" s="110">
        <f>IF(AND(CU$85&gt;=FB168,CU$85&lt;=FC168),IFERROR($G168/FD168,0),"")</f>
        <v>1830.3571428571427</v>
      </c>
      <c r="CV168" s="110">
        <f>IF(AND(CV$85&gt;=FB168,CV$85&lt;=FC168),IFERROR($G168/FD168,0),"")</f>
        <v>1830.3571428571427</v>
      </c>
      <c r="CW168" s="110">
        <f>IF(AND(CW$85&gt;=FB168,CW$85&lt;=FC168),IFERROR($G168/FD168,0),"")</f>
        <v>1830.3571428571427</v>
      </c>
      <c r="CX168" s="110">
        <f>IF(AND(CX$85&gt;=FB168,CX$85&lt;=FC168),IFERROR($G168/FD168,0),"")</f>
        <v>1830.3571428571427</v>
      </c>
      <c r="CY168" s="110" t="str">
        <f>IF(AND(CY$85&gt;=FB168,CY$85&lt;=FC168),IFERROR($G168/FD168,0),"")</f>
        <v/>
      </c>
      <c r="CZ168" s="110" t="str">
        <f>IF(AND(CZ$85&gt;=FB168,CZ$85&lt;=FC168),IFERROR($G168/FD168,0),"")</f>
        <v/>
      </c>
      <c r="DA168" s="110" t="str">
        <f>IF(AND(DA$85&gt;=FB168,DA$85&lt;=FC168),IFERROR($G168/FD168,0),"")</f>
        <v/>
      </c>
      <c r="DB168" s="110" t="str">
        <f>IF(AND(DB$85&gt;=FB168,DB$85&lt;=FC168),IFERROR($G168/FD168,0),"")</f>
        <v/>
      </c>
      <c r="DC168" s="110" t="str">
        <f>IF(AND(DC$85&gt;=FB168,DC$85&lt;=FC168),IFERROR($G168/FD168,0),"")</f>
        <v/>
      </c>
      <c r="DD168" s="110" t="str">
        <f>IF(AND(DD$85&gt;=FB168,DD$85&lt;=FC168),IFERROR($G168/FD168,0),"")</f>
        <v/>
      </c>
      <c r="DE168" s="110" t="str">
        <f>IF(AND(DE$85&gt;=FB168,DE$85&lt;=FC168),IFERROR($G168/FD168,0),"")</f>
        <v/>
      </c>
      <c r="DF168" s="110" t="str">
        <f>IF(AND(DF$85&gt;=FB168,DF$85&lt;=FC168),IFERROR($G168/FD168,0),"")</f>
        <v/>
      </c>
      <c r="DG168" s="110" t="str">
        <f>IF(AND(DG$85&gt;=FB168,DG$85&lt;=FC168),IFERROR($G168/FD168,0),"")</f>
        <v/>
      </c>
      <c r="DH168" s="110" t="str">
        <f>IF(AND(DH$85&gt;=FB168,DH$85&lt;=FC168),IFERROR($G168/FD168,0),"")</f>
        <v/>
      </c>
      <c r="DI168" s="110" t="str">
        <f>IF(AND(DI$85&gt;=FB168,DI$85&lt;=FC168),IFERROR($G168/FD168,0),"")</f>
        <v/>
      </c>
      <c r="DJ168" s="110" t="str">
        <f>IF(AND(DJ$85&gt;=FB168,DJ$85&lt;=FC168),IFERROR($G168/FD168,0),"")</f>
        <v/>
      </c>
      <c r="DK168" s="110" t="str">
        <f>IF(AND(DK$85&gt;=FB168,DK$85&lt;=FC168),IFERROR($G168/FD168,0),"")</f>
        <v/>
      </c>
      <c r="DL168" s="110" t="str">
        <f>IF(AND(DL$85&gt;=FB168,DL$85&lt;=FC168),IFERROR($G168/FD168,0),"")</f>
        <v/>
      </c>
      <c r="DM168" s="110" t="str">
        <f>IF(AND(DM$85&gt;=FB168,DM$85&lt;=FC168),IFERROR($G168/FD168,0),"")</f>
        <v/>
      </c>
      <c r="DN168" s="110" t="str">
        <f>IF(AND(DN$85&gt;=FB168,DN$85&lt;=FC168),IFERROR($G168/FD168,0),"")</f>
        <v/>
      </c>
      <c r="DO168" s="110" t="str">
        <f>IF(AND(DO$85&gt;=FB168,DO$85&lt;=FC168),IFERROR($G168/FD168,0),"")</f>
        <v/>
      </c>
      <c r="DP168" s="110" t="str">
        <f>IF(AND(DP$85&gt;=FB168,DP$85&lt;=FC168),IFERROR($G168/FD168,0),"")</f>
        <v/>
      </c>
      <c r="DQ168" s="110" t="str">
        <f>IF(AND(DQ$85&gt;=FB168,DQ$85&lt;=FC168),IFERROR($G168/FD168,0),"")</f>
        <v/>
      </c>
      <c r="DR168" s="110" t="str">
        <f>IF(AND(DR$85&gt;=FB168,DR$85&lt;=FC168),IFERROR($G168/FD168,0),"")</f>
        <v/>
      </c>
      <c r="DS168" s="110" t="str">
        <f>IF(AND(DS$85&gt;=FB168,DS$85&lt;=FC168),IFERROR($G168/FD168,0),"")</f>
        <v/>
      </c>
      <c r="DT168" s="110" t="str">
        <f>IF(AND(DT$85&gt;=FB168,DT$85&lt;=FC168),IFERROR($G168/FD168,0),"")</f>
        <v/>
      </c>
      <c r="DU168" s="110" t="str">
        <f>IF(AND(DU$85&gt;=FB168,DU$85&lt;=FC168),IFERROR($G168/FD168,0),"")</f>
        <v/>
      </c>
      <c r="DV168" s="110" t="str">
        <f>IF(AND(DV$85&gt;=FB168,DV$85&lt;=FC168),IFERROR($G168/FD168,0),"")</f>
        <v/>
      </c>
      <c r="DW168" s="110" t="str">
        <f>IF(AND(DW$85&gt;=FB168,DW$85&lt;=FC168),IFERROR($G168/FD168,0),"")</f>
        <v/>
      </c>
      <c r="DX168" s="110" t="str">
        <f>IF(AND(DX$85&gt;=FB168,DX$85&lt;=FC168),IFERROR($G168/FD168,0),"")</f>
        <v/>
      </c>
      <c r="DY168" s="110" t="str">
        <f>IF(AND(DY$85&gt;=FB168,DY$85&lt;=FC168),IFERROR($G168/FD168,0),"")</f>
        <v/>
      </c>
      <c r="DZ168" s="110" t="str">
        <f>IF(AND(DZ$85&gt;=FB168,DZ$85&lt;=FC168),IFERROR($G168/FD168,0),"")</f>
        <v/>
      </c>
      <c r="EA168" s="110" t="str">
        <f>IF(AND(EA$85&gt;=FB168,EA$85&lt;=FC168),IFERROR($G168/FD168,0),"")</f>
        <v/>
      </c>
      <c r="EB168" s="110" t="str">
        <f>IF(AND(EB$85&gt;=FB168,EB$85&lt;=FC168),IFERROR($G168/FD168,0),"")</f>
        <v/>
      </c>
      <c r="EC168" s="110" t="str">
        <f>IF(AND(EC$85&gt;=FB168,EC$85&lt;=FC168),IFERROR($G168/FD168,0),"")</f>
        <v/>
      </c>
      <c r="ED168" s="110" t="str">
        <f>IF(AND(ED$85&gt;=FB168,ED$85&lt;=FC168),IFERROR($G168/FD168,0),"")</f>
        <v/>
      </c>
      <c r="EE168" s="110" t="str">
        <f>IF(AND(EE$85&gt;=FB168,EE$85&lt;=FC168),IFERROR($G168/FD168,0),"")</f>
        <v/>
      </c>
      <c r="EF168" s="110" t="str">
        <f>IF(AND(EF$85&gt;=FB168,EF$85&lt;=FC168),IFERROR($G168/FD168,0),"")</f>
        <v/>
      </c>
      <c r="EG168" s="110" t="str">
        <f>IF(AND(EG$85&gt;=FB168,EG$85&lt;=FC168),IFERROR($G168/FD168,0),"")</f>
        <v/>
      </c>
      <c r="EH168" s="110" t="str">
        <f>IF(AND(EH$85&gt;=FB168,EH$85&lt;=FC168),IFERROR($G168/FD168,0),"")</f>
        <v/>
      </c>
      <c r="EI168" s="110" t="str">
        <f>IF(AND(EI$85&gt;=FB168,EI$85&lt;=FC168),IFERROR($G168/FD168,0),"")</f>
        <v/>
      </c>
      <c r="EJ168" s="110" t="str">
        <f>IF(AND(EJ$85&gt;=FB168,EJ$85&lt;=FC168),IFERROR($G168/FD168,0),"")</f>
        <v/>
      </c>
      <c r="EK168" s="110" t="str">
        <f>IF(AND(EK$85&gt;=FB168,EK$85&lt;=FC168),IFERROR($G168/FD168,0),"")</f>
        <v/>
      </c>
      <c r="EL168" s="110" t="str">
        <f>IF(AND(EL$85&gt;=FB168,EL$85&lt;=FC168),IFERROR($G168/FD168,0),"")</f>
        <v/>
      </c>
      <c r="EM168" s="110" t="str">
        <f>IF(AND(EM$85&gt;=FB168,EM$85&lt;=FC168),IFERROR($G168/FD168,0),"")</f>
        <v/>
      </c>
      <c r="EN168" s="110" t="str">
        <f>IF(AND(EN$85&gt;=FB168,EN$85&lt;=FC168),IFERROR($G168/FD168,0),"")</f>
        <v/>
      </c>
      <c r="EO168" s="110" t="str">
        <f>IF(AND(EO$85&gt;=FB168,EO$85&lt;=FC168),IFERROR($G168/FD168,0),"")</f>
        <v/>
      </c>
      <c r="EP168" s="110" t="str">
        <f>IF(AND(EP$85&gt;=FB168,EP$85&lt;=FC168),IFERROR($G168/FD168,0),"")</f>
        <v/>
      </c>
      <c r="EQ168" s="110" t="str">
        <f>IF(AND(EQ$85&gt;=FB168,EQ$85&lt;=FC168),IFERROR($G168/FD168,0),"")</f>
        <v/>
      </c>
      <c r="ER168" s="110" t="str">
        <f>IF(AND(ER$85&gt;=FB168,ER$85&lt;=FC168),IFERROR($G168/FD168,0),"")</f>
        <v/>
      </c>
      <c r="ES168" s="110" t="str">
        <f>IF(AND(ES$85&gt;=FB168,ES$85&lt;=FC168),IFERROR($G168/FD168,0),"")</f>
        <v/>
      </c>
      <c r="ET168" s="110" t="str">
        <f>IF(AND(ET$85&gt;=FB168,ET$85&lt;=FC168),IFERROR($G168/FD168,0),"")</f>
        <v/>
      </c>
      <c r="EU168" s="110" t="str">
        <f>IF(AND(EU$85&gt;=FB168,EU$85&lt;=FC168),IFERROR($G168/FD168,0),"")</f>
        <v/>
      </c>
      <c r="EV168" s="110" t="str">
        <f>IF(AND(EV$85&gt;=FB168,EV$85&lt;=FC168),IFERROR($G168/FD168,0),"")</f>
        <v/>
      </c>
      <c r="EW168" s="110" t="str">
        <f>IF(AND(EW$85&gt;=FB168,EW$85&lt;=FC168),IFERROR($G168/FD168,0),"")</f>
        <v/>
      </c>
      <c r="EX168" s="110" t="str">
        <f>IF(AND(EX$85&gt;=FB168,EX$85&lt;=FC168),IFERROR($G168/FD168,0),"")</f>
        <v/>
      </c>
      <c r="EY168" s="110" t="str">
        <f>IF(AND(EY$85&gt;=FB168,EY$85&lt;=FC168),IFERROR($G168/FD168,0),"")</f>
        <v/>
      </c>
      <c r="EZ168" s="110" t="str">
        <f>IF(AND(EZ$85&gt;=FB168,EZ$85&lt;=FC168),IFERROR($G168/FD168,0),"")</f>
        <v/>
      </c>
      <c r="FA168" s="110" t="str">
        <f>IF(AND(FA$85&gt;=FB168,FA$85&lt;=FC168),IFERROR($G168/FD168,0),"")</f>
        <v/>
      </c>
      <c r="FB168">
        <f>'06_Presupuesto'!J254-'02_Rendimientos'!$B$79+1</f>
        <v>82</v>
      </c>
      <c r="FC168">
        <f>'06_Presupuesto'!K254-'02_Rendimientos'!$B$79+1</f>
        <v>95</v>
      </c>
      <c r="FD168">
        <f>FC168-FB168+1</f>
        <v>14</v>
      </c>
    </row>
    <row r="169" spans="2:160">
      <c r="B169" t="str">
        <f>'06_Presupuesto'!K89</f>
        <v>C.1.4.7/a)</v>
      </c>
      <c r="C169" t="str">
        <f>'06_Presupuesto'!L89</f>
        <v>Plafón portalámpara SSHH</v>
      </c>
      <c r="D169" t="str">
        <f>'06_Presupuesto'!M89</f>
        <v>UNI</v>
      </c>
      <c r="E169" s="90">
        <f>'06_Presupuesto'!N89</f>
        <v>2</v>
      </c>
      <c r="F169" s="90">
        <f>'06_Presupuesto'!O89</f>
        <v>28125</v>
      </c>
      <c r="G169" s="90">
        <f>'06_Presupuesto'!P89</f>
        <v>56250</v>
      </c>
      <c r="H169" s="90" t="str">
        <f>IF(AND(H$85&gt;=FB169,H$85&lt;=FC169),IFERROR($G169/FD169,0),"")</f>
        <v/>
      </c>
      <c r="I169" s="90" t="str">
        <f>IF(AND(I$85&gt;=FB169,I$85&lt;=FC169),IFERROR($G169/FD169,0),"")</f>
        <v/>
      </c>
      <c r="J169" s="90" t="str">
        <f>IF(AND(J$85&gt;=FB169,J$85&lt;=FC169),IFERROR($G169/FD169,0),"")</f>
        <v/>
      </c>
      <c r="K169" s="90" t="str">
        <f>IF(AND(K$85&gt;=FB169,K$85&lt;=FC169),IFERROR($G169/FD169,0),"")</f>
        <v/>
      </c>
      <c r="L169" s="90" t="str">
        <f>IF(AND(L$85&gt;=FB169,L$85&lt;=FC169),IFERROR($G169/FD169,0),"")</f>
        <v/>
      </c>
      <c r="M169" s="90" t="str">
        <f>IF(AND(M$85&gt;=FB169,M$85&lt;=FC169),IFERROR($G169/FD169,0),"")</f>
        <v/>
      </c>
      <c r="N169" s="90" t="str">
        <f>IF(AND(N$85&gt;=FB169,N$85&lt;=FC169),IFERROR($G169/FD169,0),"")</f>
        <v/>
      </c>
      <c r="O169" s="90" t="str">
        <f>IF(AND(O$85&gt;=FB169,O$85&lt;=FC169),IFERROR($G169/FD169,0),"")</f>
        <v/>
      </c>
      <c r="P169" s="90" t="str">
        <f>IF(AND(P$85&gt;=FB169,P$85&lt;=FC169),IFERROR($G169/FD169,0),"")</f>
        <v/>
      </c>
      <c r="Q169" s="90" t="str">
        <f>IF(AND(Q$85&gt;=FB169,Q$85&lt;=FC169),IFERROR($G169/FD169,0),"")</f>
        <v/>
      </c>
      <c r="R169" s="90" t="str">
        <f>IF(AND(R$85&gt;=FB169,R$85&lt;=FC169),IFERROR($G169/FD169,0),"")</f>
        <v/>
      </c>
      <c r="S169" s="90" t="str">
        <f>IF(AND(S$85&gt;=FB169,S$85&lt;=FC169),IFERROR($G169/FD169,0),"")</f>
        <v/>
      </c>
      <c r="T169" s="90" t="str">
        <f>IF(AND(T$85&gt;=FB169,T$85&lt;=FC169),IFERROR($G169/FD169,0),"")</f>
        <v/>
      </c>
      <c r="U169" s="90" t="str">
        <f>IF(AND(U$85&gt;=FB169,U$85&lt;=FC169),IFERROR($G169/FD169,0),"")</f>
        <v/>
      </c>
      <c r="V169" s="90" t="str">
        <f>IF(AND(V$85&gt;=FB169,V$85&lt;=FC169),IFERROR($G169/FD169,0),"")</f>
        <v/>
      </c>
      <c r="W169" s="90" t="str">
        <f>IF(AND(W$85&gt;=FB169,W$85&lt;=FC169),IFERROR($G169/FD169,0),"")</f>
        <v/>
      </c>
      <c r="X169" s="90" t="str">
        <f>IF(AND(X$85&gt;=FB169,X$85&lt;=FC169),IFERROR($G169/FD169,0),"")</f>
        <v/>
      </c>
      <c r="Y169" s="90" t="str">
        <f>IF(AND(Y$85&gt;=FB169,Y$85&lt;=FC169),IFERROR($G169/FD169,0),"")</f>
        <v/>
      </c>
      <c r="Z169" s="90" t="str">
        <f>IF(AND(Z$85&gt;=FB169,Z$85&lt;=FC169),IFERROR($G169/FD169,0),"")</f>
        <v/>
      </c>
      <c r="AA169" s="90" t="str">
        <f>IF(AND(AA$85&gt;=FB169,AA$85&lt;=FC169),IFERROR($G169/FD169,0),"")</f>
        <v/>
      </c>
      <c r="AB169" s="90" t="str">
        <f>IF(AND(AB$85&gt;=FB169,AB$85&lt;=FC169),IFERROR($G169/FD169,0),"")</f>
        <v/>
      </c>
      <c r="AC169" s="90" t="str">
        <f>IF(AND(AC$85&gt;=FB169,AC$85&lt;=FC169),IFERROR($G169/FD169,0),"")</f>
        <v/>
      </c>
      <c r="AD169" s="90" t="str">
        <f>IF(AND(AD$85&gt;=FB169,AD$85&lt;=FC169),IFERROR($G169/FD169,0),"")</f>
        <v/>
      </c>
      <c r="AE169" s="90" t="str">
        <f>IF(AND(AE$85&gt;=FB169,AE$85&lt;=FC169),IFERROR($G169/FD169,0),"")</f>
        <v/>
      </c>
      <c r="AF169" s="90" t="str">
        <f>IF(AND(AF$85&gt;=FB169,AF$85&lt;=FC169),IFERROR($G169/FD169,0),"")</f>
        <v/>
      </c>
      <c r="AG169" s="90" t="str">
        <f>IF(AND(AG$85&gt;=FB169,AG$85&lt;=FC169),IFERROR($G169/FD169,0),"")</f>
        <v/>
      </c>
      <c r="AH169" s="90" t="str">
        <f>IF(AND(AH$85&gt;=FB169,AH$85&lt;=FC169),IFERROR($G169/FD169,0),"")</f>
        <v/>
      </c>
      <c r="AI169" s="90" t="str">
        <f>IF(AND(AI$85&gt;=FB169,AI$85&lt;=FC169),IFERROR($G169/FD169,0),"")</f>
        <v/>
      </c>
      <c r="AJ169" s="90" t="str">
        <f>IF(AND(AJ$85&gt;=FB169,AJ$85&lt;=FC169),IFERROR($G169/FD169,0),"")</f>
        <v/>
      </c>
      <c r="AK169" s="90" t="str">
        <f>IF(AND(AK$85&gt;=FB169,AK$85&lt;=FC169),IFERROR($G169/FD169,0),"")</f>
        <v/>
      </c>
      <c r="AL169" s="90" t="str">
        <f>IF(AND(AL$85&gt;=FB169,AL$85&lt;=FC169),IFERROR($G169/FD169,0),"")</f>
        <v/>
      </c>
      <c r="AM169" s="90" t="str">
        <f>IF(AND(AM$85&gt;=FB169,AM$85&lt;=FC169),IFERROR($G169/FD169,0),"")</f>
        <v/>
      </c>
      <c r="AN169" s="90" t="str">
        <f>IF(AND(AN$85&gt;=FB169,AN$85&lt;=FC169),IFERROR($G169/FD169,0),"")</f>
        <v/>
      </c>
      <c r="AO169" s="90" t="str">
        <f>IF(AND(AO$85&gt;=FB169,AO$85&lt;=FC169),IFERROR($G169/FD169,0),"")</f>
        <v/>
      </c>
      <c r="AP169" s="90" t="str">
        <f>IF(AND(AP$85&gt;=FB169,AP$85&lt;=FC169),IFERROR($G169/FD169,0),"")</f>
        <v/>
      </c>
      <c r="AQ169" s="90" t="str">
        <f>IF(AND(AQ$85&gt;=FB169,AQ$85&lt;=FC169),IFERROR($G169/FD169,0),"")</f>
        <v/>
      </c>
      <c r="AR169" s="90" t="str">
        <f>IF(AND(AR$85&gt;=FB169,AR$85&lt;=FC169),IFERROR($G169/FD169,0),"")</f>
        <v/>
      </c>
      <c r="AS169" s="90" t="str">
        <f>IF(AND(AS$85&gt;=FB169,AS$85&lt;=FC169),IFERROR($G169/FD169,0),"")</f>
        <v/>
      </c>
      <c r="AT169" s="90" t="str">
        <f>IF(AND(AT$85&gt;=FB169,AT$85&lt;=FC169),IFERROR($G169/FD169,0),"")</f>
        <v/>
      </c>
      <c r="AU169" s="90" t="str">
        <f>IF(AND(AU$85&gt;=FB169,AU$85&lt;=FC169),IFERROR($G169/FD169,0),"")</f>
        <v/>
      </c>
      <c r="AV169" s="90" t="str">
        <f>IF(AND(AV$85&gt;=FB169,AV$85&lt;=FC169),IFERROR($G169/FD169,0),"")</f>
        <v/>
      </c>
      <c r="AW169" s="90" t="str">
        <f>IF(AND(AW$85&gt;=FB169,AW$85&lt;=FC169),IFERROR($G169/FD169,0),"")</f>
        <v/>
      </c>
      <c r="AX169" s="90" t="str">
        <f>IF(AND(AX$85&gt;=FB169,AX$85&lt;=FC169),IFERROR($G169/FD169,0),"")</f>
        <v/>
      </c>
      <c r="AY169" s="90" t="str">
        <f>IF(AND(AY$85&gt;=FB169,AY$85&lt;=FC169),IFERROR($G169/FD169,0),"")</f>
        <v/>
      </c>
      <c r="AZ169" s="90" t="str">
        <f>IF(AND(AZ$85&gt;=FB169,AZ$85&lt;=FC169),IFERROR($G169/FD169,0),"")</f>
        <v/>
      </c>
      <c r="BA169" s="90" t="str">
        <f>IF(AND(BA$85&gt;=FB169,BA$85&lt;=FC169),IFERROR($G169/FD169,0),"")</f>
        <v/>
      </c>
      <c r="BB169" s="90" t="str">
        <f>IF(AND(BB$85&gt;=FB169,BB$85&lt;=FC169),IFERROR($G169/FD169,0),"")</f>
        <v/>
      </c>
      <c r="BC169" s="90" t="str">
        <f>IF(AND(BC$85&gt;=FB169,BC$85&lt;=FC169),IFERROR($G169/FD169,0),"")</f>
        <v/>
      </c>
      <c r="BD169" s="90" t="str">
        <f>IF(AND(BD$85&gt;=FB169,BD$85&lt;=FC169),IFERROR($G169/FD169,0),"")</f>
        <v/>
      </c>
      <c r="BE169" s="90" t="str">
        <f>IF(AND(BE$85&gt;=FB169,BE$85&lt;=FC169),IFERROR($G169/FD169,0),"")</f>
        <v/>
      </c>
      <c r="BF169" s="90" t="str">
        <f>IF(AND(BF$85&gt;=FB169,BF$85&lt;=FC169),IFERROR($G169/FD169,0),"")</f>
        <v/>
      </c>
      <c r="BG169" s="90" t="str">
        <f>IF(AND(BG$85&gt;=FB169,BG$85&lt;=FC169),IFERROR($G169/FD169,0),"")</f>
        <v/>
      </c>
      <c r="BH169" s="90" t="str">
        <f>IF(AND(BH$85&gt;=FB169,BH$85&lt;=FC169),IFERROR($G169/FD169,0),"")</f>
        <v/>
      </c>
      <c r="BI169" s="90" t="str">
        <f>IF(AND(BI$85&gt;=FB169,BI$85&lt;=FC169),IFERROR($G169/FD169,0),"")</f>
        <v/>
      </c>
      <c r="BJ169" s="90" t="str">
        <f>IF(AND(BJ$85&gt;=FB169,BJ$85&lt;=FC169),IFERROR($G169/FD169,0),"")</f>
        <v/>
      </c>
      <c r="BK169" s="90" t="str">
        <f>IF(AND(BK$85&gt;=FB169,BK$85&lt;=FC169),IFERROR($G169/FD169,0),"")</f>
        <v/>
      </c>
      <c r="BL169" s="90" t="str">
        <f>IF(AND(BL$85&gt;=FB169,BL$85&lt;=FC169),IFERROR($G169/FD169,0),"")</f>
        <v/>
      </c>
      <c r="BM169" s="90" t="str">
        <f>IF(AND(BM$85&gt;=FB169,BM$85&lt;=FC169),IFERROR($G169/FD169,0),"")</f>
        <v/>
      </c>
      <c r="BN169" s="90" t="str">
        <f>IF(AND(BN$85&gt;=FB169,BN$85&lt;=FC169),IFERROR($G169/FD169,0),"")</f>
        <v/>
      </c>
      <c r="BO169" s="90" t="str">
        <f>IF(AND(BO$85&gt;=FB169,BO$85&lt;=FC169),IFERROR($G169/FD169,0),"")</f>
        <v/>
      </c>
      <c r="BP169" s="90" t="str">
        <f>IF(AND(BP$85&gt;=FB169,BP$85&lt;=FC169),IFERROR($G169/FD169,0),"")</f>
        <v/>
      </c>
      <c r="BQ169" s="90" t="str">
        <f>IF(AND(BQ$85&gt;=FB169,BQ$85&lt;=FC169),IFERROR($G169/FD169,0),"")</f>
        <v/>
      </c>
      <c r="BR169" s="90" t="str">
        <f>IF(AND(BR$85&gt;=FB169,BR$85&lt;=FC169),IFERROR($G169/FD169,0),"")</f>
        <v/>
      </c>
      <c r="BS169" s="90" t="str">
        <f>IF(AND(BS$85&gt;=FB169,BS$85&lt;=FC169),IFERROR($G169/FD169,0),"")</f>
        <v/>
      </c>
      <c r="BT169" s="90" t="str">
        <f>IF(AND(BT$85&gt;=FB169,BT$85&lt;=FC169),IFERROR($G169/FD169,0),"")</f>
        <v/>
      </c>
      <c r="BU169" s="90" t="str">
        <f>IF(AND(BU$85&gt;=FB169,BU$85&lt;=FC169),IFERROR($G169/FD169,0),"")</f>
        <v/>
      </c>
      <c r="BV169" s="90" t="str">
        <f>IF(AND(BV$85&gt;=FB169,BV$85&lt;=FC169),IFERROR($G169/FD169,0),"")</f>
        <v/>
      </c>
      <c r="BW169" s="90" t="str">
        <f>IF(AND(BW$85&gt;=FB169,BW$85&lt;=FC169),IFERROR($G169/FD169,0),"")</f>
        <v/>
      </c>
      <c r="BX169" s="90" t="str">
        <f>IF(AND(BX$85&gt;=FB169,BX$85&lt;=FC169),IFERROR($G169/FD169,0),"")</f>
        <v/>
      </c>
      <c r="BY169" s="90" t="str">
        <f>IF(AND(BY$85&gt;=FB169,BY$85&lt;=FC169),IFERROR($G169/FD169,0),"")</f>
        <v/>
      </c>
      <c r="BZ169" s="90" t="str">
        <f>IF(AND(BZ$85&gt;=FB169,BZ$85&lt;=FC169),IFERROR($G169/FD169,0),"")</f>
        <v/>
      </c>
      <c r="CA169" s="90" t="str">
        <f>IF(AND(CA$85&gt;=FB169,CA$85&lt;=FC169),IFERROR($G169/FD169,0),"")</f>
        <v/>
      </c>
      <c r="CB169" s="90" t="str">
        <f>IF(AND(CB$85&gt;=FB169,CB$85&lt;=FC169),IFERROR($G169/FD169,0),"")</f>
        <v/>
      </c>
      <c r="CC169" s="90" t="str">
        <f>IF(AND(CC$85&gt;=FB169,CC$85&lt;=FC169),IFERROR($G169/FD169,0),"")</f>
        <v/>
      </c>
      <c r="CD169" s="90" t="str">
        <f>IF(AND(CD$85&gt;=FB169,CD$85&lt;=FC169),IFERROR($G169/FD169,0),"")</f>
        <v/>
      </c>
      <c r="CE169" s="90" t="str">
        <f>IF(AND(CE$85&gt;=FB169,CE$85&lt;=FC169),IFERROR($G169/FD169,0),"")</f>
        <v/>
      </c>
      <c r="CF169" s="90" t="str">
        <f>IF(AND(CF$85&gt;=FB169,CF$85&lt;=FC169),IFERROR($G169/FD169,0),"")</f>
        <v/>
      </c>
      <c r="CG169" s="90" t="str">
        <f>IF(AND(CG$85&gt;=FB169,CG$85&lt;=FC169),IFERROR($G169/FD169,0),"")</f>
        <v/>
      </c>
      <c r="CH169" s="90" t="str">
        <f>IF(AND(CH$85&gt;=FB169,CH$85&lt;=FC169),IFERROR($G169/FD169,0),"")</f>
        <v/>
      </c>
      <c r="CI169" s="90" t="str">
        <f>IF(AND(CI$85&gt;=FB169,CI$85&lt;=FC169),IFERROR($G169/FD169,0),"")</f>
        <v/>
      </c>
      <c r="CJ169" s="90" t="str">
        <f>IF(AND(CJ$85&gt;=FB169,CJ$85&lt;=FC169),IFERROR($G169/FD169,0),"")</f>
        <v/>
      </c>
      <c r="CK169" s="90">
        <f>IF(AND(CK$85&gt;=FB169,CK$85&lt;=FC169),IFERROR($G169/FD169,0),"")</f>
        <v>4017.8571428571427</v>
      </c>
      <c r="CL169" s="90">
        <f>IF(AND(CL$85&gt;=FB169,CL$85&lt;=FC169),IFERROR($G169/FD169,0),"")</f>
        <v>4017.8571428571427</v>
      </c>
      <c r="CM169" s="90">
        <f>IF(AND(CM$85&gt;=FB169,CM$85&lt;=FC169),IFERROR($G169/FD169,0),"")</f>
        <v>4017.8571428571427</v>
      </c>
      <c r="CN169" s="90">
        <f>IF(AND(CN$85&gt;=FB169,CN$85&lt;=FC169),IFERROR($G169/FD169,0),"")</f>
        <v>4017.8571428571427</v>
      </c>
      <c r="CO169" s="90">
        <f>IF(AND(CO$85&gt;=FB169,CO$85&lt;=FC169),IFERROR($G169/FD169,0),"")</f>
        <v>4017.8571428571427</v>
      </c>
      <c r="CP169" s="90">
        <f>IF(AND(CP$85&gt;=FB169,CP$85&lt;=FC169),IFERROR($G169/FD169,0),"")</f>
        <v>4017.8571428571427</v>
      </c>
      <c r="CQ169" s="90">
        <f>IF(AND(CQ$85&gt;=FB169,CQ$85&lt;=FC169),IFERROR($G169/FD169,0),"")</f>
        <v>4017.8571428571427</v>
      </c>
      <c r="CR169" s="90">
        <f>IF(AND(CR$85&gt;=FB169,CR$85&lt;=FC169),IFERROR($G169/FD169,0),"")</f>
        <v>4017.8571428571427</v>
      </c>
      <c r="CS169" s="90">
        <f>IF(AND(CS$85&gt;=FB169,CS$85&lt;=FC169),IFERROR($G169/FD169,0),"")</f>
        <v>4017.8571428571427</v>
      </c>
      <c r="CT169" s="90">
        <f>IF(AND(CT$85&gt;=FB169,CT$85&lt;=FC169),IFERROR($G169/FD169,0),"")</f>
        <v>4017.8571428571427</v>
      </c>
      <c r="CU169" s="90">
        <f>IF(AND(CU$85&gt;=FB169,CU$85&lt;=FC169),IFERROR($G169/FD169,0),"")</f>
        <v>4017.8571428571427</v>
      </c>
      <c r="CV169" s="90">
        <f>IF(AND(CV$85&gt;=FB169,CV$85&lt;=FC169),IFERROR($G169/FD169,0),"")</f>
        <v>4017.8571428571427</v>
      </c>
      <c r="CW169" s="90">
        <f>IF(AND(CW$85&gt;=FB169,CW$85&lt;=FC169),IFERROR($G169/FD169,0),"")</f>
        <v>4017.8571428571427</v>
      </c>
      <c r="CX169" s="90">
        <f>IF(AND(CX$85&gt;=FB169,CX$85&lt;=FC169),IFERROR($G169/FD169,0),"")</f>
        <v>4017.8571428571427</v>
      </c>
      <c r="CY169" s="90" t="str">
        <f>IF(AND(CY$85&gt;=FB169,CY$85&lt;=FC169),IFERROR($G169/FD169,0),"")</f>
        <v/>
      </c>
      <c r="CZ169" s="90" t="str">
        <f>IF(AND(CZ$85&gt;=FB169,CZ$85&lt;=FC169),IFERROR($G169/FD169,0),"")</f>
        <v/>
      </c>
      <c r="DA169" s="90" t="str">
        <f>IF(AND(DA$85&gt;=FB169,DA$85&lt;=FC169),IFERROR($G169/FD169,0),"")</f>
        <v/>
      </c>
      <c r="DB169" s="90" t="str">
        <f>IF(AND(DB$85&gt;=FB169,DB$85&lt;=FC169),IFERROR($G169/FD169,0),"")</f>
        <v/>
      </c>
      <c r="DC169" s="90" t="str">
        <f>IF(AND(DC$85&gt;=FB169,DC$85&lt;=FC169),IFERROR($G169/FD169,0),"")</f>
        <v/>
      </c>
      <c r="DD169" s="90" t="str">
        <f>IF(AND(DD$85&gt;=FB169,DD$85&lt;=FC169),IFERROR($G169/FD169,0),"")</f>
        <v/>
      </c>
      <c r="DE169" s="90" t="str">
        <f>IF(AND(DE$85&gt;=FB169,DE$85&lt;=FC169),IFERROR($G169/FD169,0),"")</f>
        <v/>
      </c>
      <c r="DF169" s="90" t="str">
        <f>IF(AND(DF$85&gt;=FB169,DF$85&lt;=FC169),IFERROR($G169/FD169,0),"")</f>
        <v/>
      </c>
      <c r="DG169" s="90" t="str">
        <f>IF(AND(DG$85&gt;=FB169,DG$85&lt;=FC169),IFERROR($G169/FD169,0),"")</f>
        <v/>
      </c>
      <c r="DH169" s="90" t="str">
        <f>IF(AND(DH$85&gt;=FB169,DH$85&lt;=FC169),IFERROR($G169/FD169,0),"")</f>
        <v/>
      </c>
      <c r="DI169" s="90" t="str">
        <f>IF(AND(DI$85&gt;=FB169,DI$85&lt;=FC169),IFERROR($G169/FD169,0),"")</f>
        <v/>
      </c>
      <c r="DJ169" s="90" t="str">
        <f>IF(AND(DJ$85&gt;=FB169,DJ$85&lt;=FC169),IFERROR($G169/FD169,0),"")</f>
        <v/>
      </c>
      <c r="DK169" s="90" t="str">
        <f>IF(AND(DK$85&gt;=FB169,DK$85&lt;=FC169),IFERROR($G169/FD169,0),"")</f>
        <v/>
      </c>
      <c r="DL169" s="90" t="str">
        <f>IF(AND(DL$85&gt;=FB169,DL$85&lt;=FC169),IFERROR($G169/FD169,0),"")</f>
        <v/>
      </c>
      <c r="DM169" s="90" t="str">
        <f>IF(AND(DM$85&gt;=FB169,DM$85&lt;=FC169),IFERROR($G169/FD169,0),"")</f>
        <v/>
      </c>
      <c r="DN169" s="90" t="str">
        <f>IF(AND(DN$85&gt;=FB169,DN$85&lt;=FC169),IFERROR($G169/FD169,0),"")</f>
        <v/>
      </c>
      <c r="DO169" s="90" t="str">
        <f>IF(AND(DO$85&gt;=FB169,DO$85&lt;=FC169),IFERROR($G169/FD169,0),"")</f>
        <v/>
      </c>
      <c r="DP169" s="90" t="str">
        <f>IF(AND(DP$85&gt;=FB169,DP$85&lt;=FC169),IFERROR($G169/FD169,0),"")</f>
        <v/>
      </c>
      <c r="DQ169" s="90" t="str">
        <f>IF(AND(DQ$85&gt;=FB169,DQ$85&lt;=FC169),IFERROR($G169/FD169,0),"")</f>
        <v/>
      </c>
      <c r="DR169" s="90" t="str">
        <f>IF(AND(DR$85&gt;=FB169,DR$85&lt;=FC169),IFERROR($G169/FD169,0),"")</f>
        <v/>
      </c>
      <c r="DS169" s="90" t="str">
        <f>IF(AND(DS$85&gt;=FB169,DS$85&lt;=FC169),IFERROR($G169/FD169,0),"")</f>
        <v/>
      </c>
      <c r="DT169" s="90" t="str">
        <f>IF(AND(DT$85&gt;=FB169,DT$85&lt;=FC169),IFERROR($G169/FD169,0),"")</f>
        <v/>
      </c>
      <c r="DU169" s="90" t="str">
        <f>IF(AND(DU$85&gt;=FB169,DU$85&lt;=FC169),IFERROR($G169/FD169,0),"")</f>
        <v/>
      </c>
      <c r="DV169" s="90" t="str">
        <f>IF(AND(DV$85&gt;=FB169,DV$85&lt;=FC169),IFERROR($G169/FD169,0),"")</f>
        <v/>
      </c>
      <c r="DW169" s="90" t="str">
        <f>IF(AND(DW$85&gt;=FB169,DW$85&lt;=FC169),IFERROR($G169/FD169,0),"")</f>
        <v/>
      </c>
      <c r="DX169" s="90" t="str">
        <f>IF(AND(DX$85&gt;=FB169,DX$85&lt;=FC169),IFERROR($G169/FD169,0),"")</f>
        <v/>
      </c>
      <c r="DY169" s="90" t="str">
        <f>IF(AND(DY$85&gt;=FB169,DY$85&lt;=FC169),IFERROR($G169/FD169,0),"")</f>
        <v/>
      </c>
      <c r="DZ169" s="90" t="str">
        <f>IF(AND(DZ$85&gt;=FB169,DZ$85&lt;=FC169),IFERROR($G169/FD169,0),"")</f>
        <v/>
      </c>
      <c r="EA169" s="90" t="str">
        <f>IF(AND(EA$85&gt;=FB169,EA$85&lt;=FC169),IFERROR($G169/FD169,0),"")</f>
        <v/>
      </c>
      <c r="EB169" s="90" t="str">
        <f>IF(AND(EB$85&gt;=FB169,EB$85&lt;=FC169),IFERROR($G169/FD169,0),"")</f>
        <v/>
      </c>
      <c r="EC169" s="90" t="str">
        <f>IF(AND(EC$85&gt;=FB169,EC$85&lt;=FC169),IFERROR($G169/FD169,0),"")</f>
        <v/>
      </c>
      <c r="ED169" s="90" t="str">
        <f>IF(AND(ED$85&gt;=FB169,ED$85&lt;=FC169),IFERROR($G169/FD169,0),"")</f>
        <v/>
      </c>
      <c r="EE169" s="90" t="str">
        <f>IF(AND(EE$85&gt;=FB169,EE$85&lt;=FC169),IFERROR($G169/FD169,0),"")</f>
        <v/>
      </c>
      <c r="EF169" s="90" t="str">
        <f>IF(AND(EF$85&gt;=FB169,EF$85&lt;=FC169),IFERROR($G169/FD169,0),"")</f>
        <v/>
      </c>
      <c r="EG169" s="90" t="str">
        <f>IF(AND(EG$85&gt;=FB169,EG$85&lt;=FC169),IFERROR($G169/FD169,0),"")</f>
        <v/>
      </c>
      <c r="EH169" s="90" t="str">
        <f>IF(AND(EH$85&gt;=FB169,EH$85&lt;=FC169),IFERROR($G169/FD169,0),"")</f>
        <v/>
      </c>
      <c r="EI169" s="90" t="str">
        <f>IF(AND(EI$85&gt;=FB169,EI$85&lt;=FC169),IFERROR($G169/FD169,0),"")</f>
        <v/>
      </c>
      <c r="EJ169" s="90" t="str">
        <f>IF(AND(EJ$85&gt;=FB169,EJ$85&lt;=FC169),IFERROR($G169/FD169,0),"")</f>
        <v/>
      </c>
      <c r="EK169" s="90" t="str">
        <f>IF(AND(EK$85&gt;=FB169,EK$85&lt;=FC169),IFERROR($G169/FD169,0),"")</f>
        <v/>
      </c>
      <c r="EL169" s="90" t="str">
        <f>IF(AND(EL$85&gt;=FB169,EL$85&lt;=FC169),IFERROR($G169/FD169,0),"")</f>
        <v/>
      </c>
      <c r="EM169" s="90" t="str">
        <f>IF(AND(EM$85&gt;=FB169,EM$85&lt;=FC169),IFERROR($G169/FD169,0),"")</f>
        <v/>
      </c>
      <c r="EN169" s="90" t="str">
        <f>IF(AND(EN$85&gt;=FB169,EN$85&lt;=FC169),IFERROR($G169/FD169,0),"")</f>
        <v/>
      </c>
      <c r="EO169" s="90" t="str">
        <f>IF(AND(EO$85&gt;=FB169,EO$85&lt;=FC169),IFERROR($G169/FD169,0),"")</f>
        <v/>
      </c>
      <c r="EP169" s="90" t="str">
        <f>IF(AND(EP$85&gt;=FB169,EP$85&lt;=FC169),IFERROR($G169/FD169,0),"")</f>
        <v/>
      </c>
      <c r="EQ169" s="90" t="str">
        <f>IF(AND(EQ$85&gt;=FB169,EQ$85&lt;=FC169),IFERROR($G169/FD169,0),"")</f>
        <v/>
      </c>
      <c r="ER169" s="90" t="str">
        <f>IF(AND(ER$85&gt;=FB169,ER$85&lt;=FC169),IFERROR($G169/FD169,0),"")</f>
        <v/>
      </c>
      <c r="ES169" s="90" t="str">
        <f>IF(AND(ES$85&gt;=FB169,ES$85&lt;=FC169),IFERROR($G169/FD169,0),"")</f>
        <v/>
      </c>
      <c r="ET169" s="90" t="str">
        <f>IF(AND(ET$85&gt;=FB169,ET$85&lt;=FC169),IFERROR($G169/FD169,0),"")</f>
        <v/>
      </c>
      <c r="EU169" s="90" t="str">
        <f>IF(AND(EU$85&gt;=FB169,EU$85&lt;=FC169),IFERROR($G169/FD169,0),"")</f>
        <v/>
      </c>
      <c r="EV169" s="90" t="str">
        <f>IF(AND(EV$85&gt;=FB169,EV$85&lt;=FC169),IFERROR($G169/FD169,0),"")</f>
        <v/>
      </c>
      <c r="EW169" s="90" t="str">
        <f>IF(AND(EW$85&gt;=FB169,EW$85&lt;=FC169),IFERROR($G169/FD169,0),"")</f>
        <v/>
      </c>
      <c r="EX169" s="90" t="str">
        <f>IF(AND(EX$85&gt;=FB169,EX$85&lt;=FC169),IFERROR($G169/FD169,0),"")</f>
        <v/>
      </c>
      <c r="EY169" s="90" t="str">
        <f>IF(AND(EY$85&gt;=FB169,EY$85&lt;=FC169),IFERROR($G169/FD169,0),"")</f>
        <v/>
      </c>
      <c r="EZ169" s="90" t="str">
        <f>IF(AND(EZ$85&gt;=FB169,EZ$85&lt;=FC169),IFERROR($G169/FD169,0),"")</f>
        <v/>
      </c>
      <c r="FA169" s="90" t="str">
        <f>IF(AND(FA$85&gt;=FB169,FA$85&lt;=FC169),IFERROR($G169/FD169,0),"")</f>
        <v/>
      </c>
      <c r="FB169">
        <f>'06_Presupuesto'!J255-'02_Rendimientos'!$B$79+1</f>
        <v>82</v>
      </c>
      <c r="FC169">
        <f>'06_Presupuesto'!K255-'02_Rendimientos'!$B$79+1</f>
        <v>95</v>
      </c>
      <c r="FD169">
        <f>FC169-FB169+1</f>
        <v>14</v>
      </c>
    </row>
    <row r="170" spans="2:160">
      <c r="B170" s="109" t="str">
        <f>'06_Presupuesto'!K90</f>
        <v>C.1.4.7/b)</v>
      </c>
      <c r="C170" s="109" t="str">
        <f>'06_Presupuesto'!L90</f>
        <v>Plafón portalámpara Cocina y Bodega</v>
      </c>
      <c r="D170" s="109" t="str">
        <f>'06_Presupuesto'!M90</f>
        <v>UNI</v>
      </c>
      <c r="E170" s="110">
        <f>'06_Presupuesto'!N90</f>
        <v>2</v>
      </c>
      <c r="F170" s="110">
        <f>'06_Presupuesto'!O90</f>
        <v>28125</v>
      </c>
      <c r="G170" s="110">
        <f>'06_Presupuesto'!P90</f>
        <v>56250</v>
      </c>
      <c r="H170" s="110" t="str">
        <f>IF(AND(H$85&gt;=FB170,H$85&lt;=FC170),IFERROR($G170/FD170,0),"")</f>
        <v/>
      </c>
      <c r="I170" s="110" t="str">
        <f>IF(AND(I$85&gt;=FB170,I$85&lt;=FC170),IFERROR($G170/FD170,0),"")</f>
        <v/>
      </c>
      <c r="J170" s="110" t="str">
        <f>IF(AND(J$85&gt;=FB170,J$85&lt;=FC170),IFERROR($G170/FD170,0),"")</f>
        <v/>
      </c>
      <c r="K170" s="110" t="str">
        <f>IF(AND(K$85&gt;=FB170,K$85&lt;=FC170),IFERROR($G170/FD170,0),"")</f>
        <v/>
      </c>
      <c r="L170" s="110" t="str">
        <f>IF(AND(L$85&gt;=FB170,L$85&lt;=FC170),IFERROR($G170/FD170,0),"")</f>
        <v/>
      </c>
      <c r="M170" s="110" t="str">
        <f>IF(AND(M$85&gt;=FB170,M$85&lt;=FC170),IFERROR($G170/FD170,0),"")</f>
        <v/>
      </c>
      <c r="N170" s="110" t="str">
        <f>IF(AND(N$85&gt;=FB170,N$85&lt;=FC170),IFERROR($G170/FD170,0),"")</f>
        <v/>
      </c>
      <c r="O170" s="110" t="str">
        <f>IF(AND(O$85&gt;=FB170,O$85&lt;=FC170),IFERROR($G170/FD170,0),"")</f>
        <v/>
      </c>
      <c r="P170" s="110" t="str">
        <f>IF(AND(P$85&gt;=FB170,P$85&lt;=FC170),IFERROR($G170/FD170,0),"")</f>
        <v/>
      </c>
      <c r="Q170" s="110" t="str">
        <f>IF(AND(Q$85&gt;=FB170,Q$85&lt;=FC170),IFERROR($G170/FD170,0),"")</f>
        <v/>
      </c>
      <c r="R170" s="110" t="str">
        <f>IF(AND(R$85&gt;=FB170,R$85&lt;=FC170),IFERROR($G170/FD170,0),"")</f>
        <v/>
      </c>
      <c r="S170" s="110" t="str">
        <f>IF(AND(S$85&gt;=FB170,S$85&lt;=FC170),IFERROR($G170/FD170,0),"")</f>
        <v/>
      </c>
      <c r="T170" s="110" t="str">
        <f>IF(AND(T$85&gt;=FB170,T$85&lt;=FC170),IFERROR($G170/FD170,0),"")</f>
        <v/>
      </c>
      <c r="U170" s="110" t="str">
        <f>IF(AND(U$85&gt;=FB170,U$85&lt;=FC170),IFERROR($G170/FD170,0),"")</f>
        <v/>
      </c>
      <c r="V170" s="110" t="str">
        <f>IF(AND(V$85&gt;=FB170,V$85&lt;=FC170),IFERROR($G170/FD170,0),"")</f>
        <v/>
      </c>
      <c r="W170" s="110" t="str">
        <f>IF(AND(W$85&gt;=FB170,W$85&lt;=FC170),IFERROR($G170/FD170,0),"")</f>
        <v/>
      </c>
      <c r="X170" s="110" t="str">
        <f>IF(AND(X$85&gt;=FB170,X$85&lt;=FC170),IFERROR($G170/FD170,0),"")</f>
        <v/>
      </c>
      <c r="Y170" s="110" t="str">
        <f>IF(AND(Y$85&gt;=FB170,Y$85&lt;=FC170),IFERROR($G170/FD170,0),"")</f>
        <v/>
      </c>
      <c r="Z170" s="110" t="str">
        <f>IF(AND(Z$85&gt;=FB170,Z$85&lt;=FC170),IFERROR($G170/FD170,0),"")</f>
        <v/>
      </c>
      <c r="AA170" s="110" t="str">
        <f>IF(AND(AA$85&gt;=FB170,AA$85&lt;=FC170),IFERROR($G170/FD170,0),"")</f>
        <v/>
      </c>
      <c r="AB170" s="110" t="str">
        <f>IF(AND(AB$85&gt;=FB170,AB$85&lt;=FC170),IFERROR($G170/FD170,0),"")</f>
        <v/>
      </c>
      <c r="AC170" s="110" t="str">
        <f>IF(AND(AC$85&gt;=FB170,AC$85&lt;=FC170),IFERROR($G170/FD170,0),"")</f>
        <v/>
      </c>
      <c r="AD170" s="110" t="str">
        <f>IF(AND(AD$85&gt;=FB170,AD$85&lt;=FC170),IFERROR($G170/FD170,0),"")</f>
        <v/>
      </c>
      <c r="AE170" s="110" t="str">
        <f>IF(AND(AE$85&gt;=FB170,AE$85&lt;=FC170),IFERROR($G170/FD170,0),"")</f>
        <v/>
      </c>
      <c r="AF170" s="110" t="str">
        <f>IF(AND(AF$85&gt;=FB170,AF$85&lt;=FC170),IFERROR($G170/FD170,0),"")</f>
        <v/>
      </c>
      <c r="AG170" s="110" t="str">
        <f>IF(AND(AG$85&gt;=FB170,AG$85&lt;=FC170),IFERROR($G170/FD170,0),"")</f>
        <v/>
      </c>
      <c r="AH170" s="110" t="str">
        <f>IF(AND(AH$85&gt;=FB170,AH$85&lt;=FC170),IFERROR($G170/FD170,0),"")</f>
        <v/>
      </c>
      <c r="AI170" s="110" t="str">
        <f>IF(AND(AI$85&gt;=FB170,AI$85&lt;=FC170),IFERROR($G170/FD170,0),"")</f>
        <v/>
      </c>
      <c r="AJ170" s="110" t="str">
        <f>IF(AND(AJ$85&gt;=FB170,AJ$85&lt;=FC170),IFERROR($G170/FD170,0),"")</f>
        <v/>
      </c>
      <c r="AK170" s="110" t="str">
        <f>IF(AND(AK$85&gt;=FB170,AK$85&lt;=FC170),IFERROR($G170/FD170,0),"")</f>
        <v/>
      </c>
      <c r="AL170" s="110" t="str">
        <f>IF(AND(AL$85&gt;=FB170,AL$85&lt;=FC170),IFERROR($G170/FD170,0),"")</f>
        <v/>
      </c>
      <c r="AM170" s="110" t="str">
        <f>IF(AND(AM$85&gt;=FB170,AM$85&lt;=FC170),IFERROR($G170/FD170,0),"")</f>
        <v/>
      </c>
      <c r="AN170" s="110" t="str">
        <f>IF(AND(AN$85&gt;=FB170,AN$85&lt;=FC170),IFERROR($G170/FD170,0),"")</f>
        <v/>
      </c>
      <c r="AO170" s="110" t="str">
        <f>IF(AND(AO$85&gt;=FB170,AO$85&lt;=FC170),IFERROR($G170/FD170,0),"")</f>
        <v/>
      </c>
      <c r="AP170" s="110" t="str">
        <f>IF(AND(AP$85&gt;=FB170,AP$85&lt;=FC170),IFERROR($G170/FD170,0),"")</f>
        <v/>
      </c>
      <c r="AQ170" s="110" t="str">
        <f>IF(AND(AQ$85&gt;=FB170,AQ$85&lt;=FC170),IFERROR($G170/FD170,0),"")</f>
        <v/>
      </c>
      <c r="AR170" s="110" t="str">
        <f>IF(AND(AR$85&gt;=FB170,AR$85&lt;=FC170),IFERROR($G170/FD170,0),"")</f>
        <v/>
      </c>
      <c r="AS170" s="110" t="str">
        <f>IF(AND(AS$85&gt;=FB170,AS$85&lt;=FC170),IFERROR($G170/FD170,0),"")</f>
        <v/>
      </c>
      <c r="AT170" s="110" t="str">
        <f>IF(AND(AT$85&gt;=FB170,AT$85&lt;=FC170),IFERROR($G170/FD170,0),"")</f>
        <v/>
      </c>
      <c r="AU170" s="110" t="str">
        <f>IF(AND(AU$85&gt;=FB170,AU$85&lt;=FC170),IFERROR($G170/FD170,0),"")</f>
        <v/>
      </c>
      <c r="AV170" s="110" t="str">
        <f>IF(AND(AV$85&gt;=FB170,AV$85&lt;=FC170),IFERROR($G170/FD170,0),"")</f>
        <v/>
      </c>
      <c r="AW170" s="110" t="str">
        <f>IF(AND(AW$85&gt;=FB170,AW$85&lt;=FC170),IFERROR($G170/FD170,0),"")</f>
        <v/>
      </c>
      <c r="AX170" s="110" t="str">
        <f>IF(AND(AX$85&gt;=FB170,AX$85&lt;=FC170),IFERROR($G170/FD170,0),"")</f>
        <v/>
      </c>
      <c r="AY170" s="110" t="str">
        <f>IF(AND(AY$85&gt;=FB170,AY$85&lt;=FC170),IFERROR($G170/FD170,0),"")</f>
        <v/>
      </c>
      <c r="AZ170" s="110" t="str">
        <f>IF(AND(AZ$85&gt;=FB170,AZ$85&lt;=FC170),IFERROR($G170/FD170,0),"")</f>
        <v/>
      </c>
      <c r="BA170" s="110" t="str">
        <f>IF(AND(BA$85&gt;=FB170,BA$85&lt;=FC170),IFERROR($G170/FD170,0),"")</f>
        <v/>
      </c>
      <c r="BB170" s="110" t="str">
        <f>IF(AND(BB$85&gt;=FB170,BB$85&lt;=FC170),IFERROR($G170/FD170,0),"")</f>
        <v/>
      </c>
      <c r="BC170" s="110" t="str">
        <f>IF(AND(BC$85&gt;=FB170,BC$85&lt;=FC170),IFERROR($G170/FD170,0),"")</f>
        <v/>
      </c>
      <c r="BD170" s="110" t="str">
        <f>IF(AND(BD$85&gt;=FB170,BD$85&lt;=FC170),IFERROR($G170/FD170,0),"")</f>
        <v/>
      </c>
      <c r="BE170" s="110" t="str">
        <f>IF(AND(BE$85&gt;=FB170,BE$85&lt;=FC170),IFERROR($G170/FD170,0),"")</f>
        <v/>
      </c>
      <c r="BF170" s="110" t="str">
        <f>IF(AND(BF$85&gt;=FB170,BF$85&lt;=FC170),IFERROR($G170/FD170,0),"")</f>
        <v/>
      </c>
      <c r="BG170" s="110" t="str">
        <f>IF(AND(BG$85&gt;=FB170,BG$85&lt;=FC170),IFERROR($G170/FD170,0),"")</f>
        <v/>
      </c>
      <c r="BH170" s="110" t="str">
        <f>IF(AND(BH$85&gt;=FB170,BH$85&lt;=FC170),IFERROR($G170/FD170,0),"")</f>
        <v/>
      </c>
      <c r="BI170" s="110" t="str">
        <f>IF(AND(BI$85&gt;=FB170,BI$85&lt;=FC170),IFERROR($G170/FD170,0),"")</f>
        <v/>
      </c>
      <c r="BJ170" s="110" t="str">
        <f>IF(AND(BJ$85&gt;=FB170,BJ$85&lt;=FC170),IFERROR($G170/FD170,0),"")</f>
        <v/>
      </c>
      <c r="BK170" s="110" t="str">
        <f>IF(AND(BK$85&gt;=FB170,BK$85&lt;=FC170),IFERROR($G170/FD170,0),"")</f>
        <v/>
      </c>
      <c r="BL170" s="110" t="str">
        <f>IF(AND(BL$85&gt;=FB170,BL$85&lt;=FC170),IFERROR($G170/FD170,0),"")</f>
        <v/>
      </c>
      <c r="BM170" s="110" t="str">
        <f>IF(AND(BM$85&gt;=FB170,BM$85&lt;=FC170),IFERROR($G170/FD170,0),"")</f>
        <v/>
      </c>
      <c r="BN170" s="110" t="str">
        <f>IF(AND(BN$85&gt;=FB170,BN$85&lt;=FC170),IFERROR($G170/FD170,0),"")</f>
        <v/>
      </c>
      <c r="BO170" s="110" t="str">
        <f>IF(AND(BO$85&gt;=FB170,BO$85&lt;=FC170),IFERROR($G170/FD170,0),"")</f>
        <v/>
      </c>
      <c r="BP170" s="110" t="str">
        <f>IF(AND(BP$85&gt;=FB170,BP$85&lt;=FC170),IFERROR($G170/FD170,0),"")</f>
        <v/>
      </c>
      <c r="BQ170" s="110" t="str">
        <f>IF(AND(BQ$85&gt;=FB170,BQ$85&lt;=FC170),IFERROR($G170/FD170,0),"")</f>
        <v/>
      </c>
      <c r="BR170" s="110" t="str">
        <f>IF(AND(BR$85&gt;=FB170,BR$85&lt;=FC170),IFERROR($G170/FD170,0),"")</f>
        <v/>
      </c>
      <c r="BS170" s="110" t="str">
        <f>IF(AND(BS$85&gt;=FB170,BS$85&lt;=FC170),IFERROR($G170/FD170,0),"")</f>
        <v/>
      </c>
      <c r="BT170" s="110" t="str">
        <f>IF(AND(BT$85&gt;=FB170,BT$85&lt;=FC170),IFERROR($G170/FD170,0),"")</f>
        <v/>
      </c>
      <c r="BU170" s="110" t="str">
        <f>IF(AND(BU$85&gt;=FB170,BU$85&lt;=FC170),IFERROR($G170/FD170,0),"")</f>
        <v/>
      </c>
      <c r="BV170" s="110" t="str">
        <f>IF(AND(BV$85&gt;=FB170,BV$85&lt;=FC170),IFERROR($G170/FD170,0),"")</f>
        <v/>
      </c>
      <c r="BW170" s="110" t="str">
        <f>IF(AND(BW$85&gt;=FB170,BW$85&lt;=FC170),IFERROR($G170/FD170,0),"")</f>
        <v/>
      </c>
      <c r="BX170" s="110" t="str">
        <f>IF(AND(BX$85&gt;=FB170,BX$85&lt;=FC170),IFERROR($G170/FD170,0),"")</f>
        <v/>
      </c>
      <c r="BY170" s="110" t="str">
        <f>IF(AND(BY$85&gt;=FB170,BY$85&lt;=FC170),IFERROR($G170/FD170,0),"")</f>
        <v/>
      </c>
      <c r="BZ170" s="110" t="str">
        <f>IF(AND(BZ$85&gt;=FB170,BZ$85&lt;=FC170),IFERROR($G170/FD170,0),"")</f>
        <v/>
      </c>
      <c r="CA170" s="110" t="str">
        <f>IF(AND(CA$85&gt;=FB170,CA$85&lt;=FC170),IFERROR($G170/FD170,0),"")</f>
        <v/>
      </c>
      <c r="CB170" s="110" t="str">
        <f>IF(AND(CB$85&gt;=FB170,CB$85&lt;=FC170),IFERROR($G170/FD170,0),"")</f>
        <v/>
      </c>
      <c r="CC170" s="110" t="str">
        <f>IF(AND(CC$85&gt;=FB170,CC$85&lt;=FC170),IFERROR($G170/FD170,0),"")</f>
        <v/>
      </c>
      <c r="CD170" s="110" t="str">
        <f>IF(AND(CD$85&gt;=FB170,CD$85&lt;=FC170),IFERROR($G170/FD170,0),"")</f>
        <v/>
      </c>
      <c r="CE170" s="110" t="str">
        <f>IF(AND(CE$85&gt;=FB170,CE$85&lt;=FC170),IFERROR($G170/FD170,0),"")</f>
        <v/>
      </c>
      <c r="CF170" s="110" t="str">
        <f>IF(AND(CF$85&gt;=FB170,CF$85&lt;=FC170),IFERROR($G170/FD170,0),"")</f>
        <v/>
      </c>
      <c r="CG170" s="110" t="str">
        <f>IF(AND(CG$85&gt;=FB170,CG$85&lt;=FC170),IFERROR($G170/FD170,0),"")</f>
        <v/>
      </c>
      <c r="CH170" s="110" t="str">
        <f>IF(AND(CH$85&gt;=FB170,CH$85&lt;=FC170),IFERROR($G170/FD170,0),"")</f>
        <v/>
      </c>
      <c r="CI170" s="110" t="str">
        <f>IF(AND(CI$85&gt;=FB170,CI$85&lt;=FC170),IFERROR($G170/FD170,0),"")</f>
        <v/>
      </c>
      <c r="CJ170" s="110" t="str">
        <f>IF(AND(CJ$85&gt;=FB170,CJ$85&lt;=FC170),IFERROR($G170/FD170,0),"")</f>
        <v/>
      </c>
      <c r="CK170" s="110">
        <f>IF(AND(CK$85&gt;=FB170,CK$85&lt;=FC170),IFERROR($G170/FD170,0),"")</f>
        <v>4017.8571428571427</v>
      </c>
      <c r="CL170" s="110">
        <f>IF(AND(CL$85&gt;=FB170,CL$85&lt;=FC170),IFERROR($G170/FD170,0),"")</f>
        <v>4017.8571428571427</v>
      </c>
      <c r="CM170" s="110">
        <f>IF(AND(CM$85&gt;=FB170,CM$85&lt;=FC170),IFERROR($G170/FD170,0),"")</f>
        <v>4017.8571428571427</v>
      </c>
      <c r="CN170" s="110">
        <f>IF(AND(CN$85&gt;=FB170,CN$85&lt;=FC170),IFERROR($G170/FD170,0),"")</f>
        <v>4017.8571428571427</v>
      </c>
      <c r="CO170" s="110">
        <f>IF(AND(CO$85&gt;=FB170,CO$85&lt;=FC170),IFERROR($G170/FD170,0),"")</f>
        <v>4017.8571428571427</v>
      </c>
      <c r="CP170" s="110">
        <f>IF(AND(CP$85&gt;=FB170,CP$85&lt;=FC170),IFERROR($G170/FD170,0),"")</f>
        <v>4017.8571428571427</v>
      </c>
      <c r="CQ170" s="110">
        <f>IF(AND(CQ$85&gt;=FB170,CQ$85&lt;=FC170),IFERROR($G170/FD170,0),"")</f>
        <v>4017.8571428571427</v>
      </c>
      <c r="CR170" s="110">
        <f>IF(AND(CR$85&gt;=FB170,CR$85&lt;=FC170),IFERROR($G170/FD170,0),"")</f>
        <v>4017.8571428571427</v>
      </c>
      <c r="CS170" s="110">
        <f>IF(AND(CS$85&gt;=FB170,CS$85&lt;=FC170),IFERROR($G170/FD170,0),"")</f>
        <v>4017.8571428571427</v>
      </c>
      <c r="CT170" s="110">
        <f>IF(AND(CT$85&gt;=FB170,CT$85&lt;=FC170),IFERROR($G170/FD170,0),"")</f>
        <v>4017.8571428571427</v>
      </c>
      <c r="CU170" s="110">
        <f>IF(AND(CU$85&gt;=FB170,CU$85&lt;=FC170),IFERROR($G170/FD170,0),"")</f>
        <v>4017.8571428571427</v>
      </c>
      <c r="CV170" s="110">
        <f>IF(AND(CV$85&gt;=FB170,CV$85&lt;=FC170),IFERROR($G170/FD170,0),"")</f>
        <v>4017.8571428571427</v>
      </c>
      <c r="CW170" s="110">
        <f>IF(AND(CW$85&gt;=FB170,CW$85&lt;=FC170),IFERROR($G170/FD170,0),"")</f>
        <v>4017.8571428571427</v>
      </c>
      <c r="CX170" s="110">
        <f>IF(AND(CX$85&gt;=FB170,CX$85&lt;=FC170),IFERROR($G170/FD170,0),"")</f>
        <v>4017.8571428571427</v>
      </c>
      <c r="CY170" s="110" t="str">
        <f>IF(AND(CY$85&gt;=FB170,CY$85&lt;=FC170),IFERROR($G170/FD170,0),"")</f>
        <v/>
      </c>
      <c r="CZ170" s="110" t="str">
        <f>IF(AND(CZ$85&gt;=FB170,CZ$85&lt;=FC170),IFERROR($G170/FD170,0),"")</f>
        <v/>
      </c>
      <c r="DA170" s="110" t="str">
        <f>IF(AND(DA$85&gt;=FB170,DA$85&lt;=FC170),IFERROR($G170/FD170,0),"")</f>
        <v/>
      </c>
      <c r="DB170" s="110" t="str">
        <f>IF(AND(DB$85&gt;=FB170,DB$85&lt;=FC170),IFERROR($G170/FD170,0),"")</f>
        <v/>
      </c>
      <c r="DC170" s="110" t="str">
        <f>IF(AND(DC$85&gt;=FB170,DC$85&lt;=FC170),IFERROR($G170/FD170,0),"")</f>
        <v/>
      </c>
      <c r="DD170" s="110" t="str">
        <f>IF(AND(DD$85&gt;=FB170,DD$85&lt;=FC170),IFERROR($G170/FD170,0),"")</f>
        <v/>
      </c>
      <c r="DE170" s="110" t="str">
        <f>IF(AND(DE$85&gt;=FB170,DE$85&lt;=FC170),IFERROR($G170/FD170,0),"")</f>
        <v/>
      </c>
      <c r="DF170" s="110" t="str">
        <f>IF(AND(DF$85&gt;=FB170,DF$85&lt;=FC170),IFERROR($G170/FD170,0),"")</f>
        <v/>
      </c>
      <c r="DG170" s="110" t="str">
        <f>IF(AND(DG$85&gt;=FB170,DG$85&lt;=FC170),IFERROR($G170/FD170,0),"")</f>
        <v/>
      </c>
      <c r="DH170" s="110" t="str">
        <f>IF(AND(DH$85&gt;=FB170,DH$85&lt;=FC170),IFERROR($G170/FD170,0),"")</f>
        <v/>
      </c>
      <c r="DI170" s="110" t="str">
        <f>IF(AND(DI$85&gt;=FB170,DI$85&lt;=FC170),IFERROR($G170/FD170,0),"")</f>
        <v/>
      </c>
      <c r="DJ170" s="110" t="str">
        <f>IF(AND(DJ$85&gt;=FB170,DJ$85&lt;=FC170),IFERROR($G170/FD170,0),"")</f>
        <v/>
      </c>
      <c r="DK170" s="110" t="str">
        <f>IF(AND(DK$85&gt;=FB170,DK$85&lt;=FC170),IFERROR($G170/FD170,0),"")</f>
        <v/>
      </c>
      <c r="DL170" s="110" t="str">
        <f>IF(AND(DL$85&gt;=FB170,DL$85&lt;=FC170),IFERROR($G170/FD170,0),"")</f>
        <v/>
      </c>
      <c r="DM170" s="110" t="str">
        <f>IF(AND(DM$85&gt;=FB170,DM$85&lt;=FC170),IFERROR($G170/FD170,0),"")</f>
        <v/>
      </c>
      <c r="DN170" s="110" t="str">
        <f>IF(AND(DN$85&gt;=FB170,DN$85&lt;=FC170),IFERROR($G170/FD170,0),"")</f>
        <v/>
      </c>
      <c r="DO170" s="110" t="str">
        <f>IF(AND(DO$85&gt;=FB170,DO$85&lt;=FC170),IFERROR($G170/FD170,0),"")</f>
        <v/>
      </c>
      <c r="DP170" s="110" t="str">
        <f>IF(AND(DP$85&gt;=FB170,DP$85&lt;=FC170),IFERROR($G170/FD170,0),"")</f>
        <v/>
      </c>
      <c r="DQ170" s="110" t="str">
        <f>IF(AND(DQ$85&gt;=FB170,DQ$85&lt;=FC170),IFERROR($G170/FD170,0),"")</f>
        <v/>
      </c>
      <c r="DR170" s="110" t="str">
        <f>IF(AND(DR$85&gt;=FB170,DR$85&lt;=FC170),IFERROR($G170/FD170,0),"")</f>
        <v/>
      </c>
      <c r="DS170" s="110" t="str">
        <f>IF(AND(DS$85&gt;=FB170,DS$85&lt;=FC170),IFERROR($G170/FD170,0),"")</f>
        <v/>
      </c>
      <c r="DT170" s="110" t="str">
        <f>IF(AND(DT$85&gt;=FB170,DT$85&lt;=FC170),IFERROR($G170/FD170,0),"")</f>
        <v/>
      </c>
      <c r="DU170" s="110" t="str">
        <f>IF(AND(DU$85&gt;=FB170,DU$85&lt;=FC170),IFERROR($G170/FD170,0),"")</f>
        <v/>
      </c>
      <c r="DV170" s="110" t="str">
        <f>IF(AND(DV$85&gt;=FB170,DV$85&lt;=FC170),IFERROR($G170/FD170,0),"")</f>
        <v/>
      </c>
      <c r="DW170" s="110" t="str">
        <f>IF(AND(DW$85&gt;=FB170,DW$85&lt;=FC170),IFERROR($G170/FD170,0),"")</f>
        <v/>
      </c>
      <c r="DX170" s="110" t="str">
        <f>IF(AND(DX$85&gt;=FB170,DX$85&lt;=FC170),IFERROR($G170/FD170,0),"")</f>
        <v/>
      </c>
      <c r="DY170" s="110" t="str">
        <f>IF(AND(DY$85&gt;=FB170,DY$85&lt;=FC170),IFERROR($G170/FD170,0),"")</f>
        <v/>
      </c>
      <c r="DZ170" s="110" t="str">
        <f>IF(AND(DZ$85&gt;=FB170,DZ$85&lt;=FC170),IFERROR($G170/FD170,0),"")</f>
        <v/>
      </c>
      <c r="EA170" s="110" t="str">
        <f>IF(AND(EA$85&gt;=FB170,EA$85&lt;=FC170),IFERROR($G170/FD170,0),"")</f>
        <v/>
      </c>
      <c r="EB170" s="110" t="str">
        <f>IF(AND(EB$85&gt;=FB170,EB$85&lt;=FC170),IFERROR($G170/FD170,0),"")</f>
        <v/>
      </c>
      <c r="EC170" s="110" t="str">
        <f>IF(AND(EC$85&gt;=FB170,EC$85&lt;=FC170),IFERROR($G170/FD170,0),"")</f>
        <v/>
      </c>
      <c r="ED170" s="110" t="str">
        <f>IF(AND(ED$85&gt;=FB170,ED$85&lt;=FC170),IFERROR($G170/FD170,0),"")</f>
        <v/>
      </c>
      <c r="EE170" s="110" t="str">
        <f>IF(AND(EE$85&gt;=FB170,EE$85&lt;=FC170),IFERROR($G170/FD170,0),"")</f>
        <v/>
      </c>
      <c r="EF170" s="110" t="str">
        <f>IF(AND(EF$85&gt;=FB170,EF$85&lt;=FC170),IFERROR($G170/FD170,0),"")</f>
        <v/>
      </c>
      <c r="EG170" s="110" t="str">
        <f>IF(AND(EG$85&gt;=FB170,EG$85&lt;=FC170),IFERROR($G170/FD170,0),"")</f>
        <v/>
      </c>
      <c r="EH170" s="110" t="str">
        <f>IF(AND(EH$85&gt;=FB170,EH$85&lt;=FC170),IFERROR($G170/FD170,0),"")</f>
        <v/>
      </c>
      <c r="EI170" s="110" t="str">
        <f>IF(AND(EI$85&gt;=FB170,EI$85&lt;=FC170),IFERROR($G170/FD170,0),"")</f>
        <v/>
      </c>
      <c r="EJ170" s="110" t="str">
        <f>IF(AND(EJ$85&gt;=FB170,EJ$85&lt;=FC170),IFERROR($G170/FD170,0),"")</f>
        <v/>
      </c>
      <c r="EK170" s="110" t="str">
        <f>IF(AND(EK$85&gt;=FB170,EK$85&lt;=FC170),IFERROR($G170/FD170,0),"")</f>
        <v/>
      </c>
      <c r="EL170" s="110" t="str">
        <f>IF(AND(EL$85&gt;=FB170,EL$85&lt;=FC170),IFERROR($G170/FD170,0),"")</f>
        <v/>
      </c>
      <c r="EM170" s="110" t="str">
        <f>IF(AND(EM$85&gt;=FB170,EM$85&lt;=FC170),IFERROR($G170/FD170,0),"")</f>
        <v/>
      </c>
      <c r="EN170" s="110" t="str">
        <f>IF(AND(EN$85&gt;=FB170,EN$85&lt;=FC170),IFERROR($G170/FD170,0),"")</f>
        <v/>
      </c>
      <c r="EO170" s="110" t="str">
        <f>IF(AND(EO$85&gt;=FB170,EO$85&lt;=FC170),IFERROR($G170/FD170,0),"")</f>
        <v/>
      </c>
      <c r="EP170" s="110" t="str">
        <f>IF(AND(EP$85&gt;=FB170,EP$85&lt;=FC170),IFERROR($G170/FD170,0),"")</f>
        <v/>
      </c>
      <c r="EQ170" s="110" t="str">
        <f>IF(AND(EQ$85&gt;=FB170,EQ$85&lt;=FC170),IFERROR($G170/FD170,0),"")</f>
        <v/>
      </c>
      <c r="ER170" s="110" t="str">
        <f>IF(AND(ER$85&gt;=FB170,ER$85&lt;=FC170),IFERROR($G170/FD170,0),"")</f>
        <v/>
      </c>
      <c r="ES170" s="110" t="str">
        <f>IF(AND(ES$85&gt;=FB170,ES$85&lt;=FC170),IFERROR($G170/FD170,0),"")</f>
        <v/>
      </c>
      <c r="ET170" s="110" t="str">
        <f>IF(AND(ET$85&gt;=FB170,ET$85&lt;=FC170),IFERROR($G170/FD170,0),"")</f>
        <v/>
      </c>
      <c r="EU170" s="110" t="str">
        <f>IF(AND(EU$85&gt;=FB170,EU$85&lt;=FC170),IFERROR($G170/FD170,0),"")</f>
        <v/>
      </c>
      <c r="EV170" s="110" t="str">
        <f>IF(AND(EV$85&gt;=FB170,EV$85&lt;=FC170),IFERROR($G170/FD170,0),"")</f>
        <v/>
      </c>
      <c r="EW170" s="110" t="str">
        <f>IF(AND(EW$85&gt;=FB170,EW$85&lt;=FC170),IFERROR($G170/FD170,0),"")</f>
        <v/>
      </c>
      <c r="EX170" s="110" t="str">
        <f>IF(AND(EX$85&gt;=FB170,EX$85&lt;=FC170),IFERROR($G170/FD170,0),"")</f>
        <v/>
      </c>
      <c r="EY170" s="110" t="str">
        <f>IF(AND(EY$85&gt;=FB170,EY$85&lt;=FC170),IFERROR($G170/FD170,0),"")</f>
        <v/>
      </c>
      <c r="EZ170" s="110" t="str">
        <f>IF(AND(EZ$85&gt;=FB170,EZ$85&lt;=FC170),IFERROR($G170/FD170,0),"")</f>
        <v/>
      </c>
      <c r="FA170" s="110" t="str">
        <f>IF(AND(FA$85&gt;=FB170,FA$85&lt;=FC170),IFERROR($G170/FD170,0),"")</f>
        <v/>
      </c>
      <c r="FB170">
        <f>'06_Presupuesto'!J256-'02_Rendimientos'!$B$79+1</f>
        <v>82</v>
      </c>
      <c r="FC170">
        <f>'06_Presupuesto'!K256-'02_Rendimientos'!$B$79+1</f>
        <v>95</v>
      </c>
      <c r="FD170">
        <f>FC170-FB170+1</f>
        <v>14</v>
      </c>
    </row>
    <row r="171" spans="2:160">
      <c r="B171" t="str">
        <f>'06_Presupuesto'!K91</f>
        <v>C.1.4.7/c)</v>
      </c>
      <c r="C171" t="str">
        <f>'06_Presupuesto'!L91</f>
        <v>Equipo Cielo sobrepuestos</v>
      </c>
      <c r="D171" t="str">
        <f>'06_Presupuesto'!M91</f>
        <v>UNI</v>
      </c>
      <c r="E171" s="90">
        <f>'06_Presupuesto'!N91</f>
        <v>7</v>
      </c>
      <c r="F171" s="90">
        <f>'06_Presupuesto'!O91</f>
        <v>61249.999999999993</v>
      </c>
      <c r="G171" s="90">
        <f>'06_Presupuesto'!P91</f>
        <v>428749.99999999994</v>
      </c>
      <c r="H171" s="90" t="str">
        <f>IF(AND(H$85&gt;=FB171,H$85&lt;=FC171),IFERROR($G171/FD171,0),"")</f>
        <v/>
      </c>
      <c r="I171" s="90" t="str">
        <f>IF(AND(I$85&gt;=FB171,I$85&lt;=FC171),IFERROR($G171/FD171,0),"")</f>
        <v/>
      </c>
      <c r="J171" s="90" t="str">
        <f>IF(AND(J$85&gt;=FB171,J$85&lt;=FC171),IFERROR($G171/FD171,0),"")</f>
        <v/>
      </c>
      <c r="K171" s="90" t="str">
        <f>IF(AND(K$85&gt;=FB171,K$85&lt;=FC171),IFERROR($G171/FD171,0),"")</f>
        <v/>
      </c>
      <c r="L171" s="90" t="str">
        <f>IF(AND(L$85&gt;=FB171,L$85&lt;=FC171),IFERROR($G171/FD171,0),"")</f>
        <v/>
      </c>
      <c r="M171" s="90" t="str">
        <f>IF(AND(M$85&gt;=FB171,M$85&lt;=FC171),IFERROR($G171/FD171,0),"")</f>
        <v/>
      </c>
      <c r="N171" s="90" t="str">
        <f>IF(AND(N$85&gt;=FB171,N$85&lt;=FC171),IFERROR($G171/FD171,0),"")</f>
        <v/>
      </c>
      <c r="O171" s="90" t="str">
        <f>IF(AND(O$85&gt;=FB171,O$85&lt;=FC171),IFERROR($G171/FD171,0),"")</f>
        <v/>
      </c>
      <c r="P171" s="90" t="str">
        <f>IF(AND(P$85&gt;=FB171,P$85&lt;=FC171),IFERROR($G171/FD171,0),"")</f>
        <v/>
      </c>
      <c r="Q171" s="90" t="str">
        <f>IF(AND(Q$85&gt;=FB171,Q$85&lt;=FC171),IFERROR($G171/FD171,0),"")</f>
        <v/>
      </c>
      <c r="R171" s="90" t="str">
        <f>IF(AND(R$85&gt;=FB171,R$85&lt;=FC171),IFERROR($G171/FD171,0),"")</f>
        <v/>
      </c>
      <c r="S171" s="90" t="str">
        <f>IF(AND(S$85&gt;=FB171,S$85&lt;=FC171),IFERROR($G171/FD171,0),"")</f>
        <v/>
      </c>
      <c r="T171" s="90" t="str">
        <f>IF(AND(T$85&gt;=FB171,T$85&lt;=FC171),IFERROR($G171/FD171,0),"")</f>
        <v/>
      </c>
      <c r="U171" s="90" t="str">
        <f>IF(AND(U$85&gt;=FB171,U$85&lt;=FC171),IFERROR($G171/FD171,0),"")</f>
        <v/>
      </c>
      <c r="V171" s="90" t="str">
        <f>IF(AND(V$85&gt;=FB171,V$85&lt;=FC171),IFERROR($G171/FD171,0),"")</f>
        <v/>
      </c>
      <c r="W171" s="90" t="str">
        <f>IF(AND(W$85&gt;=FB171,W$85&lt;=FC171),IFERROR($G171/FD171,0),"")</f>
        <v/>
      </c>
      <c r="X171" s="90" t="str">
        <f>IF(AND(X$85&gt;=FB171,X$85&lt;=FC171),IFERROR($G171/FD171,0),"")</f>
        <v/>
      </c>
      <c r="Y171" s="90" t="str">
        <f>IF(AND(Y$85&gt;=FB171,Y$85&lt;=FC171),IFERROR($G171/FD171,0),"")</f>
        <v/>
      </c>
      <c r="Z171" s="90" t="str">
        <f>IF(AND(Z$85&gt;=FB171,Z$85&lt;=FC171),IFERROR($G171/FD171,0),"")</f>
        <v/>
      </c>
      <c r="AA171" s="90" t="str">
        <f>IF(AND(AA$85&gt;=FB171,AA$85&lt;=FC171),IFERROR($G171/FD171,0),"")</f>
        <v/>
      </c>
      <c r="AB171" s="90" t="str">
        <f>IF(AND(AB$85&gt;=FB171,AB$85&lt;=FC171),IFERROR($G171/FD171,0),"")</f>
        <v/>
      </c>
      <c r="AC171" s="90" t="str">
        <f>IF(AND(AC$85&gt;=FB171,AC$85&lt;=FC171),IFERROR($G171/FD171,0),"")</f>
        <v/>
      </c>
      <c r="AD171" s="90" t="str">
        <f>IF(AND(AD$85&gt;=FB171,AD$85&lt;=FC171),IFERROR($G171/FD171,0),"")</f>
        <v/>
      </c>
      <c r="AE171" s="90" t="str">
        <f>IF(AND(AE$85&gt;=FB171,AE$85&lt;=FC171),IFERROR($G171/FD171,0),"")</f>
        <v/>
      </c>
      <c r="AF171" s="90" t="str">
        <f>IF(AND(AF$85&gt;=FB171,AF$85&lt;=FC171),IFERROR($G171/FD171,0),"")</f>
        <v/>
      </c>
      <c r="AG171" s="90" t="str">
        <f>IF(AND(AG$85&gt;=FB171,AG$85&lt;=FC171),IFERROR($G171/FD171,0),"")</f>
        <v/>
      </c>
      <c r="AH171" s="90" t="str">
        <f>IF(AND(AH$85&gt;=FB171,AH$85&lt;=FC171),IFERROR($G171/FD171,0),"")</f>
        <v/>
      </c>
      <c r="AI171" s="90" t="str">
        <f>IF(AND(AI$85&gt;=FB171,AI$85&lt;=FC171),IFERROR($G171/FD171,0),"")</f>
        <v/>
      </c>
      <c r="AJ171" s="90" t="str">
        <f>IF(AND(AJ$85&gt;=FB171,AJ$85&lt;=FC171),IFERROR($G171/FD171,0),"")</f>
        <v/>
      </c>
      <c r="AK171" s="90" t="str">
        <f>IF(AND(AK$85&gt;=FB171,AK$85&lt;=FC171),IFERROR($G171/FD171,0),"")</f>
        <v/>
      </c>
      <c r="AL171" s="90" t="str">
        <f>IF(AND(AL$85&gt;=FB171,AL$85&lt;=FC171),IFERROR($G171/FD171,0),"")</f>
        <v/>
      </c>
      <c r="AM171" s="90" t="str">
        <f>IF(AND(AM$85&gt;=FB171,AM$85&lt;=FC171),IFERROR($G171/FD171,0),"")</f>
        <v/>
      </c>
      <c r="AN171" s="90" t="str">
        <f>IF(AND(AN$85&gt;=FB171,AN$85&lt;=FC171),IFERROR($G171/FD171,0),"")</f>
        <v/>
      </c>
      <c r="AO171" s="90" t="str">
        <f>IF(AND(AO$85&gt;=FB171,AO$85&lt;=FC171),IFERROR($G171/FD171,0),"")</f>
        <v/>
      </c>
      <c r="AP171" s="90" t="str">
        <f>IF(AND(AP$85&gt;=FB171,AP$85&lt;=FC171),IFERROR($G171/FD171,0),"")</f>
        <v/>
      </c>
      <c r="AQ171" s="90" t="str">
        <f>IF(AND(AQ$85&gt;=FB171,AQ$85&lt;=FC171),IFERROR($G171/FD171,0),"")</f>
        <v/>
      </c>
      <c r="AR171" s="90" t="str">
        <f>IF(AND(AR$85&gt;=FB171,AR$85&lt;=FC171),IFERROR($G171/FD171,0),"")</f>
        <v/>
      </c>
      <c r="AS171" s="90" t="str">
        <f>IF(AND(AS$85&gt;=FB171,AS$85&lt;=FC171),IFERROR($G171/FD171,0),"")</f>
        <v/>
      </c>
      <c r="AT171" s="90" t="str">
        <f>IF(AND(AT$85&gt;=FB171,AT$85&lt;=FC171),IFERROR($G171/FD171,0),"")</f>
        <v/>
      </c>
      <c r="AU171" s="90" t="str">
        <f>IF(AND(AU$85&gt;=FB171,AU$85&lt;=FC171),IFERROR($G171/FD171,0),"")</f>
        <v/>
      </c>
      <c r="AV171" s="90" t="str">
        <f>IF(AND(AV$85&gt;=FB171,AV$85&lt;=FC171),IFERROR($G171/FD171,0),"")</f>
        <v/>
      </c>
      <c r="AW171" s="90" t="str">
        <f>IF(AND(AW$85&gt;=FB171,AW$85&lt;=FC171),IFERROR($G171/FD171,0),"")</f>
        <v/>
      </c>
      <c r="AX171" s="90" t="str">
        <f>IF(AND(AX$85&gt;=FB171,AX$85&lt;=FC171),IFERROR($G171/FD171,0),"")</f>
        <v/>
      </c>
      <c r="AY171" s="90" t="str">
        <f>IF(AND(AY$85&gt;=FB171,AY$85&lt;=FC171),IFERROR($G171/FD171,0),"")</f>
        <v/>
      </c>
      <c r="AZ171" s="90" t="str">
        <f>IF(AND(AZ$85&gt;=FB171,AZ$85&lt;=FC171),IFERROR($G171/FD171,0),"")</f>
        <v/>
      </c>
      <c r="BA171" s="90" t="str">
        <f>IF(AND(BA$85&gt;=FB171,BA$85&lt;=FC171),IFERROR($G171/FD171,0),"")</f>
        <v/>
      </c>
      <c r="BB171" s="90" t="str">
        <f>IF(AND(BB$85&gt;=FB171,BB$85&lt;=FC171),IFERROR($G171/FD171,0),"")</f>
        <v/>
      </c>
      <c r="BC171" s="90" t="str">
        <f>IF(AND(BC$85&gt;=FB171,BC$85&lt;=FC171),IFERROR($G171/FD171,0),"")</f>
        <v/>
      </c>
      <c r="BD171" s="90" t="str">
        <f>IF(AND(BD$85&gt;=FB171,BD$85&lt;=FC171),IFERROR($G171/FD171,0),"")</f>
        <v/>
      </c>
      <c r="BE171" s="90" t="str">
        <f>IF(AND(BE$85&gt;=FB171,BE$85&lt;=FC171),IFERROR($G171/FD171,0),"")</f>
        <v/>
      </c>
      <c r="BF171" s="90" t="str">
        <f>IF(AND(BF$85&gt;=FB171,BF$85&lt;=FC171),IFERROR($G171/FD171,0),"")</f>
        <v/>
      </c>
      <c r="BG171" s="90" t="str">
        <f>IF(AND(BG$85&gt;=FB171,BG$85&lt;=FC171),IFERROR($G171/FD171,0),"")</f>
        <v/>
      </c>
      <c r="BH171" s="90" t="str">
        <f>IF(AND(BH$85&gt;=FB171,BH$85&lt;=FC171),IFERROR($G171/FD171,0),"")</f>
        <v/>
      </c>
      <c r="BI171" s="90" t="str">
        <f>IF(AND(BI$85&gt;=FB171,BI$85&lt;=FC171),IFERROR($G171/FD171,0),"")</f>
        <v/>
      </c>
      <c r="BJ171" s="90" t="str">
        <f>IF(AND(BJ$85&gt;=FB171,BJ$85&lt;=FC171),IFERROR($G171/FD171,0),"")</f>
        <v/>
      </c>
      <c r="BK171" s="90" t="str">
        <f>IF(AND(BK$85&gt;=FB171,BK$85&lt;=FC171),IFERROR($G171/FD171,0),"")</f>
        <v/>
      </c>
      <c r="BL171" s="90" t="str">
        <f>IF(AND(BL$85&gt;=FB171,BL$85&lt;=FC171),IFERROR($G171/FD171,0),"")</f>
        <v/>
      </c>
      <c r="BM171" s="90" t="str">
        <f>IF(AND(BM$85&gt;=FB171,BM$85&lt;=FC171),IFERROR($G171/FD171,0),"")</f>
        <v/>
      </c>
      <c r="BN171" s="90" t="str">
        <f>IF(AND(BN$85&gt;=FB171,BN$85&lt;=FC171),IFERROR($G171/FD171,0),"")</f>
        <v/>
      </c>
      <c r="BO171" s="90" t="str">
        <f>IF(AND(BO$85&gt;=FB171,BO$85&lt;=FC171),IFERROR($G171/FD171,0),"")</f>
        <v/>
      </c>
      <c r="BP171" s="90" t="str">
        <f>IF(AND(BP$85&gt;=FB171,BP$85&lt;=FC171),IFERROR($G171/FD171,0),"")</f>
        <v/>
      </c>
      <c r="BQ171" s="90" t="str">
        <f>IF(AND(BQ$85&gt;=FB171,BQ$85&lt;=FC171),IFERROR($G171/FD171,0),"")</f>
        <v/>
      </c>
      <c r="BR171" s="90" t="str">
        <f>IF(AND(BR$85&gt;=FB171,BR$85&lt;=FC171),IFERROR($G171/FD171,0),"")</f>
        <v/>
      </c>
      <c r="BS171" s="90" t="str">
        <f>IF(AND(BS$85&gt;=FB171,BS$85&lt;=FC171),IFERROR($G171/FD171,0),"")</f>
        <v/>
      </c>
      <c r="BT171" s="90" t="str">
        <f>IF(AND(BT$85&gt;=FB171,BT$85&lt;=FC171),IFERROR($G171/FD171,0),"")</f>
        <v/>
      </c>
      <c r="BU171" s="90" t="str">
        <f>IF(AND(BU$85&gt;=FB171,BU$85&lt;=FC171),IFERROR($G171/FD171,0),"")</f>
        <v/>
      </c>
      <c r="BV171" s="90" t="str">
        <f>IF(AND(BV$85&gt;=FB171,BV$85&lt;=FC171),IFERROR($G171/FD171,0),"")</f>
        <v/>
      </c>
      <c r="BW171" s="90" t="str">
        <f>IF(AND(BW$85&gt;=FB171,BW$85&lt;=FC171),IFERROR($G171/FD171,0),"")</f>
        <v/>
      </c>
      <c r="BX171" s="90" t="str">
        <f>IF(AND(BX$85&gt;=FB171,BX$85&lt;=FC171),IFERROR($G171/FD171,0),"")</f>
        <v/>
      </c>
      <c r="BY171" s="90" t="str">
        <f>IF(AND(BY$85&gt;=FB171,BY$85&lt;=FC171),IFERROR($G171/FD171,0),"")</f>
        <v/>
      </c>
      <c r="BZ171" s="90" t="str">
        <f>IF(AND(BZ$85&gt;=FB171,BZ$85&lt;=FC171),IFERROR($G171/FD171,0),"")</f>
        <v/>
      </c>
      <c r="CA171" s="90" t="str">
        <f>IF(AND(CA$85&gt;=FB171,CA$85&lt;=FC171),IFERROR($G171/FD171,0),"")</f>
        <v/>
      </c>
      <c r="CB171" s="90" t="str">
        <f>IF(AND(CB$85&gt;=FB171,CB$85&lt;=FC171),IFERROR($G171/FD171,0),"")</f>
        <v/>
      </c>
      <c r="CC171" s="90" t="str">
        <f>IF(AND(CC$85&gt;=FB171,CC$85&lt;=FC171),IFERROR($G171/FD171,0),"")</f>
        <v/>
      </c>
      <c r="CD171" s="90" t="str">
        <f>IF(AND(CD$85&gt;=FB171,CD$85&lt;=FC171),IFERROR($G171/FD171,0),"")</f>
        <v/>
      </c>
      <c r="CE171" s="90" t="str">
        <f>IF(AND(CE$85&gt;=FB171,CE$85&lt;=FC171),IFERROR($G171/FD171,0),"")</f>
        <v/>
      </c>
      <c r="CF171" s="90" t="str">
        <f>IF(AND(CF$85&gt;=FB171,CF$85&lt;=FC171),IFERROR($G171/FD171,0),"")</f>
        <v/>
      </c>
      <c r="CG171" s="90" t="str">
        <f>IF(AND(CG$85&gt;=FB171,CG$85&lt;=FC171),IFERROR($G171/FD171,0),"")</f>
        <v/>
      </c>
      <c r="CH171" s="90" t="str">
        <f>IF(AND(CH$85&gt;=FB171,CH$85&lt;=FC171),IFERROR($G171/FD171,0),"")</f>
        <v/>
      </c>
      <c r="CI171" s="90" t="str">
        <f>IF(AND(CI$85&gt;=FB171,CI$85&lt;=FC171),IFERROR($G171/FD171,0),"")</f>
        <v/>
      </c>
      <c r="CJ171" s="90" t="str">
        <f>IF(AND(CJ$85&gt;=FB171,CJ$85&lt;=FC171),IFERROR($G171/FD171,0),"")</f>
        <v/>
      </c>
      <c r="CK171" s="90">
        <f>IF(AND(CK$85&gt;=FB171,CK$85&lt;=FC171),IFERROR($G171/FD171,0),"")</f>
        <v>30624.999999999996</v>
      </c>
      <c r="CL171" s="90">
        <f>IF(AND(CL$85&gt;=FB171,CL$85&lt;=FC171),IFERROR($G171/FD171,0),"")</f>
        <v>30624.999999999996</v>
      </c>
      <c r="CM171" s="90">
        <f>IF(AND(CM$85&gt;=FB171,CM$85&lt;=FC171),IFERROR($G171/FD171,0),"")</f>
        <v>30624.999999999996</v>
      </c>
      <c r="CN171" s="90">
        <f>IF(AND(CN$85&gt;=FB171,CN$85&lt;=FC171),IFERROR($G171/FD171,0),"")</f>
        <v>30624.999999999996</v>
      </c>
      <c r="CO171" s="90">
        <f>IF(AND(CO$85&gt;=FB171,CO$85&lt;=FC171),IFERROR($G171/FD171,0),"")</f>
        <v>30624.999999999996</v>
      </c>
      <c r="CP171" s="90">
        <f>IF(AND(CP$85&gt;=FB171,CP$85&lt;=FC171),IFERROR($G171/FD171,0),"")</f>
        <v>30624.999999999996</v>
      </c>
      <c r="CQ171" s="90">
        <f>IF(AND(CQ$85&gt;=FB171,CQ$85&lt;=FC171),IFERROR($G171/FD171,0),"")</f>
        <v>30624.999999999996</v>
      </c>
      <c r="CR171" s="90">
        <f>IF(AND(CR$85&gt;=FB171,CR$85&lt;=FC171),IFERROR($G171/FD171,0),"")</f>
        <v>30624.999999999996</v>
      </c>
      <c r="CS171" s="90">
        <f>IF(AND(CS$85&gt;=FB171,CS$85&lt;=FC171),IFERROR($G171/FD171,0),"")</f>
        <v>30624.999999999996</v>
      </c>
      <c r="CT171" s="90">
        <f>IF(AND(CT$85&gt;=FB171,CT$85&lt;=FC171),IFERROR($G171/FD171,0),"")</f>
        <v>30624.999999999996</v>
      </c>
      <c r="CU171" s="90">
        <f>IF(AND(CU$85&gt;=FB171,CU$85&lt;=FC171),IFERROR($G171/FD171,0),"")</f>
        <v>30624.999999999996</v>
      </c>
      <c r="CV171" s="90">
        <f>IF(AND(CV$85&gt;=FB171,CV$85&lt;=FC171),IFERROR($G171/FD171,0),"")</f>
        <v>30624.999999999996</v>
      </c>
      <c r="CW171" s="90">
        <f>IF(AND(CW$85&gt;=FB171,CW$85&lt;=FC171),IFERROR($G171/FD171,0),"")</f>
        <v>30624.999999999996</v>
      </c>
      <c r="CX171" s="90">
        <f>IF(AND(CX$85&gt;=FB171,CX$85&lt;=FC171),IFERROR($G171/FD171,0),"")</f>
        <v>30624.999999999996</v>
      </c>
      <c r="CY171" s="90" t="str">
        <f>IF(AND(CY$85&gt;=FB171,CY$85&lt;=FC171),IFERROR($G171/FD171,0),"")</f>
        <v/>
      </c>
      <c r="CZ171" s="90" t="str">
        <f>IF(AND(CZ$85&gt;=FB171,CZ$85&lt;=FC171),IFERROR($G171/FD171,0),"")</f>
        <v/>
      </c>
      <c r="DA171" s="90" t="str">
        <f>IF(AND(DA$85&gt;=FB171,DA$85&lt;=FC171),IFERROR($G171/FD171,0),"")</f>
        <v/>
      </c>
      <c r="DB171" s="90" t="str">
        <f>IF(AND(DB$85&gt;=FB171,DB$85&lt;=FC171),IFERROR($G171/FD171,0),"")</f>
        <v/>
      </c>
      <c r="DC171" s="90" t="str">
        <f>IF(AND(DC$85&gt;=FB171,DC$85&lt;=FC171),IFERROR($G171/FD171,0),"")</f>
        <v/>
      </c>
      <c r="DD171" s="90" t="str">
        <f>IF(AND(DD$85&gt;=FB171,DD$85&lt;=FC171),IFERROR($G171/FD171,0),"")</f>
        <v/>
      </c>
      <c r="DE171" s="90" t="str">
        <f>IF(AND(DE$85&gt;=FB171,DE$85&lt;=FC171),IFERROR($G171/FD171,0),"")</f>
        <v/>
      </c>
      <c r="DF171" s="90" t="str">
        <f>IF(AND(DF$85&gt;=FB171,DF$85&lt;=FC171),IFERROR($G171/FD171,0),"")</f>
        <v/>
      </c>
      <c r="DG171" s="90" t="str">
        <f>IF(AND(DG$85&gt;=FB171,DG$85&lt;=FC171),IFERROR($G171/FD171,0),"")</f>
        <v/>
      </c>
      <c r="DH171" s="90" t="str">
        <f>IF(AND(DH$85&gt;=FB171,DH$85&lt;=FC171),IFERROR($G171/FD171,0),"")</f>
        <v/>
      </c>
      <c r="DI171" s="90" t="str">
        <f>IF(AND(DI$85&gt;=FB171,DI$85&lt;=FC171),IFERROR($G171/FD171,0),"")</f>
        <v/>
      </c>
      <c r="DJ171" s="90" t="str">
        <f>IF(AND(DJ$85&gt;=FB171,DJ$85&lt;=FC171),IFERROR($G171/FD171,0),"")</f>
        <v/>
      </c>
      <c r="DK171" s="90" t="str">
        <f>IF(AND(DK$85&gt;=FB171,DK$85&lt;=FC171),IFERROR($G171/FD171,0),"")</f>
        <v/>
      </c>
      <c r="DL171" s="90" t="str">
        <f>IF(AND(DL$85&gt;=FB171,DL$85&lt;=FC171),IFERROR($G171/FD171,0),"")</f>
        <v/>
      </c>
      <c r="DM171" s="90" t="str">
        <f>IF(AND(DM$85&gt;=FB171,DM$85&lt;=FC171),IFERROR($G171/FD171,0),"")</f>
        <v/>
      </c>
      <c r="DN171" s="90" t="str">
        <f>IF(AND(DN$85&gt;=FB171,DN$85&lt;=FC171),IFERROR($G171/FD171,0),"")</f>
        <v/>
      </c>
      <c r="DO171" s="90" t="str">
        <f>IF(AND(DO$85&gt;=FB171,DO$85&lt;=FC171),IFERROR($G171/FD171,0),"")</f>
        <v/>
      </c>
      <c r="DP171" s="90" t="str">
        <f>IF(AND(DP$85&gt;=FB171,DP$85&lt;=FC171),IFERROR($G171/FD171,0),"")</f>
        <v/>
      </c>
      <c r="DQ171" s="90" t="str">
        <f>IF(AND(DQ$85&gt;=FB171,DQ$85&lt;=FC171),IFERROR($G171/FD171,0),"")</f>
        <v/>
      </c>
      <c r="DR171" s="90" t="str">
        <f>IF(AND(DR$85&gt;=FB171,DR$85&lt;=FC171),IFERROR($G171/FD171,0),"")</f>
        <v/>
      </c>
      <c r="DS171" s="90" t="str">
        <f>IF(AND(DS$85&gt;=FB171,DS$85&lt;=FC171),IFERROR($G171/FD171,0),"")</f>
        <v/>
      </c>
      <c r="DT171" s="90" t="str">
        <f>IF(AND(DT$85&gt;=FB171,DT$85&lt;=FC171),IFERROR($G171/FD171,0),"")</f>
        <v/>
      </c>
      <c r="DU171" s="90" t="str">
        <f>IF(AND(DU$85&gt;=FB171,DU$85&lt;=FC171),IFERROR($G171/FD171,0),"")</f>
        <v/>
      </c>
      <c r="DV171" s="90" t="str">
        <f>IF(AND(DV$85&gt;=FB171,DV$85&lt;=FC171),IFERROR($G171/FD171,0),"")</f>
        <v/>
      </c>
      <c r="DW171" s="90" t="str">
        <f>IF(AND(DW$85&gt;=FB171,DW$85&lt;=FC171),IFERROR($G171/FD171,0),"")</f>
        <v/>
      </c>
      <c r="DX171" s="90" t="str">
        <f>IF(AND(DX$85&gt;=FB171,DX$85&lt;=FC171),IFERROR($G171/FD171,0),"")</f>
        <v/>
      </c>
      <c r="DY171" s="90" t="str">
        <f>IF(AND(DY$85&gt;=FB171,DY$85&lt;=FC171),IFERROR($G171/FD171,0),"")</f>
        <v/>
      </c>
      <c r="DZ171" s="90" t="str">
        <f>IF(AND(DZ$85&gt;=FB171,DZ$85&lt;=FC171),IFERROR($G171/FD171,0),"")</f>
        <v/>
      </c>
      <c r="EA171" s="90" t="str">
        <f>IF(AND(EA$85&gt;=FB171,EA$85&lt;=FC171),IFERROR($G171/FD171,0),"")</f>
        <v/>
      </c>
      <c r="EB171" s="90" t="str">
        <f>IF(AND(EB$85&gt;=FB171,EB$85&lt;=FC171),IFERROR($G171/FD171,0),"")</f>
        <v/>
      </c>
      <c r="EC171" s="90" t="str">
        <f>IF(AND(EC$85&gt;=FB171,EC$85&lt;=FC171),IFERROR($G171/FD171,0),"")</f>
        <v/>
      </c>
      <c r="ED171" s="90" t="str">
        <f>IF(AND(ED$85&gt;=FB171,ED$85&lt;=FC171),IFERROR($G171/FD171,0),"")</f>
        <v/>
      </c>
      <c r="EE171" s="90" t="str">
        <f>IF(AND(EE$85&gt;=FB171,EE$85&lt;=FC171),IFERROR($G171/FD171,0),"")</f>
        <v/>
      </c>
      <c r="EF171" s="90" t="str">
        <f>IF(AND(EF$85&gt;=FB171,EF$85&lt;=FC171),IFERROR($G171/FD171,0),"")</f>
        <v/>
      </c>
      <c r="EG171" s="90" t="str">
        <f>IF(AND(EG$85&gt;=FB171,EG$85&lt;=FC171),IFERROR($G171/FD171,0),"")</f>
        <v/>
      </c>
      <c r="EH171" s="90" t="str">
        <f>IF(AND(EH$85&gt;=FB171,EH$85&lt;=FC171),IFERROR($G171/FD171,0),"")</f>
        <v/>
      </c>
      <c r="EI171" s="90" t="str">
        <f>IF(AND(EI$85&gt;=FB171,EI$85&lt;=FC171),IFERROR($G171/FD171,0),"")</f>
        <v/>
      </c>
      <c r="EJ171" s="90" t="str">
        <f>IF(AND(EJ$85&gt;=FB171,EJ$85&lt;=FC171),IFERROR($G171/FD171,0),"")</f>
        <v/>
      </c>
      <c r="EK171" s="90" t="str">
        <f>IF(AND(EK$85&gt;=FB171,EK$85&lt;=FC171),IFERROR($G171/FD171,0),"")</f>
        <v/>
      </c>
      <c r="EL171" s="90" t="str">
        <f>IF(AND(EL$85&gt;=FB171,EL$85&lt;=FC171),IFERROR($G171/FD171,0),"")</f>
        <v/>
      </c>
      <c r="EM171" s="90" t="str">
        <f>IF(AND(EM$85&gt;=FB171,EM$85&lt;=FC171),IFERROR($G171/FD171,0),"")</f>
        <v/>
      </c>
      <c r="EN171" s="90" t="str">
        <f>IF(AND(EN$85&gt;=FB171,EN$85&lt;=FC171),IFERROR($G171/FD171,0),"")</f>
        <v/>
      </c>
      <c r="EO171" s="90" t="str">
        <f>IF(AND(EO$85&gt;=FB171,EO$85&lt;=FC171),IFERROR($G171/FD171,0),"")</f>
        <v/>
      </c>
      <c r="EP171" s="90" t="str">
        <f>IF(AND(EP$85&gt;=FB171,EP$85&lt;=FC171),IFERROR($G171/FD171,0),"")</f>
        <v/>
      </c>
      <c r="EQ171" s="90" t="str">
        <f>IF(AND(EQ$85&gt;=FB171,EQ$85&lt;=FC171),IFERROR($G171/FD171,0),"")</f>
        <v/>
      </c>
      <c r="ER171" s="90" t="str">
        <f>IF(AND(ER$85&gt;=FB171,ER$85&lt;=FC171),IFERROR($G171/FD171,0),"")</f>
        <v/>
      </c>
      <c r="ES171" s="90" t="str">
        <f>IF(AND(ES$85&gt;=FB171,ES$85&lt;=FC171),IFERROR($G171/FD171,0),"")</f>
        <v/>
      </c>
      <c r="ET171" s="90" t="str">
        <f>IF(AND(ET$85&gt;=FB171,ET$85&lt;=FC171),IFERROR($G171/FD171,0),"")</f>
        <v/>
      </c>
      <c r="EU171" s="90" t="str">
        <f>IF(AND(EU$85&gt;=FB171,EU$85&lt;=FC171),IFERROR($G171/FD171,0),"")</f>
        <v/>
      </c>
      <c r="EV171" s="90" t="str">
        <f>IF(AND(EV$85&gt;=FB171,EV$85&lt;=FC171),IFERROR($G171/FD171,0),"")</f>
        <v/>
      </c>
      <c r="EW171" s="90" t="str">
        <f>IF(AND(EW$85&gt;=FB171,EW$85&lt;=FC171),IFERROR($G171/FD171,0),"")</f>
        <v/>
      </c>
      <c r="EX171" s="90" t="str">
        <f>IF(AND(EX$85&gt;=FB171,EX$85&lt;=FC171),IFERROR($G171/FD171,0),"")</f>
        <v/>
      </c>
      <c r="EY171" s="90" t="str">
        <f>IF(AND(EY$85&gt;=FB171,EY$85&lt;=FC171),IFERROR($G171/FD171,0),"")</f>
        <v/>
      </c>
      <c r="EZ171" s="90" t="str">
        <f>IF(AND(EZ$85&gt;=FB171,EZ$85&lt;=FC171),IFERROR($G171/FD171,0),"")</f>
        <v/>
      </c>
      <c r="FA171" s="90" t="str">
        <f>IF(AND(FA$85&gt;=FB171,FA$85&lt;=FC171),IFERROR($G171/FD171,0),"")</f>
        <v/>
      </c>
      <c r="FB171">
        <f>'06_Presupuesto'!J257-'02_Rendimientos'!$B$79+1</f>
        <v>82</v>
      </c>
      <c r="FC171">
        <f>'06_Presupuesto'!K257-'02_Rendimientos'!$B$79+1</f>
        <v>95</v>
      </c>
      <c r="FD171">
        <f>FC171-FB171+1</f>
        <v>14</v>
      </c>
    </row>
    <row r="172" spans="2:160">
      <c r="B172" s="109" t="str">
        <f>'06_Presupuesto'!K92</f>
        <v>C.1.4.7/d)</v>
      </c>
      <c r="C172" s="109" t="str">
        <f>'06_Presupuesto'!L92</f>
        <v>Equipo Exteriores</v>
      </c>
      <c r="D172" s="109" t="str">
        <f>'06_Presupuesto'!M92</f>
        <v>UNI</v>
      </c>
      <c r="E172" s="110">
        <f>'06_Presupuesto'!N92</f>
        <v>6</v>
      </c>
      <c r="F172" s="110">
        <f>'06_Presupuesto'!O92</f>
        <v>53750</v>
      </c>
      <c r="G172" s="110">
        <f>'06_Presupuesto'!P92</f>
        <v>322500</v>
      </c>
      <c r="H172" s="110" t="str">
        <f>IF(AND(H$85&gt;=FB172,H$85&lt;=FC172),IFERROR($G172/FD172,0),"")</f>
        <v/>
      </c>
      <c r="I172" s="110" t="str">
        <f>IF(AND(I$85&gt;=FB172,I$85&lt;=FC172),IFERROR($G172/FD172,0),"")</f>
        <v/>
      </c>
      <c r="J172" s="110" t="str">
        <f>IF(AND(J$85&gt;=FB172,J$85&lt;=FC172),IFERROR($G172/FD172,0),"")</f>
        <v/>
      </c>
      <c r="K172" s="110" t="str">
        <f>IF(AND(K$85&gt;=FB172,K$85&lt;=FC172),IFERROR($G172/FD172,0),"")</f>
        <v/>
      </c>
      <c r="L172" s="110" t="str">
        <f>IF(AND(L$85&gt;=FB172,L$85&lt;=FC172),IFERROR($G172/FD172,0),"")</f>
        <v/>
      </c>
      <c r="M172" s="110" t="str">
        <f>IF(AND(M$85&gt;=FB172,M$85&lt;=FC172),IFERROR($G172/FD172,0),"")</f>
        <v/>
      </c>
      <c r="N172" s="110" t="str">
        <f>IF(AND(N$85&gt;=FB172,N$85&lt;=FC172),IFERROR($G172/FD172,0),"")</f>
        <v/>
      </c>
      <c r="O172" s="110" t="str">
        <f>IF(AND(O$85&gt;=FB172,O$85&lt;=FC172),IFERROR($G172/FD172,0),"")</f>
        <v/>
      </c>
      <c r="P172" s="110" t="str">
        <f>IF(AND(P$85&gt;=FB172,P$85&lt;=FC172),IFERROR($G172/FD172,0),"")</f>
        <v/>
      </c>
      <c r="Q172" s="110" t="str">
        <f>IF(AND(Q$85&gt;=FB172,Q$85&lt;=FC172),IFERROR($G172/FD172,0),"")</f>
        <v/>
      </c>
      <c r="R172" s="110" t="str">
        <f>IF(AND(R$85&gt;=FB172,R$85&lt;=FC172),IFERROR($G172/FD172,0),"")</f>
        <v/>
      </c>
      <c r="S172" s="110" t="str">
        <f>IF(AND(S$85&gt;=FB172,S$85&lt;=FC172),IFERROR($G172/FD172,0),"")</f>
        <v/>
      </c>
      <c r="T172" s="110" t="str">
        <f>IF(AND(T$85&gt;=FB172,T$85&lt;=FC172),IFERROR($G172/FD172,0),"")</f>
        <v/>
      </c>
      <c r="U172" s="110" t="str">
        <f>IF(AND(U$85&gt;=FB172,U$85&lt;=FC172),IFERROR($G172/FD172,0),"")</f>
        <v/>
      </c>
      <c r="V172" s="110" t="str">
        <f>IF(AND(V$85&gt;=FB172,V$85&lt;=FC172),IFERROR($G172/FD172,0),"")</f>
        <v/>
      </c>
      <c r="W172" s="110" t="str">
        <f>IF(AND(W$85&gt;=FB172,W$85&lt;=FC172),IFERROR($G172/FD172,0),"")</f>
        <v/>
      </c>
      <c r="X172" s="110" t="str">
        <f>IF(AND(X$85&gt;=FB172,X$85&lt;=FC172),IFERROR($G172/FD172,0),"")</f>
        <v/>
      </c>
      <c r="Y172" s="110" t="str">
        <f>IF(AND(Y$85&gt;=FB172,Y$85&lt;=FC172),IFERROR($G172/FD172,0),"")</f>
        <v/>
      </c>
      <c r="Z172" s="110" t="str">
        <f>IF(AND(Z$85&gt;=FB172,Z$85&lt;=FC172),IFERROR($G172/FD172,0),"")</f>
        <v/>
      </c>
      <c r="AA172" s="110" t="str">
        <f>IF(AND(AA$85&gt;=FB172,AA$85&lt;=FC172),IFERROR($G172/FD172,0),"")</f>
        <v/>
      </c>
      <c r="AB172" s="110" t="str">
        <f>IF(AND(AB$85&gt;=FB172,AB$85&lt;=FC172),IFERROR($G172/FD172,0),"")</f>
        <v/>
      </c>
      <c r="AC172" s="110" t="str">
        <f>IF(AND(AC$85&gt;=FB172,AC$85&lt;=FC172),IFERROR($G172/FD172,0),"")</f>
        <v/>
      </c>
      <c r="AD172" s="110" t="str">
        <f>IF(AND(AD$85&gt;=FB172,AD$85&lt;=FC172),IFERROR($G172/FD172,0),"")</f>
        <v/>
      </c>
      <c r="AE172" s="110" t="str">
        <f>IF(AND(AE$85&gt;=FB172,AE$85&lt;=FC172),IFERROR($G172/FD172,0),"")</f>
        <v/>
      </c>
      <c r="AF172" s="110" t="str">
        <f>IF(AND(AF$85&gt;=FB172,AF$85&lt;=FC172),IFERROR($G172/FD172,0),"")</f>
        <v/>
      </c>
      <c r="AG172" s="110" t="str">
        <f>IF(AND(AG$85&gt;=FB172,AG$85&lt;=FC172),IFERROR($G172/FD172,0),"")</f>
        <v/>
      </c>
      <c r="AH172" s="110" t="str">
        <f>IF(AND(AH$85&gt;=FB172,AH$85&lt;=FC172),IFERROR($G172/FD172,0),"")</f>
        <v/>
      </c>
      <c r="AI172" s="110" t="str">
        <f>IF(AND(AI$85&gt;=FB172,AI$85&lt;=FC172),IFERROR($G172/FD172,0),"")</f>
        <v/>
      </c>
      <c r="AJ172" s="110" t="str">
        <f>IF(AND(AJ$85&gt;=FB172,AJ$85&lt;=FC172),IFERROR($G172/FD172,0),"")</f>
        <v/>
      </c>
      <c r="AK172" s="110" t="str">
        <f>IF(AND(AK$85&gt;=FB172,AK$85&lt;=FC172),IFERROR($G172/FD172,0),"")</f>
        <v/>
      </c>
      <c r="AL172" s="110" t="str">
        <f>IF(AND(AL$85&gt;=FB172,AL$85&lt;=FC172),IFERROR($G172/FD172,0),"")</f>
        <v/>
      </c>
      <c r="AM172" s="110" t="str">
        <f>IF(AND(AM$85&gt;=FB172,AM$85&lt;=FC172),IFERROR($G172/FD172,0),"")</f>
        <v/>
      </c>
      <c r="AN172" s="110" t="str">
        <f>IF(AND(AN$85&gt;=FB172,AN$85&lt;=FC172),IFERROR($G172/FD172,0),"")</f>
        <v/>
      </c>
      <c r="AO172" s="110" t="str">
        <f>IF(AND(AO$85&gt;=FB172,AO$85&lt;=FC172),IFERROR($G172/FD172,0),"")</f>
        <v/>
      </c>
      <c r="AP172" s="110" t="str">
        <f>IF(AND(AP$85&gt;=FB172,AP$85&lt;=FC172),IFERROR($G172/FD172,0),"")</f>
        <v/>
      </c>
      <c r="AQ172" s="110" t="str">
        <f>IF(AND(AQ$85&gt;=FB172,AQ$85&lt;=FC172),IFERROR($G172/FD172,0),"")</f>
        <v/>
      </c>
      <c r="AR172" s="110" t="str">
        <f>IF(AND(AR$85&gt;=FB172,AR$85&lt;=FC172),IFERROR($G172/FD172,0),"")</f>
        <v/>
      </c>
      <c r="AS172" s="110" t="str">
        <f>IF(AND(AS$85&gt;=FB172,AS$85&lt;=FC172),IFERROR($G172/FD172,0),"")</f>
        <v/>
      </c>
      <c r="AT172" s="110" t="str">
        <f>IF(AND(AT$85&gt;=FB172,AT$85&lt;=FC172),IFERROR($G172/FD172,0),"")</f>
        <v/>
      </c>
      <c r="AU172" s="110" t="str">
        <f>IF(AND(AU$85&gt;=FB172,AU$85&lt;=FC172),IFERROR($G172/FD172,0),"")</f>
        <v/>
      </c>
      <c r="AV172" s="110" t="str">
        <f>IF(AND(AV$85&gt;=FB172,AV$85&lt;=FC172),IFERROR($G172/FD172,0),"")</f>
        <v/>
      </c>
      <c r="AW172" s="110" t="str">
        <f>IF(AND(AW$85&gt;=FB172,AW$85&lt;=FC172),IFERROR($G172/FD172,0),"")</f>
        <v/>
      </c>
      <c r="AX172" s="110" t="str">
        <f>IF(AND(AX$85&gt;=FB172,AX$85&lt;=FC172),IFERROR($G172/FD172,0),"")</f>
        <v/>
      </c>
      <c r="AY172" s="110" t="str">
        <f>IF(AND(AY$85&gt;=FB172,AY$85&lt;=FC172),IFERROR($G172/FD172,0),"")</f>
        <v/>
      </c>
      <c r="AZ172" s="110" t="str">
        <f>IF(AND(AZ$85&gt;=FB172,AZ$85&lt;=FC172),IFERROR($G172/FD172,0),"")</f>
        <v/>
      </c>
      <c r="BA172" s="110" t="str">
        <f>IF(AND(BA$85&gt;=FB172,BA$85&lt;=FC172),IFERROR($G172/FD172,0),"")</f>
        <v/>
      </c>
      <c r="BB172" s="110" t="str">
        <f>IF(AND(BB$85&gt;=FB172,BB$85&lt;=FC172),IFERROR($G172/FD172,0),"")</f>
        <v/>
      </c>
      <c r="BC172" s="110" t="str">
        <f>IF(AND(BC$85&gt;=FB172,BC$85&lt;=FC172),IFERROR($G172/FD172,0),"")</f>
        <v/>
      </c>
      <c r="BD172" s="110" t="str">
        <f>IF(AND(BD$85&gt;=FB172,BD$85&lt;=FC172),IFERROR($G172/FD172,0),"")</f>
        <v/>
      </c>
      <c r="BE172" s="110" t="str">
        <f>IF(AND(BE$85&gt;=FB172,BE$85&lt;=FC172),IFERROR($G172/FD172,0),"")</f>
        <v/>
      </c>
      <c r="BF172" s="110" t="str">
        <f>IF(AND(BF$85&gt;=FB172,BF$85&lt;=FC172),IFERROR($G172/FD172,0),"")</f>
        <v/>
      </c>
      <c r="BG172" s="110" t="str">
        <f>IF(AND(BG$85&gt;=FB172,BG$85&lt;=FC172),IFERROR($G172/FD172,0),"")</f>
        <v/>
      </c>
      <c r="BH172" s="110" t="str">
        <f>IF(AND(BH$85&gt;=FB172,BH$85&lt;=FC172),IFERROR($G172/FD172,0),"")</f>
        <v/>
      </c>
      <c r="BI172" s="110" t="str">
        <f>IF(AND(BI$85&gt;=FB172,BI$85&lt;=FC172),IFERROR($G172/FD172,0),"")</f>
        <v/>
      </c>
      <c r="BJ172" s="110" t="str">
        <f>IF(AND(BJ$85&gt;=FB172,BJ$85&lt;=FC172),IFERROR($G172/FD172,0),"")</f>
        <v/>
      </c>
      <c r="BK172" s="110" t="str">
        <f>IF(AND(BK$85&gt;=FB172,BK$85&lt;=FC172),IFERROR($G172/FD172,0),"")</f>
        <v/>
      </c>
      <c r="BL172" s="110" t="str">
        <f>IF(AND(BL$85&gt;=FB172,BL$85&lt;=FC172),IFERROR($G172/FD172,0),"")</f>
        <v/>
      </c>
      <c r="BM172" s="110" t="str">
        <f>IF(AND(BM$85&gt;=FB172,BM$85&lt;=FC172),IFERROR($G172/FD172,0),"")</f>
        <v/>
      </c>
      <c r="BN172" s="110" t="str">
        <f>IF(AND(BN$85&gt;=FB172,BN$85&lt;=FC172),IFERROR($G172/FD172,0),"")</f>
        <v/>
      </c>
      <c r="BO172" s="110" t="str">
        <f>IF(AND(BO$85&gt;=FB172,BO$85&lt;=FC172),IFERROR($G172/FD172,0),"")</f>
        <v/>
      </c>
      <c r="BP172" s="110" t="str">
        <f>IF(AND(BP$85&gt;=FB172,BP$85&lt;=FC172),IFERROR($G172/FD172,0),"")</f>
        <v/>
      </c>
      <c r="BQ172" s="110" t="str">
        <f>IF(AND(BQ$85&gt;=FB172,BQ$85&lt;=FC172),IFERROR($G172/FD172,0),"")</f>
        <v/>
      </c>
      <c r="BR172" s="110" t="str">
        <f>IF(AND(BR$85&gt;=FB172,BR$85&lt;=FC172),IFERROR($G172/FD172,0),"")</f>
        <v/>
      </c>
      <c r="BS172" s="110" t="str">
        <f>IF(AND(BS$85&gt;=FB172,BS$85&lt;=FC172),IFERROR($G172/FD172,0),"")</f>
        <v/>
      </c>
      <c r="BT172" s="110" t="str">
        <f>IF(AND(BT$85&gt;=FB172,BT$85&lt;=FC172),IFERROR($G172/FD172,0),"")</f>
        <v/>
      </c>
      <c r="BU172" s="110" t="str">
        <f>IF(AND(BU$85&gt;=FB172,BU$85&lt;=FC172),IFERROR($G172/FD172,0),"")</f>
        <v/>
      </c>
      <c r="BV172" s="110" t="str">
        <f>IF(AND(BV$85&gt;=FB172,BV$85&lt;=FC172),IFERROR($G172/FD172,0),"")</f>
        <v/>
      </c>
      <c r="BW172" s="110" t="str">
        <f>IF(AND(BW$85&gt;=FB172,BW$85&lt;=FC172),IFERROR($G172/FD172,0),"")</f>
        <v/>
      </c>
      <c r="BX172" s="110" t="str">
        <f>IF(AND(BX$85&gt;=FB172,BX$85&lt;=FC172),IFERROR($G172/FD172,0),"")</f>
        <v/>
      </c>
      <c r="BY172" s="110" t="str">
        <f>IF(AND(BY$85&gt;=FB172,BY$85&lt;=FC172),IFERROR($G172/FD172,0),"")</f>
        <v/>
      </c>
      <c r="BZ172" s="110" t="str">
        <f>IF(AND(BZ$85&gt;=FB172,BZ$85&lt;=FC172),IFERROR($G172/FD172,0),"")</f>
        <v/>
      </c>
      <c r="CA172" s="110" t="str">
        <f>IF(AND(CA$85&gt;=FB172,CA$85&lt;=FC172),IFERROR($G172/FD172,0),"")</f>
        <v/>
      </c>
      <c r="CB172" s="110" t="str">
        <f>IF(AND(CB$85&gt;=FB172,CB$85&lt;=FC172),IFERROR($G172/FD172,0),"")</f>
        <v/>
      </c>
      <c r="CC172" s="110" t="str">
        <f>IF(AND(CC$85&gt;=FB172,CC$85&lt;=FC172),IFERROR($G172/FD172,0),"")</f>
        <v/>
      </c>
      <c r="CD172" s="110" t="str">
        <f>IF(AND(CD$85&gt;=FB172,CD$85&lt;=FC172),IFERROR($G172/FD172,0),"")</f>
        <v/>
      </c>
      <c r="CE172" s="110" t="str">
        <f>IF(AND(CE$85&gt;=FB172,CE$85&lt;=FC172),IFERROR($G172/FD172,0),"")</f>
        <v/>
      </c>
      <c r="CF172" s="110" t="str">
        <f>IF(AND(CF$85&gt;=FB172,CF$85&lt;=FC172),IFERROR($G172/FD172,0),"")</f>
        <v/>
      </c>
      <c r="CG172" s="110" t="str">
        <f>IF(AND(CG$85&gt;=FB172,CG$85&lt;=FC172),IFERROR($G172/FD172,0),"")</f>
        <v/>
      </c>
      <c r="CH172" s="110" t="str">
        <f>IF(AND(CH$85&gt;=FB172,CH$85&lt;=FC172),IFERROR($G172/FD172,0),"")</f>
        <v/>
      </c>
      <c r="CI172" s="110" t="str">
        <f>IF(AND(CI$85&gt;=FB172,CI$85&lt;=FC172),IFERROR($G172/FD172,0),"")</f>
        <v/>
      </c>
      <c r="CJ172" s="110" t="str">
        <f>IF(AND(CJ$85&gt;=FB172,CJ$85&lt;=FC172),IFERROR($G172/FD172,0),"")</f>
        <v/>
      </c>
      <c r="CK172" s="110">
        <f>IF(AND(CK$85&gt;=FB172,CK$85&lt;=FC172),IFERROR($G172/FD172,0),"")</f>
        <v>23035.714285714286</v>
      </c>
      <c r="CL172" s="110">
        <f>IF(AND(CL$85&gt;=FB172,CL$85&lt;=FC172),IFERROR($G172/FD172,0),"")</f>
        <v>23035.714285714286</v>
      </c>
      <c r="CM172" s="110">
        <f>IF(AND(CM$85&gt;=FB172,CM$85&lt;=FC172),IFERROR($G172/FD172,0),"")</f>
        <v>23035.714285714286</v>
      </c>
      <c r="CN172" s="110">
        <f>IF(AND(CN$85&gt;=FB172,CN$85&lt;=FC172),IFERROR($G172/FD172,0),"")</f>
        <v>23035.714285714286</v>
      </c>
      <c r="CO172" s="110">
        <f>IF(AND(CO$85&gt;=FB172,CO$85&lt;=FC172),IFERROR($G172/FD172,0),"")</f>
        <v>23035.714285714286</v>
      </c>
      <c r="CP172" s="110">
        <f>IF(AND(CP$85&gt;=FB172,CP$85&lt;=FC172),IFERROR($G172/FD172,0),"")</f>
        <v>23035.714285714286</v>
      </c>
      <c r="CQ172" s="110">
        <f>IF(AND(CQ$85&gt;=FB172,CQ$85&lt;=FC172),IFERROR($G172/FD172,0),"")</f>
        <v>23035.714285714286</v>
      </c>
      <c r="CR172" s="110">
        <f>IF(AND(CR$85&gt;=FB172,CR$85&lt;=FC172),IFERROR($G172/FD172,0),"")</f>
        <v>23035.714285714286</v>
      </c>
      <c r="CS172" s="110">
        <f>IF(AND(CS$85&gt;=FB172,CS$85&lt;=FC172),IFERROR($G172/FD172,0),"")</f>
        <v>23035.714285714286</v>
      </c>
      <c r="CT172" s="110">
        <f>IF(AND(CT$85&gt;=FB172,CT$85&lt;=FC172),IFERROR($G172/FD172,0),"")</f>
        <v>23035.714285714286</v>
      </c>
      <c r="CU172" s="110">
        <f>IF(AND(CU$85&gt;=FB172,CU$85&lt;=FC172),IFERROR($G172/FD172,0),"")</f>
        <v>23035.714285714286</v>
      </c>
      <c r="CV172" s="110">
        <f>IF(AND(CV$85&gt;=FB172,CV$85&lt;=FC172),IFERROR($G172/FD172,0),"")</f>
        <v>23035.714285714286</v>
      </c>
      <c r="CW172" s="110">
        <f>IF(AND(CW$85&gt;=FB172,CW$85&lt;=FC172),IFERROR($G172/FD172,0),"")</f>
        <v>23035.714285714286</v>
      </c>
      <c r="CX172" s="110">
        <f>IF(AND(CX$85&gt;=FB172,CX$85&lt;=FC172),IFERROR($G172/FD172,0),"")</f>
        <v>23035.714285714286</v>
      </c>
      <c r="CY172" s="110" t="str">
        <f>IF(AND(CY$85&gt;=FB172,CY$85&lt;=FC172),IFERROR($G172/FD172,0),"")</f>
        <v/>
      </c>
      <c r="CZ172" s="110" t="str">
        <f>IF(AND(CZ$85&gt;=FB172,CZ$85&lt;=FC172),IFERROR($G172/FD172,0),"")</f>
        <v/>
      </c>
      <c r="DA172" s="110" t="str">
        <f>IF(AND(DA$85&gt;=FB172,DA$85&lt;=FC172),IFERROR($G172/FD172,0),"")</f>
        <v/>
      </c>
      <c r="DB172" s="110" t="str">
        <f>IF(AND(DB$85&gt;=FB172,DB$85&lt;=FC172),IFERROR($G172/FD172,0),"")</f>
        <v/>
      </c>
      <c r="DC172" s="110" t="str">
        <f>IF(AND(DC$85&gt;=FB172,DC$85&lt;=FC172),IFERROR($G172/FD172,0),"")</f>
        <v/>
      </c>
      <c r="DD172" s="110" t="str">
        <f>IF(AND(DD$85&gt;=FB172,DD$85&lt;=FC172),IFERROR($G172/FD172,0),"")</f>
        <v/>
      </c>
      <c r="DE172" s="110" t="str">
        <f>IF(AND(DE$85&gt;=FB172,DE$85&lt;=FC172),IFERROR($G172/FD172,0),"")</f>
        <v/>
      </c>
      <c r="DF172" s="110" t="str">
        <f>IF(AND(DF$85&gt;=FB172,DF$85&lt;=FC172),IFERROR($G172/FD172,0),"")</f>
        <v/>
      </c>
      <c r="DG172" s="110" t="str">
        <f>IF(AND(DG$85&gt;=FB172,DG$85&lt;=FC172),IFERROR($G172/FD172,0),"")</f>
        <v/>
      </c>
      <c r="DH172" s="110" t="str">
        <f>IF(AND(DH$85&gt;=FB172,DH$85&lt;=FC172),IFERROR($G172/FD172,0),"")</f>
        <v/>
      </c>
      <c r="DI172" s="110" t="str">
        <f>IF(AND(DI$85&gt;=FB172,DI$85&lt;=FC172),IFERROR($G172/FD172,0),"")</f>
        <v/>
      </c>
      <c r="DJ172" s="110" t="str">
        <f>IF(AND(DJ$85&gt;=FB172,DJ$85&lt;=FC172),IFERROR($G172/FD172,0),"")</f>
        <v/>
      </c>
      <c r="DK172" s="110" t="str">
        <f>IF(AND(DK$85&gt;=FB172,DK$85&lt;=FC172),IFERROR($G172/FD172,0),"")</f>
        <v/>
      </c>
      <c r="DL172" s="110" t="str">
        <f>IF(AND(DL$85&gt;=FB172,DL$85&lt;=FC172),IFERROR($G172/FD172,0),"")</f>
        <v/>
      </c>
      <c r="DM172" s="110" t="str">
        <f>IF(AND(DM$85&gt;=FB172,DM$85&lt;=FC172),IFERROR($G172/FD172,0),"")</f>
        <v/>
      </c>
      <c r="DN172" s="110" t="str">
        <f>IF(AND(DN$85&gt;=FB172,DN$85&lt;=FC172),IFERROR($G172/FD172,0),"")</f>
        <v/>
      </c>
      <c r="DO172" s="110" t="str">
        <f>IF(AND(DO$85&gt;=FB172,DO$85&lt;=FC172),IFERROR($G172/FD172,0),"")</f>
        <v/>
      </c>
      <c r="DP172" s="110" t="str">
        <f>IF(AND(DP$85&gt;=FB172,DP$85&lt;=FC172),IFERROR($G172/FD172,0),"")</f>
        <v/>
      </c>
      <c r="DQ172" s="110" t="str">
        <f>IF(AND(DQ$85&gt;=FB172,DQ$85&lt;=FC172),IFERROR($G172/FD172,0),"")</f>
        <v/>
      </c>
      <c r="DR172" s="110" t="str">
        <f>IF(AND(DR$85&gt;=FB172,DR$85&lt;=FC172),IFERROR($G172/FD172,0),"")</f>
        <v/>
      </c>
      <c r="DS172" s="110" t="str">
        <f>IF(AND(DS$85&gt;=FB172,DS$85&lt;=FC172),IFERROR($G172/FD172,0),"")</f>
        <v/>
      </c>
      <c r="DT172" s="110" t="str">
        <f>IF(AND(DT$85&gt;=FB172,DT$85&lt;=FC172),IFERROR($G172/FD172,0),"")</f>
        <v/>
      </c>
      <c r="DU172" s="110" t="str">
        <f>IF(AND(DU$85&gt;=FB172,DU$85&lt;=FC172),IFERROR($G172/FD172,0),"")</f>
        <v/>
      </c>
      <c r="DV172" s="110" t="str">
        <f>IF(AND(DV$85&gt;=FB172,DV$85&lt;=FC172),IFERROR($G172/FD172,0),"")</f>
        <v/>
      </c>
      <c r="DW172" s="110" t="str">
        <f>IF(AND(DW$85&gt;=FB172,DW$85&lt;=FC172),IFERROR($G172/FD172,0),"")</f>
        <v/>
      </c>
      <c r="DX172" s="110" t="str">
        <f>IF(AND(DX$85&gt;=FB172,DX$85&lt;=FC172),IFERROR($G172/FD172,0),"")</f>
        <v/>
      </c>
      <c r="DY172" s="110" t="str">
        <f>IF(AND(DY$85&gt;=FB172,DY$85&lt;=FC172),IFERROR($G172/FD172,0),"")</f>
        <v/>
      </c>
      <c r="DZ172" s="110" t="str">
        <f>IF(AND(DZ$85&gt;=FB172,DZ$85&lt;=FC172),IFERROR($G172/FD172,0),"")</f>
        <v/>
      </c>
      <c r="EA172" s="110" t="str">
        <f>IF(AND(EA$85&gt;=FB172,EA$85&lt;=FC172),IFERROR($G172/FD172,0),"")</f>
        <v/>
      </c>
      <c r="EB172" s="110" t="str">
        <f>IF(AND(EB$85&gt;=FB172,EB$85&lt;=FC172),IFERROR($G172/FD172,0),"")</f>
        <v/>
      </c>
      <c r="EC172" s="110" t="str">
        <f>IF(AND(EC$85&gt;=FB172,EC$85&lt;=FC172),IFERROR($G172/FD172,0),"")</f>
        <v/>
      </c>
      <c r="ED172" s="110" t="str">
        <f>IF(AND(ED$85&gt;=FB172,ED$85&lt;=FC172),IFERROR($G172/FD172,0),"")</f>
        <v/>
      </c>
      <c r="EE172" s="110" t="str">
        <f>IF(AND(EE$85&gt;=FB172,EE$85&lt;=FC172),IFERROR($G172/FD172,0),"")</f>
        <v/>
      </c>
      <c r="EF172" s="110" t="str">
        <f>IF(AND(EF$85&gt;=FB172,EF$85&lt;=FC172),IFERROR($G172/FD172,0),"")</f>
        <v/>
      </c>
      <c r="EG172" s="110" t="str">
        <f>IF(AND(EG$85&gt;=FB172,EG$85&lt;=FC172),IFERROR($G172/FD172,0),"")</f>
        <v/>
      </c>
      <c r="EH172" s="110" t="str">
        <f>IF(AND(EH$85&gt;=FB172,EH$85&lt;=FC172),IFERROR($G172/FD172,0),"")</f>
        <v/>
      </c>
      <c r="EI172" s="110" t="str">
        <f>IF(AND(EI$85&gt;=FB172,EI$85&lt;=FC172),IFERROR($G172/FD172,0),"")</f>
        <v/>
      </c>
      <c r="EJ172" s="110" t="str">
        <f>IF(AND(EJ$85&gt;=FB172,EJ$85&lt;=FC172),IFERROR($G172/FD172,0),"")</f>
        <v/>
      </c>
      <c r="EK172" s="110" t="str">
        <f>IF(AND(EK$85&gt;=FB172,EK$85&lt;=FC172),IFERROR($G172/FD172,0),"")</f>
        <v/>
      </c>
      <c r="EL172" s="110" t="str">
        <f>IF(AND(EL$85&gt;=FB172,EL$85&lt;=FC172),IFERROR($G172/FD172,0),"")</f>
        <v/>
      </c>
      <c r="EM172" s="110" t="str">
        <f>IF(AND(EM$85&gt;=FB172,EM$85&lt;=FC172),IFERROR($G172/FD172,0),"")</f>
        <v/>
      </c>
      <c r="EN172" s="110" t="str">
        <f>IF(AND(EN$85&gt;=FB172,EN$85&lt;=FC172),IFERROR($G172/FD172,0),"")</f>
        <v/>
      </c>
      <c r="EO172" s="110" t="str">
        <f>IF(AND(EO$85&gt;=FB172,EO$85&lt;=FC172),IFERROR($G172/FD172,0),"")</f>
        <v/>
      </c>
      <c r="EP172" s="110" t="str">
        <f>IF(AND(EP$85&gt;=FB172,EP$85&lt;=FC172),IFERROR($G172/FD172,0),"")</f>
        <v/>
      </c>
      <c r="EQ172" s="110" t="str">
        <f>IF(AND(EQ$85&gt;=FB172,EQ$85&lt;=FC172),IFERROR($G172/FD172,0),"")</f>
        <v/>
      </c>
      <c r="ER172" s="110" t="str">
        <f>IF(AND(ER$85&gt;=FB172,ER$85&lt;=FC172),IFERROR($G172/FD172,0),"")</f>
        <v/>
      </c>
      <c r="ES172" s="110" t="str">
        <f>IF(AND(ES$85&gt;=FB172,ES$85&lt;=FC172),IFERROR($G172/FD172,0),"")</f>
        <v/>
      </c>
      <c r="ET172" s="110" t="str">
        <f>IF(AND(ET$85&gt;=FB172,ET$85&lt;=FC172),IFERROR($G172/FD172,0),"")</f>
        <v/>
      </c>
      <c r="EU172" s="110" t="str">
        <f>IF(AND(EU$85&gt;=FB172,EU$85&lt;=FC172),IFERROR($G172/FD172,0),"")</f>
        <v/>
      </c>
      <c r="EV172" s="110" t="str">
        <f>IF(AND(EV$85&gt;=FB172,EV$85&lt;=FC172),IFERROR($G172/FD172,0),"")</f>
        <v/>
      </c>
      <c r="EW172" s="110" t="str">
        <f>IF(AND(EW$85&gt;=FB172,EW$85&lt;=FC172),IFERROR($G172/FD172,0),"")</f>
        <v/>
      </c>
      <c r="EX172" s="110" t="str">
        <f>IF(AND(EX$85&gt;=FB172,EX$85&lt;=FC172),IFERROR($G172/FD172,0),"")</f>
        <v/>
      </c>
      <c r="EY172" s="110" t="str">
        <f>IF(AND(EY$85&gt;=FB172,EY$85&lt;=FC172),IFERROR($G172/FD172,0),"")</f>
        <v/>
      </c>
      <c r="EZ172" s="110" t="str">
        <f>IF(AND(EZ$85&gt;=FB172,EZ$85&lt;=FC172),IFERROR($G172/FD172,0),"")</f>
        <v/>
      </c>
      <c r="FA172" s="110" t="str">
        <f>IF(AND(FA$85&gt;=FB172,FA$85&lt;=FC172),IFERROR($G172/FD172,0),"")</f>
        <v/>
      </c>
      <c r="FB172">
        <f>'06_Presupuesto'!J258-'02_Rendimientos'!$B$79+1</f>
        <v>82</v>
      </c>
      <c r="FC172">
        <f>'06_Presupuesto'!K258-'02_Rendimientos'!$B$79+1</f>
        <v>95</v>
      </c>
      <c r="FD172">
        <f>FC172-FB172+1</f>
        <v>14</v>
      </c>
    </row>
    <row r="173" spans="2:160">
      <c r="B173" t="str">
        <f>'06_Presupuesto'!K93</f>
        <v>C.1.4.7/e)</v>
      </c>
      <c r="C173" t="str">
        <f>'06_Presupuesto'!L93</f>
        <v>Equipos Halógenos</v>
      </c>
      <c r="D173" t="str">
        <f>'06_Presupuesto'!M93</f>
        <v>UNI</v>
      </c>
      <c r="E173" s="90">
        <f>'06_Presupuesto'!N93</f>
        <v>1</v>
      </c>
      <c r="F173" s="90">
        <f>'06_Presupuesto'!O93</f>
        <v>72500</v>
      </c>
      <c r="G173" s="90">
        <f>'06_Presupuesto'!P93</f>
        <v>72500</v>
      </c>
      <c r="H173" s="90" t="str">
        <f>IF(AND(H$85&gt;=FB173,H$85&lt;=FC173),IFERROR($G173/FD173,0),"")</f>
        <v/>
      </c>
      <c r="I173" s="90" t="str">
        <f>IF(AND(I$85&gt;=FB173,I$85&lt;=FC173),IFERROR($G173/FD173,0),"")</f>
        <v/>
      </c>
      <c r="J173" s="90" t="str">
        <f>IF(AND(J$85&gt;=FB173,J$85&lt;=FC173),IFERROR($G173/FD173,0),"")</f>
        <v/>
      </c>
      <c r="K173" s="90" t="str">
        <f>IF(AND(K$85&gt;=FB173,K$85&lt;=FC173),IFERROR($G173/FD173,0),"")</f>
        <v/>
      </c>
      <c r="L173" s="90" t="str">
        <f>IF(AND(L$85&gt;=FB173,L$85&lt;=FC173),IFERROR($G173/FD173,0),"")</f>
        <v/>
      </c>
      <c r="M173" s="90" t="str">
        <f>IF(AND(M$85&gt;=FB173,M$85&lt;=FC173),IFERROR($G173/FD173,0),"")</f>
        <v/>
      </c>
      <c r="N173" s="90" t="str">
        <f>IF(AND(N$85&gt;=FB173,N$85&lt;=FC173),IFERROR($G173/FD173,0),"")</f>
        <v/>
      </c>
      <c r="O173" s="90" t="str">
        <f>IF(AND(O$85&gt;=FB173,O$85&lt;=FC173),IFERROR($G173/FD173,0),"")</f>
        <v/>
      </c>
      <c r="P173" s="90" t="str">
        <f>IF(AND(P$85&gt;=FB173,P$85&lt;=FC173),IFERROR($G173/FD173,0),"")</f>
        <v/>
      </c>
      <c r="Q173" s="90" t="str">
        <f>IF(AND(Q$85&gt;=FB173,Q$85&lt;=FC173),IFERROR($G173/FD173,0),"")</f>
        <v/>
      </c>
      <c r="R173" s="90" t="str">
        <f>IF(AND(R$85&gt;=FB173,R$85&lt;=FC173),IFERROR($G173/FD173,0),"")</f>
        <v/>
      </c>
      <c r="S173" s="90" t="str">
        <f>IF(AND(S$85&gt;=FB173,S$85&lt;=FC173),IFERROR($G173/FD173,0),"")</f>
        <v/>
      </c>
      <c r="T173" s="90" t="str">
        <f>IF(AND(T$85&gt;=FB173,T$85&lt;=FC173),IFERROR($G173/FD173,0),"")</f>
        <v/>
      </c>
      <c r="U173" s="90" t="str">
        <f>IF(AND(U$85&gt;=FB173,U$85&lt;=FC173),IFERROR($G173/FD173,0),"")</f>
        <v/>
      </c>
      <c r="V173" s="90" t="str">
        <f>IF(AND(V$85&gt;=FB173,V$85&lt;=FC173),IFERROR($G173/FD173,0),"")</f>
        <v/>
      </c>
      <c r="W173" s="90" t="str">
        <f>IF(AND(W$85&gt;=FB173,W$85&lt;=FC173),IFERROR($G173/FD173,0),"")</f>
        <v/>
      </c>
      <c r="X173" s="90" t="str">
        <f>IF(AND(X$85&gt;=FB173,X$85&lt;=FC173),IFERROR($G173/FD173,0),"")</f>
        <v/>
      </c>
      <c r="Y173" s="90" t="str">
        <f>IF(AND(Y$85&gt;=FB173,Y$85&lt;=FC173),IFERROR($G173/FD173,0),"")</f>
        <v/>
      </c>
      <c r="Z173" s="90" t="str">
        <f>IF(AND(Z$85&gt;=FB173,Z$85&lt;=FC173),IFERROR($G173/FD173,0),"")</f>
        <v/>
      </c>
      <c r="AA173" s="90" t="str">
        <f>IF(AND(AA$85&gt;=FB173,AA$85&lt;=FC173),IFERROR($G173/FD173,0),"")</f>
        <v/>
      </c>
      <c r="AB173" s="90" t="str">
        <f>IF(AND(AB$85&gt;=FB173,AB$85&lt;=FC173),IFERROR($G173/FD173,0),"")</f>
        <v/>
      </c>
      <c r="AC173" s="90" t="str">
        <f>IF(AND(AC$85&gt;=FB173,AC$85&lt;=FC173),IFERROR($G173/FD173,0),"")</f>
        <v/>
      </c>
      <c r="AD173" s="90" t="str">
        <f>IF(AND(AD$85&gt;=FB173,AD$85&lt;=FC173),IFERROR($G173/FD173,0),"")</f>
        <v/>
      </c>
      <c r="AE173" s="90" t="str">
        <f>IF(AND(AE$85&gt;=FB173,AE$85&lt;=FC173),IFERROR($G173/FD173,0),"")</f>
        <v/>
      </c>
      <c r="AF173" s="90" t="str">
        <f>IF(AND(AF$85&gt;=FB173,AF$85&lt;=FC173),IFERROR($G173/FD173,0),"")</f>
        <v/>
      </c>
      <c r="AG173" s="90" t="str">
        <f>IF(AND(AG$85&gt;=FB173,AG$85&lt;=FC173),IFERROR($G173/FD173,0),"")</f>
        <v/>
      </c>
      <c r="AH173" s="90" t="str">
        <f>IF(AND(AH$85&gt;=FB173,AH$85&lt;=FC173),IFERROR($G173/FD173,0),"")</f>
        <v/>
      </c>
      <c r="AI173" s="90" t="str">
        <f>IF(AND(AI$85&gt;=FB173,AI$85&lt;=FC173),IFERROR($G173/FD173,0),"")</f>
        <v/>
      </c>
      <c r="AJ173" s="90" t="str">
        <f>IF(AND(AJ$85&gt;=FB173,AJ$85&lt;=FC173),IFERROR($G173/FD173,0),"")</f>
        <v/>
      </c>
      <c r="AK173" s="90" t="str">
        <f>IF(AND(AK$85&gt;=FB173,AK$85&lt;=FC173),IFERROR($G173/FD173,0),"")</f>
        <v/>
      </c>
      <c r="AL173" s="90" t="str">
        <f>IF(AND(AL$85&gt;=FB173,AL$85&lt;=FC173),IFERROR($G173/FD173,0),"")</f>
        <v/>
      </c>
      <c r="AM173" s="90" t="str">
        <f>IF(AND(AM$85&gt;=FB173,AM$85&lt;=FC173),IFERROR($G173/FD173,0),"")</f>
        <v/>
      </c>
      <c r="AN173" s="90" t="str">
        <f>IF(AND(AN$85&gt;=FB173,AN$85&lt;=FC173),IFERROR($G173/FD173,0),"")</f>
        <v/>
      </c>
      <c r="AO173" s="90" t="str">
        <f>IF(AND(AO$85&gt;=FB173,AO$85&lt;=FC173),IFERROR($G173/FD173,0),"")</f>
        <v/>
      </c>
      <c r="AP173" s="90" t="str">
        <f>IF(AND(AP$85&gt;=FB173,AP$85&lt;=FC173),IFERROR($G173/FD173,0),"")</f>
        <v/>
      </c>
      <c r="AQ173" s="90" t="str">
        <f>IF(AND(AQ$85&gt;=FB173,AQ$85&lt;=FC173),IFERROR($G173/FD173,0),"")</f>
        <v/>
      </c>
      <c r="AR173" s="90" t="str">
        <f>IF(AND(AR$85&gt;=FB173,AR$85&lt;=FC173),IFERROR($G173/FD173,0),"")</f>
        <v/>
      </c>
      <c r="AS173" s="90" t="str">
        <f>IF(AND(AS$85&gt;=FB173,AS$85&lt;=FC173),IFERROR($G173/FD173,0),"")</f>
        <v/>
      </c>
      <c r="AT173" s="90" t="str">
        <f>IF(AND(AT$85&gt;=FB173,AT$85&lt;=FC173),IFERROR($G173/FD173,0),"")</f>
        <v/>
      </c>
      <c r="AU173" s="90" t="str">
        <f>IF(AND(AU$85&gt;=FB173,AU$85&lt;=FC173),IFERROR($G173/FD173,0),"")</f>
        <v/>
      </c>
      <c r="AV173" s="90" t="str">
        <f>IF(AND(AV$85&gt;=FB173,AV$85&lt;=FC173),IFERROR($G173/FD173,0),"")</f>
        <v/>
      </c>
      <c r="AW173" s="90" t="str">
        <f>IF(AND(AW$85&gt;=FB173,AW$85&lt;=FC173),IFERROR($G173/FD173,0),"")</f>
        <v/>
      </c>
      <c r="AX173" s="90" t="str">
        <f>IF(AND(AX$85&gt;=FB173,AX$85&lt;=FC173),IFERROR($G173/FD173,0),"")</f>
        <v/>
      </c>
      <c r="AY173" s="90" t="str">
        <f>IF(AND(AY$85&gt;=FB173,AY$85&lt;=FC173),IFERROR($G173/FD173,0),"")</f>
        <v/>
      </c>
      <c r="AZ173" s="90" t="str">
        <f>IF(AND(AZ$85&gt;=FB173,AZ$85&lt;=FC173),IFERROR($G173/FD173,0),"")</f>
        <v/>
      </c>
      <c r="BA173" s="90" t="str">
        <f>IF(AND(BA$85&gt;=FB173,BA$85&lt;=FC173),IFERROR($G173/FD173,0),"")</f>
        <v/>
      </c>
      <c r="BB173" s="90" t="str">
        <f>IF(AND(BB$85&gt;=FB173,BB$85&lt;=FC173),IFERROR($G173/FD173,0),"")</f>
        <v/>
      </c>
      <c r="BC173" s="90" t="str">
        <f>IF(AND(BC$85&gt;=FB173,BC$85&lt;=FC173),IFERROR($G173/FD173,0),"")</f>
        <v/>
      </c>
      <c r="BD173" s="90" t="str">
        <f>IF(AND(BD$85&gt;=FB173,BD$85&lt;=FC173),IFERROR($G173/FD173,0),"")</f>
        <v/>
      </c>
      <c r="BE173" s="90" t="str">
        <f>IF(AND(BE$85&gt;=FB173,BE$85&lt;=FC173),IFERROR($G173/FD173,0),"")</f>
        <v/>
      </c>
      <c r="BF173" s="90" t="str">
        <f>IF(AND(BF$85&gt;=FB173,BF$85&lt;=FC173),IFERROR($G173/FD173,0),"")</f>
        <v/>
      </c>
      <c r="BG173" s="90" t="str">
        <f>IF(AND(BG$85&gt;=FB173,BG$85&lt;=FC173),IFERROR($G173/FD173,0),"")</f>
        <v/>
      </c>
      <c r="BH173" s="90" t="str">
        <f>IF(AND(BH$85&gt;=FB173,BH$85&lt;=FC173),IFERROR($G173/FD173,0),"")</f>
        <v/>
      </c>
      <c r="BI173" s="90" t="str">
        <f>IF(AND(BI$85&gt;=FB173,BI$85&lt;=FC173),IFERROR($G173/FD173,0),"")</f>
        <v/>
      </c>
      <c r="BJ173" s="90" t="str">
        <f>IF(AND(BJ$85&gt;=FB173,BJ$85&lt;=FC173),IFERROR($G173/FD173,0),"")</f>
        <v/>
      </c>
      <c r="BK173" s="90" t="str">
        <f>IF(AND(BK$85&gt;=FB173,BK$85&lt;=FC173),IFERROR($G173/FD173,0),"")</f>
        <v/>
      </c>
      <c r="BL173" s="90" t="str">
        <f>IF(AND(BL$85&gt;=FB173,BL$85&lt;=FC173),IFERROR($G173/FD173,0),"")</f>
        <v/>
      </c>
      <c r="BM173" s="90" t="str">
        <f>IF(AND(BM$85&gt;=FB173,BM$85&lt;=FC173),IFERROR($G173/FD173,0),"")</f>
        <v/>
      </c>
      <c r="BN173" s="90" t="str">
        <f>IF(AND(BN$85&gt;=FB173,BN$85&lt;=FC173),IFERROR($G173/FD173,0),"")</f>
        <v/>
      </c>
      <c r="BO173" s="90" t="str">
        <f>IF(AND(BO$85&gt;=FB173,BO$85&lt;=FC173),IFERROR($G173/FD173,0),"")</f>
        <v/>
      </c>
      <c r="BP173" s="90" t="str">
        <f>IF(AND(BP$85&gt;=FB173,BP$85&lt;=FC173),IFERROR($G173/FD173,0),"")</f>
        <v/>
      </c>
      <c r="BQ173" s="90" t="str">
        <f>IF(AND(BQ$85&gt;=FB173,BQ$85&lt;=FC173),IFERROR($G173/FD173,0),"")</f>
        <v/>
      </c>
      <c r="BR173" s="90" t="str">
        <f>IF(AND(BR$85&gt;=FB173,BR$85&lt;=FC173),IFERROR($G173/FD173,0),"")</f>
        <v/>
      </c>
      <c r="BS173" s="90" t="str">
        <f>IF(AND(BS$85&gt;=FB173,BS$85&lt;=FC173),IFERROR($G173/FD173,0),"")</f>
        <v/>
      </c>
      <c r="BT173" s="90" t="str">
        <f>IF(AND(BT$85&gt;=FB173,BT$85&lt;=FC173),IFERROR($G173/FD173,0),"")</f>
        <v/>
      </c>
      <c r="BU173" s="90" t="str">
        <f>IF(AND(BU$85&gt;=FB173,BU$85&lt;=FC173),IFERROR($G173/FD173,0),"")</f>
        <v/>
      </c>
      <c r="BV173" s="90" t="str">
        <f>IF(AND(BV$85&gt;=FB173,BV$85&lt;=FC173),IFERROR($G173/FD173,0),"")</f>
        <v/>
      </c>
      <c r="BW173" s="90" t="str">
        <f>IF(AND(BW$85&gt;=FB173,BW$85&lt;=FC173),IFERROR($G173/FD173,0),"")</f>
        <v/>
      </c>
      <c r="BX173" s="90" t="str">
        <f>IF(AND(BX$85&gt;=FB173,BX$85&lt;=FC173),IFERROR($G173/FD173,0),"")</f>
        <v/>
      </c>
      <c r="BY173" s="90" t="str">
        <f>IF(AND(BY$85&gt;=FB173,BY$85&lt;=FC173),IFERROR($G173/FD173,0),"")</f>
        <v/>
      </c>
      <c r="BZ173" s="90" t="str">
        <f>IF(AND(BZ$85&gt;=FB173,BZ$85&lt;=FC173),IFERROR($G173/FD173,0),"")</f>
        <v/>
      </c>
      <c r="CA173" s="90" t="str">
        <f>IF(AND(CA$85&gt;=FB173,CA$85&lt;=FC173),IFERROR($G173/FD173,0),"")</f>
        <v/>
      </c>
      <c r="CB173" s="90" t="str">
        <f>IF(AND(CB$85&gt;=FB173,CB$85&lt;=FC173),IFERROR($G173/FD173,0),"")</f>
        <v/>
      </c>
      <c r="CC173" s="90" t="str">
        <f>IF(AND(CC$85&gt;=FB173,CC$85&lt;=FC173),IFERROR($G173/FD173,0),"")</f>
        <v/>
      </c>
      <c r="CD173" s="90" t="str">
        <f>IF(AND(CD$85&gt;=FB173,CD$85&lt;=FC173),IFERROR($G173/FD173,0),"")</f>
        <v/>
      </c>
      <c r="CE173" s="90" t="str">
        <f>IF(AND(CE$85&gt;=FB173,CE$85&lt;=FC173),IFERROR($G173/FD173,0),"")</f>
        <v/>
      </c>
      <c r="CF173" s="90" t="str">
        <f>IF(AND(CF$85&gt;=FB173,CF$85&lt;=FC173),IFERROR($G173/FD173,0),"")</f>
        <v/>
      </c>
      <c r="CG173" s="90" t="str">
        <f>IF(AND(CG$85&gt;=FB173,CG$85&lt;=FC173),IFERROR($G173/FD173,0),"")</f>
        <v/>
      </c>
      <c r="CH173" s="90" t="str">
        <f>IF(AND(CH$85&gt;=FB173,CH$85&lt;=FC173),IFERROR($G173/FD173,0),"")</f>
        <v/>
      </c>
      <c r="CI173" s="90" t="str">
        <f>IF(AND(CI$85&gt;=FB173,CI$85&lt;=FC173),IFERROR($G173/FD173,0),"")</f>
        <v/>
      </c>
      <c r="CJ173" s="90" t="str">
        <f>IF(AND(CJ$85&gt;=FB173,CJ$85&lt;=FC173),IFERROR($G173/FD173,0),"")</f>
        <v/>
      </c>
      <c r="CK173" s="90">
        <f>IF(AND(CK$85&gt;=FB173,CK$85&lt;=FC173),IFERROR($G173/FD173,0),"")</f>
        <v>5178.5714285714284</v>
      </c>
      <c r="CL173" s="90">
        <f>IF(AND(CL$85&gt;=FB173,CL$85&lt;=FC173),IFERROR($G173/FD173,0),"")</f>
        <v>5178.5714285714284</v>
      </c>
      <c r="CM173" s="90">
        <f>IF(AND(CM$85&gt;=FB173,CM$85&lt;=FC173),IFERROR($G173/FD173,0),"")</f>
        <v>5178.5714285714284</v>
      </c>
      <c r="CN173" s="90">
        <f>IF(AND(CN$85&gt;=FB173,CN$85&lt;=FC173),IFERROR($G173/FD173,0),"")</f>
        <v>5178.5714285714284</v>
      </c>
      <c r="CO173" s="90">
        <f>IF(AND(CO$85&gt;=FB173,CO$85&lt;=FC173),IFERROR($G173/FD173,0),"")</f>
        <v>5178.5714285714284</v>
      </c>
      <c r="CP173" s="90">
        <f>IF(AND(CP$85&gt;=FB173,CP$85&lt;=FC173),IFERROR($G173/FD173,0),"")</f>
        <v>5178.5714285714284</v>
      </c>
      <c r="CQ173" s="90">
        <f>IF(AND(CQ$85&gt;=FB173,CQ$85&lt;=FC173),IFERROR($G173/FD173,0),"")</f>
        <v>5178.5714285714284</v>
      </c>
      <c r="CR173" s="90">
        <f>IF(AND(CR$85&gt;=FB173,CR$85&lt;=FC173),IFERROR($G173/FD173,0),"")</f>
        <v>5178.5714285714284</v>
      </c>
      <c r="CS173" s="90">
        <f>IF(AND(CS$85&gt;=FB173,CS$85&lt;=FC173),IFERROR($G173/FD173,0),"")</f>
        <v>5178.5714285714284</v>
      </c>
      <c r="CT173" s="90">
        <f>IF(AND(CT$85&gt;=FB173,CT$85&lt;=FC173),IFERROR($G173/FD173,0),"")</f>
        <v>5178.5714285714284</v>
      </c>
      <c r="CU173" s="90">
        <f>IF(AND(CU$85&gt;=FB173,CU$85&lt;=FC173),IFERROR($G173/FD173,0),"")</f>
        <v>5178.5714285714284</v>
      </c>
      <c r="CV173" s="90">
        <f>IF(AND(CV$85&gt;=FB173,CV$85&lt;=FC173),IFERROR($G173/FD173,0),"")</f>
        <v>5178.5714285714284</v>
      </c>
      <c r="CW173" s="90">
        <f>IF(AND(CW$85&gt;=FB173,CW$85&lt;=FC173),IFERROR($G173/FD173,0),"")</f>
        <v>5178.5714285714284</v>
      </c>
      <c r="CX173" s="90">
        <f>IF(AND(CX$85&gt;=FB173,CX$85&lt;=FC173),IFERROR($G173/FD173,0),"")</f>
        <v>5178.5714285714284</v>
      </c>
      <c r="CY173" s="90" t="str">
        <f>IF(AND(CY$85&gt;=FB173,CY$85&lt;=FC173),IFERROR($G173/FD173,0),"")</f>
        <v/>
      </c>
      <c r="CZ173" s="90" t="str">
        <f>IF(AND(CZ$85&gt;=FB173,CZ$85&lt;=FC173),IFERROR($G173/FD173,0),"")</f>
        <v/>
      </c>
      <c r="DA173" s="90" t="str">
        <f>IF(AND(DA$85&gt;=FB173,DA$85&lt;=FC173),IFERROR($G173/FD173,0),"")</f>
        <v/>
      </c>
      <c r="DB173" s="90" t="str">
        <f>IF(AND(DB$85&gt;=FB173,DB$85&lt;=FC173),IFERROR($G173/FD173,0),"")</f>
        <v/>
      </c>
      <c r="DC173" s="90" t="str">
        <f>IF(AND(DC$85&gt;=FB173,DC$85&lt;=FC173),IFERROR($G173/FD173,0),"")</f>
        <v/>
      </c>
      <c r="DD173" s="90" t="str">
        <f>IF(AND(DD$85&gt;=FB173,DD$85&lt;=FC173),IFERROR($G173/FD173,0),"")</f>
        <v/>
      </c>
      <c r="DE173" s="90" t="str">
        <f>IF(AND(DE$85&gt;=FB173,DE$85&lt;=FC173),IFERROR($G173/FD173,0),"")</f>
        <v/>
      </c>
      <c r="DF173" s="90" t="str">
        <f>IF(AND(DF$85&gt;=FB173,DF$85&lt;=FC173),IFERROR($G173/FD173,0),"")</f>
        <v/>
      </c>
      <c r="DG173" s="90" t="str">
        <f>IF(AND(DG$85&gt;=FB173,DG$85&lt;=FC173),IFERROR($G173/FD173,0),"")</f>
        <v/>
      </c>
      <c r="DH173" s="90" t="str">
        <f>IF(AND(DH$85&gt;=FB173,DH$85&lt;=FC173),IFERROR($G173/FD173,0),"")</f>
        <v/>
      </c>
      <c r="DI173" s="90" t="str">
        <f>IF(AND(DI$85&gt;=FB173,DI$85&lt;=FC173),IFERROR($G173/FD173,0),"")</f>
        <v/>
      </c>
      <c r="DJ173" s="90" t="str">
        <f>IF(AND(DJ$85&gt;=FB173,DJ$85&lt;=FC173),IFERROR($G173/FD173,0),"")</f>
        <v/>
      </c>
      <c r="DK173" s="90" t="str">
        <f>IF(AND(DK$85&gt;=FB173,DK$85&lt;=FC173),IFERROR($G173/FD173,0),"")</f>
        <v/>
      </c>
      <c r="DL173" s="90" t="str">
        <f>IF(AND(DL$85&gt;=FB173,DL$85&lt;=FC173),IFERROR($G173/FD173,0),"")</f>
        <v/>
      </c>
      <c r="DM173" s="90" t="str">
        <f>IF(AND(DM$85&gt;=FB173,DM$85&lt;=FC173),IFERROR($G173/FD173,0),"")</f>
        <v/>
      </c>
      <c r="DN173" s="90" t="str">
        <f>IF(AND(DN$85&gt;=FB173,DN$85&lt;=FC173),IFERROR($G173/FD173,0),"")</f>
        <v/>
      </c>
      <c r="DO173" s="90" t="str">
        <f>IF(AND(DO$85&gt;=FB173,DO$85&lt;=FC173),IFERROR($G173/FD173,0),"")</f>
        <v/>
      </c>
      <c r="DP173" s="90" t="str">
        <f>IF(AND(DP$85&gt;=FB173,DP$85&lt;=FC173),IFERROR($G173/FD173,0),"")</f>
        <v/>
      </c>
      <c r="DQ173" s="90" t="str">
        <f>IF(AND(DQ$85&gt;=FB173,DQ$85&lt;=FC173),IFERROR($G173/FD173,0),"")</f>
        <v/>
      </c>
      <c r="DR173" s="90" t="str">
        <f>IF(AND(DR$85&gt;=FB173,DR$85&lt;=FC173),IFERROR($G173/FD173,0),"")</f>
        <v/>
      </c>
      <c r="DS173" s="90" t="str">
        <f>IF(AND(DS$85&gt;=FB173,DS$85&lt;=FC173),IFERROR($G173/FD173,0),"")</f>
        <v/>
      </c>
      <c r="DT173" s="90" t="str">
        <f>IF(AND(DT$85&gt;=FB173,DT$85&lt;=FC173),IFERROR($G173/FD173,0),"")</f>
        <v/>
      </c>
      <c r="DU173" s="90" t="str">
        <f>IF(AND(DU$85&gt;=FB173,DU$85&lt;=FC173),IFERROR($G173/FD173,0),"")</f>
        <v/>
      </c>
      <c r="DV173" s="90" t="str">
        <f>IF(AND(DV$85&gt;=FB173,DV$85&lt;=FC173),IFERROR($G173/FD173,0),"")</f>
        <v/>
      </c>
      <c r="DW173" s="90" t="str">
        <f>IF(AND(DW$85&gt;=FB173,DW$85&lt;=FC173),IFERROR($G173/FD173,0),"")</f>
        <v/>
      </c>
      <c r="DX173" s="90" t="str">
        <f>IF(AND(DX$85&gt;=FB173,DX$85&lt;=FC173),IFERROR($G173/FD173,0),"")</f>
        <v/>
      </c>
      <c r="DY173" s="90" t="str">
        <f>IF(AND(DY$85&gt;=FB173,DY$85&lt;=FC173),IFERROR($G173/FD173,0),"")</f>
        <v/>
      </c>
      <c r="DZ173" s="90" t="str">
        <f>IF(AND(DZ$85&gt;=FB173,DZ$85&lt;=FC173),IFERROR($G173/FD173,0),"")</f>
        <v/>
      </c>
      <c r="EA173" s="90" t="str">
        <f>IF(AND(EA$85&gt;=FB173,EA$85&lt;=FC173),IFERROR($G173/FD173,0),"")</f>
        <v/>
      </c>
      <c r="EB173" s="90" t="str">
        <f>IF(AND(EB$85&gt;=FB173,EB$85&lt;=FC173),IFERROR($G173/FD173,0),"")</f>
        <v/>
      </c>
      <c r="EC173" s="90" t="str">
        <f>IF(AND(EC$85&gt;=FB173,EC$85&lt;=FC173),IFERROR($G173/FD173,0),"")</f>
        <v/>
      </c>
      <c r="ED173" s="90" t="str">
        <f>IF(AND(ED$85&gt;=FB173,ED$85&lt;=FC173),IFERROR($G173/FD173,0),"")</f>
        <v/>
      </c>
      <c r="EE173" s="90" t="str">
        <f>IF(AND(EE$85&gt;=FB173,EE$85&lt;=FC173),IFERROR($G173/FD173,0),"")</f>
        <v/>
      </c>
      <c r="EF173" s="90" t="str">
        <f>IF(AND(EF$85&gt;=FB173,EF$85&lt;=FC173),IFERROR($G173/FD173,0),"")</f>
        <v/>
      </c>
      <c r="EG173" s="90" t="str">
        <f>IF(AND(EG$85&gt;=FB173,EG$85&lt;=FC173),IFERROR($G173/FD173,0),"")</f>
        <v/>
      </c>
      <c r="EH173" s="90" t="str">
        <f>IF(AND(EH$85&gt;=FB173,EH$85&lt;=FC173),IFERROR($G173/FD173,0),"")</f>
        <v/>
      </c>
      <c r="EI173" s="90" t="str">
        <f>IF(AND(EI$85&gt;=FB173,EI$85&lt;=FC173),IFERROR($G173/FD173,0),"")</f>
        <v/>
      </c>
      <c r="EJ173" s="90" t="str">
        <f>IF(AND(EJ$85&gt;=FB173,EJ$85&lt;=FC173),IFERROR($G173/FD173,0),"")</f>
        <v/>
      </c>
      <c r="EK173" s="90" t="str">
        <f>IF(AND(EK$85&gt;=FB173,EK$85&lt;=FC173),IFERROR($G173/FD173,0),"")</f>
        <v/>
      </c>
      <c r="EL173" s="90" t="str">
        <f>IF(AND(EL$85&gt;=FB173,EL$85&lt;=FC173),IFERROR($G173/FD173,0),"")</f>
        <v/>
      </c>
      <c r="EM173" s="90" t="str">
        <f>IF(AND(EM$85&gt;=FB173,EM$85&lt;=FC173),IFERROR($G173/FD173,0),"")</f>
        <v/>
      </c>
      <c r="EN173" s="90" t="str">
        <f>IF(AND(EN$85&gt;=FB173,EN$85&lt;=FC173),IFERROR($G173/FD173,0),"")</f>
        <v/>
      </c>
      <c r="EO173" s="90" t="str">
        <f>IF(AND(EO$85&gt;=FB173,EO$85&lt;=FC173),IFERROR($G173/FD173,0),"")</f>
        <v/>
      </c>
      <c r="EP173" s="90" t="str">
        <f>IF(AND(EP$85&gt;=FB173,EP$85&lt;=FC173),IFERROR($G173/FD173,0),"")</f>
        <v/>
      </c>
      <c r="EQ173" s="90" t="str">
        <f>IF(AND(EQ$85&gt;=FB173,EQ$85&lt;=FC173),IFERROR($G173/FD173,0),"")</f>
        <v/>
      </c>
      <c r="ER173" s="90" t="str">
        <f>IF(AND(ER$85&gt;=FB173,ER$85&lt;=FC173),IFERROR($G173/FD173,0),"")</f>
        <v/>
      </c>
      <c r="ES173" s="90" t="str">
        <f>IF(AND(ES$85&gt;=FB173,ES$85&lt;=FC173),IFERROR($G173/FD173,0),"")</f>
        <v/>
      </c>
      <c r="ET173" s="90" t="str">
        <f>IF(AND(ET$85&gt;=FB173,ET$85&lt;=FC173),IFERROR($G173/FD173,0),"")</f>
        <v/>
      </c>
      <c r="EU173" s="90" t="str">
        <f>IF(AND(EU$85&gt;=FB173,EU$85&lt;=FC173),IFERROR($G173/FD173,0),"")</f>
        <v/>
      </c>
      <c r="EV173" s="90" t="str">
        <f>IF(AND(EV$85&gt;=FB173,EV$85&lt;=FC173),IFERROR($G173/FD173,0),"")</f>
        <v/>
      </c>
      <c r="EW173" s="90" t="str">
        <f>IF(AND(EW$85&gt;=FB173,EW$85&lt;=FC173),IFERROR($G173/FD173,0),"")</f>
        <v/>
      </c>
      <c r="EX173" s="90" t="str">
        <f>IF(AND(EX$85&gt;=FB173,EX$85&lt;=FC173),IFERROR($G173/FD173,0),"")</f>
        <v/>
      </c>
      <c r="EY173" s="90" t="str">
        <f>IF(AND(EY$85&gt;=FB173,EY$85&lt;=FC173),IFERROR($G173/FD173,0),"")</f>
        <v/>
      </c>
      <c r="EZ173" s="90" t="str">
        <f>IF(AND(EZ$85&gt;=FB173,EZ$85&lt;=FC173),IFERROR($G173/FD173,0),"")</f>
        <v/>
      </c>
      <c r="FA173" s="90" t="str">
        <f>IF(AND(FA$85&gt;=FB173,FA$85&lt;=FC173),IFERROR($G173/FD173,0),"")</f>
        <v/>
      </c>
      <c r="FB173">
        <f>'06_Presupuesto'!J259-'02_Rendimientos'!$B$79+1</f>
        <v>82</v>
      </c>
      <c r="FC173">
        <f>'06_Presupuesto'!K259-'02_Rendimientos'!$B$79+1</f>
        <v>95</v>
      </c>
      <c r="FD173">
        <f>FC173-FB173+1</f>
        <v>14</v>
      </c>
    </row>
    <row r="174" spans="2:160">
      <c r="B174" s="109" t="str">
        <f>'06_Presupuesto'!K94</f>
        <v>C.1.4.7/f)</v>
      </c>
      <c r="C174" s="109" t="str">
        <f>'06_Presupuesto'!L94</f>
        <v>Equipos de Emergencia</v>
      </c>
      <c r="D174" s="109" t="str">
        <f>'06_Presupuesto'!M94</f>
        <v>UNI</v>
      </c>
      <c r="E174" s="110">
        <f>'06_Presupuesto'!N94</f>
        <v>3</v>
      </c>
      <c r="F174" s="110">
        <f>'06_Presupuesto'!O94</f>
        <v>64999.999999999993</v>
      </c>
      <c r="G174" s="110">
        <f>'06_Presupuesto'!P94</f>
        <v>194999.99999999997</v>
      </c>
      <c r="H174" s="110" t="str">
        <f>IF(AND(H$85&gt;=FB174,H$85&lt;=FC174),IFERROR($G174/FD174,0),"")</f>
        <v/>
      </c>
      <c r="I174" s="110" t="str">
        <f>IF(AND(I$85&gt;=FB174,I$85&lt;=FC174),IFERROR($G174/FD174,0),"")</f>
        <v/>
      </c>
      <c r="J174" s="110" t="str">
        <f>IF(AND(J$85&gt;=FB174,J$85&lt;=FC174),IFERROR($G174/FD174,0),"")</f>
        <v/>
      </c>
      <c r="K174" s="110" t="str">
        <f>IF(AND(K$85&gt;=FB174,K$85&lt;=FC174),IFERROR($G174/FD174,0),"")</f>
        <v/>
      </c>
      <c r="L174" s="110" t="str">
        <f>IF(AND(L$85&gt;=FB174,L$85&lt;=FC174),IFERROR($G174/FD174,0),"")</f>
        <v/>
      </c>
      <c r="M174" s="110" t="str">
        <f>IF(AND(M$85&gt;=FB174,M$85&lt;=FC174),IFERROR($G174/FD174,0),"")</f>
        <v/>
      </c>
      <c r="N174" s="110" t="str">
        <f>IF(AND(N$85&gt;=FB174,N$85&lt;=FC174),IFERROR($G174/FD174,0),"")</f>
        <v/>
      </c>
      <c r="O174" s="110" t="str">
        <f>IF(AND(O$85&gt;=FB174,O$85&lt;=FC174),IFERROR($G174/FD174,0),"")</f>
        <v/>
      </c>
      <c r="P174" s="110" t="str">
        <f>IF(AND(P$85&gt;=FB174,P$85&lt;=FC174),IFERROR($G174/FD174,0),"")</f>
        <v/>
      </c>
      <c r="Q174" s="110" t="str">
        <f>IF(AND(Q$85&gt;=FB174,Q$85&lt;=FC174),IFERROR($G174/FD174,0),"")</f>
        <v/>
      </c>
      <c r="R174" s="110" t="str">
        <f>IF(AND(R$85&gt;=FB174,R$85&lt;=FC174),IFERROR($G174/FD174,0),"")</f>
        <v/>
      </c>
      <c r="S174" s="110" t="str">
        <f>IF(AND(S$85&gt;=FB174,S$85&lt;=FC174),IFERROR($G174/FD174,0),"")</f>
        <v/>
      </c>
      <c r="T174" s="110" t="str">
        <f>IF(AND(T$85&gt;=FB174,T$85&lt;=FC174),IFERROR($G174/FD174,0),"")</f>
        <v/>
      </c>
      <c r="U174" s="110" t="str">
        <f>IF(AND(U$85&gt;=FB174,U$85&lt;=FC174),IFERROR($G174/FD174,0),"")</f>
        <v/>
      </c>
      <c r="V174" s="110" t="str">
        <f>IF(AND(V$85&gt;=FB174,V$85&lt;=FC174),IFERROR($G174/FD174,0),"")</f>
        <v/>
      </c>
      <c r="W174" s="110" t="str">
        <f>IF(AND(W$85&gt;=FB174,W$85&lt;=FC174),IFERROR($G174/FD174,0),"")</f>
        <v/>
      </c>
      <c r="X174" s="110" t="str">
        <f>IF(AND(X$85&gt;=FB174,X$85&lt;=FC174),IFERROR($G174/FD174,0),"")</f>
        <v/>
      </c>
      <c r="Y174" s="110" t="str">
        <f>IF(AND(Y$85&gt;=FB174,Y$85&lt;=FC174),IFERROR($G174/FD174,0),"")</f>
        <v/>
      </c>
      <c r="Z174" s="110" t="str">
        <f>IF(AND(Z$85&gt;=FB174,Z$85&lt;=FC174),IFERROR($G174/FD174,0),"")</f>
        <v/>
      </c>
      <c r="AA174" s="110" t="str">
        <f>IF(AND(AA$85&gt;=FB174,AA$85&lt;=FC174),IFERROR($G174/FD174,0),"")</f>
        <v/>
      </c>
      <c r="AB174" s="110" t="str">
        <f>IF(AND(AB$85&gt;=FB174,AB$85&lt;=FC174),IFERROR($G174/FD174,0),"")</f>
        <v/>
      </c>
      <c r="AC174" s="110" t="str">
        <f>IF(AND(AC$85&gt;=FB174,AC$85&lt;=FC174),IFERROR($G174/FD174,0),"")</f>
        <v/>
      </c>
      <c r="AD174" s="110" t="str">
        <f>IF(AND(AD$85&gt;=FB174,AD$85&lt;=FC174),IFERROR($G174/FD174,0),"")</f>
        <v/>
      </c>
      <c r="AE174" s="110" t="str">
        <f>IF(AND(AE$85&gt;=FB174,AE$85&lt;=FC174),IFERROR($G174/FD174,0),"")</f>
        <v/>
      </c>
      <c r="AF174" s="110" t="str">
        <f>IF(AND(AF$85&gt;=FB174,AF$85&lt;=FC174),IFERROR($G174/FD174,0),"")</f>
        <v/>
      </c>
      <c r="AG174" s="110" t="str">
        <f>IF(AND(AG$85&gt;=FB174,AG$85&lt;=FC174),IFERROR($G174/FD174,0),"")</f>
        <v/>
      </c>
      <c r="AH174" s="110" t="str">
        <f>IF(AND(AH$85&gt;=FB174,AH$85&lt;=FC174),IFERROR($G174/FD174,0),"")</f>
        <v/>
      </c>
      <c r="AI174" s="110" t="str">
        <f>IF(AND(AI$85&gt;=FB174,AI$85&lt;=FC174),IFERROR($G174/FD174,0),"")</f>
        <v/>
      </c>
      <c r="AJ174" s="110" t="str">
        <f>IF(AND(AJ$85&gt;=FB174,AJ$85&lt;=FC174),IFERROR($G174/FD174,0),"")</f>
        <v/>
      </c>
      <c r="AK174" s="110" t="str">
        <f>IF(AND(AK$85&gt;=FB174,AK$85&lt;=FC174),IFERROR($G174/FD174,0),"")</f>
        <v/>
      </c>
      <c r="AL174" s="110" t="str">
        <f>IF(AND(AL$85&gt;=FB174,AL$85&lt;=FC174),IFERROR($G174/FD174,0),"")</f>
        <v/>
      </c>
      <c r="AM174" s="110" t="str">
        <f>IF(AND(AM$85&gt;=FB174,AM$85&lt;=FC174),IFERROR($G174/FD174,0),"")</f>
        <v/>
      </c>
      <c r="AN174" s="110" t="str">
        <f>IF(AND(AN$85&gt;=FB174,AN$85&lt;=FC174),IFERROR($G174/FD174,0),"")</f>
        <v/>
      </c>
      <c r="AO174" s="110" t="str">
        <f>IF(AND(AO$85&gt;=FB174,AO$85&lt;=FC174),IFERROR($G174/FD174,0),"")</f>
        <v/>
      </c>
      <c r="AP174" s="110" t="str">
        <f>IF(AND(AP$85&gt;=FB174,AP$85&lt;=FC174),IFERROR($G174/FD174,0),"")</f>
        <v/>
      </c>
      <c r="AQ174" s="110" t="str">
        <f>IF(AND(AQ$85&gt;=FB174,AQ$85&lt;=FC174),IFERROR($G174/FD174,0),"")</f>
        <v/>
      </c>
      <c r="AR174" s="110" t="str">
        <f>IF(AND(AR$85&gt;=FB174,AR$85&lt;=FC174),IFERROR($G174/FD174,0),"")</f>
        <v/>
      </c>
      <c r="AS174" s="110" t="str">
        <f>IF(AND(AS$85&gt;=FB174,AS$85&lt;=FC174),IFERROR($G174/FD174,0),"")</f>
        <v/>
      </c>
      <c r="AT174" s="110" t="str">
        <f>IF(AND(AT$85&gt;=FB174,AT$85&lt;=FC174),IFERROR($G174/FD174,0),"")</f>
        <v/>
      </c>
      <c r="AU174" s="110" t="str">
        <f>IF(AND(AU$85&gt;=FB174,AU$85&lt;=FC174),IFERROR($G174/FD174,0),"")</f>
        <v/>
      </c>
      <c r="AV174" s="110" t="str">
        <f>IF(AND(AV$85&gt;=FB174,AV$85&lt;=FC174),IFERROR($G174/FD174,0),"")</f>
        <v/>
      </c>
      <c r="AW174" s="110" t="str">
        <f>IF(AND(AW$85&gt;=FB174,AW$85&lt;=FC174),IFERROR($G174/FD174,0),"")</f>
        <v/>
      </c>
      <c r="AX174" s="110" t="str">
        <f>IF(AND(AX$85&gt;=FB174,AX$85&lt;=FC174),IFERROR($G174/FD174,0),"")</f>
        <v/>
      </c>
      <c r="AY174" s="110" t="str">
        <f>IF(AND(AY$85&gt;=FB174,AY$85&lt;=FC174),IFERROR($G174/FD174,0),"")</f>
        <v/>
      </c>
      <c r="AZ174" s="110" t="str">
        <f>IF(AND(AZ$85&gt;=FB174,AZ$85&lt;=FC174),IFERROR($G174/FD174,0),"")</f>
        <v/>
      </c>
      <c r="BA174" s="110" t="str">
        <f>IF(AND(BA$85&gt;=FB174,BA$85&lt;=FC174),IFERROR($G174/FD174,0),"")</f>
        <v/>
      </c>
      <c r="BB174" s="110" t="str">
        <f>IF(AND(BB$85&gt;=FB174,BB$85&lt;=FC174),IFERROR($G174/FD174,0),"")</f>
        <v/>
      </c>
      <c r="BC174" s="110" t="str">
        <f>IF(AND(BC$85&gt;=FB174,BC$85&lt;=FC174),IFERROR($G174/FD174,0),"")</f>
        <v/>
      </c>
      <c r="BD174" s="110" t="str">
        <f>IF(AND(BD$85&gt;=FB174,BD$85&lt;=FC174),IFERROR($G174/FD174,0),"")</f>
        <v/>
      </c>
      <c r="BE174" s="110" t="str">
        <f>IF(AND(BE$85&gt;=FB174,BE$85&lt;=FC174),IFERROR($G174/FD174,0),"")</f>
        <v/>
      </c>
      <c r="BF174" s="110" t="str">
        <f>IF(AND(BF$85&gt;=FB174,BF$85&lt;=FC174),IFERROR($G174/FD174,0),"")</f>
        <v/>
      </c>
      <c r="BG174" s="110" t="str">
        <f>IF(AND(BG$85&gt;=FB174,BG$85&lt;=FC174),IFERROR($G174/FD174,0),"")</f>
        <v/>
      </c>
      <c r="BH174" s="110" t="str">
        <f>IF(AND(BH$85&gt;=FB174,BH$85&lt;=FC174),IFERROR($G174/FD174,0),"")</f>
        <v/>
      </c>
      <c r="BI174" s="110" t="str">
        <f>IF(AND(BI$85&gt;=FB174,BI$85&lt;=FC174),IFERROR($G174/FD174,0),"")</f>
        <v/>
      </c>
      <c r="BJ174" s="110" t="str">
        <f>IF(AND(BJ$85&gt;=FB174,BJ$85&lt;=FC174),IFERROR($G174/FD174,0),"")</f>
        <v/>
      </c>
      <c r="BK174" s="110" t="str">
        <f>IF(AND(BK$85&gt;=FB174,BK$85&lt;=FC174),IFERROR($G174/FD174,0),"")</f>
        <v/>
      </c>
      <c r="BL174" s="110" t="str">
        <f>IF(AND(BL$85&gt;=FB174,BL$85&lt;=FC174),IFERROR($G174/FD174,0),"")</f>
        <v/>
      </c>
      <c r="BM174" s="110" t="str">
        <f>IF(AND(BM$85&gt;=FB174,BM$85&lt;=FC174),IFERROR($G174/FD174,0),"")</f>
        <v/>
      </c>
      <c r="BN174" s="110" t="str">
        <f>IF(AND(BN$85&gt;=FB174,BN$85&lt;=FC174),IFERROR($G174/FD174,0),"")</f>
        <v/>
      </c>
      <c r="BO174" s="110" t="str">
        <f>IF(AND(BO$85&gt;=FB174,BO$85&lt;=FC174),IFERROR($G174/FD174,0),"")</f>
        <v/>
      </c>
      <c r="BP174" s="110" t="str">
        <f>IF(AND(BP$85&gt;=FB174,BP$85&lt;=FC174),IFERROR($G174/FD174,0),"")</f>
        <v/>
      </c>
      <c r="BQ174" s="110" t="str">
        <f>IF(AND(BQ$85&gt;=FB174,BQ$85&lt;=FC174),IFERROR($G174/FD174,0),"")</f>
        <v/>
      </c>
      <c r="BR174" s="110" t="str">
        <f>IF(AND(BR$85&gt;=FB174,BR$85&lt;=FC174),IFERROR($G174/FD174,0),"")</f>
        <v/>
      </c>
      <c r="BS174" s="110" t="str">
        <f>IF(AND(BS$85&gt;=FB174,BS$85&lt;=FC174),IFERROR($G174/FD174,0),"")</f>
        <v/>
      </c>
      <c r="BT174" s="110" t="str">
        <f>IF(AND(BT$85&gt;=FB174,BT$85&lt;=FC174),IFERROR($G174/FD174,0),"")</f>
        <v/>
      </c>
      <c r="BU174" s="110" t="str">
        <f>IF(AND(BU$85&gt;=FB174,BU$85&lt;=FC174),IFERROR($G174/FD174,0),"")</f>
        <v/>
      </c>
      <c r="BV174" s="110" t="str">
        <f>IF(AND(BV$85&gt;=FB174,BV$85&lt;=FC174),IFERROR($G174/FD174,0),"")</f>
        <v/>
      </c>
      <c r="BW174" s="110" t="str">
        <f>IF(AND(BW$85&gt;=FB174,BW$85&lt;=FC174),IFERROR($G174/FD174,0),"")</f>
        <v/>
      </c>
      <c r="BX174" s="110" t="str">
        <f>IF(AND(BX$85&gt;=FB174,BX$85&lt;=FC174),IFERROR($G174/FD174,0),"")</f>
        <v/>
      </c>
      <c r="BY174" s="110" t="str">
        <f>IF(AND(BY$85&gt;=FB174,BY$85&lt;=FC174),IFERROR($G174/FD174,0),"")</f>
        <v/>
      </c>
      <c r="BZ174" s="110" t="str">
        <f>IF(AND(BZ$85&gt;=FB174,BZ$85&lt;=FC174),IFERROR($G174/FD174,0),"")</f>
        <v/>
      </c>
      <c r="CA174" s="110" t="str">
        <f>IF(AND(CA$85&gt;=FB174,CA$85&lt;=FC174),IFERROR($G174/FD174,0),"")</f>
        <v/>
      </c>
      <c r="CB174" s="110" t="str">
        <f>IF(AND(CB$85&gt;=FB174,CB$85&lt;=FC174),IFERROR($G174/FD174,0),"")</f>
        <v/>
      </c>
      <c r="CC174" s="110" t="str">
        <f>IF(AND(CC$85&gt;=FB174,CC$85&lt;=FC174),IFERROR($G174/FD174,0),"")</f>
        <v/>
      </c>
      <c r="CD174" s="110" t="str">
        <f>IF(AND(CD$85&gt;=FB174,CD$85&lt;=FC174),IFERROR($G174/FD174,0),"")</f>
        <v/>
      </c>
      <c r="CE174" s="110" t="str">
        <f>IF(AND(CE$85&gt;=FB174,CE$85&lt;=FC174),IFERROR($G174/FD174,0),"")</f>
        <v/>
      </c>
      <c r="CF174" s="110" t="str">
        <f>IF(AND(CF$85&gt;=FB174,CF$85&lt;=FC174),IFERROR($G174/FD174,0),"")</f>
        <v/>
      </c>
      <c r="CG174" s="110" t="str">
        <f>IF(AND(CG$85&gt;=FB174,CG$85&lt;=FC174),IFERROR($G174/FD174,0),"")</f>
        <v/>
      </c>
      <c r="CH174" s="110" t="str">
        <f>IF(AND(CH$85&gt;=FB174,CH$85&lt;=FC174),IFERROR($G174/FD174,0),"")</f>
        <v/>
      </c>
      <c r="CI174" s="110" t="str">
        <f>IF(AND(CI$85&gt;=FB174,CI$85&lt;=FC174),IFERROR($G174/FD174,0),"")</f>
        <v/>
      </c>
      <c r="CJ174" s="110" t="str">
        <f>IF(AND(CJ$85&gt;=FB174,CJ$85&lt;=FC174),IFERROR($G174/FD174,0),"")</f>
        <v/>
      </c>
      <c r="CK174" s="110">
        <f>IF(AND(CK$85&gt;=FB174,CK$85&lt;=FC174),IFERROR($G174/FD174,0),"")</f>
        <v>13928.571428571426</v>
      </c>
      <c r="CL174" s="110">
        <f>IF(AND(CL$85&gt;=FB174,CL$85&lt;=FC174),IFERROR($G174/FD174,0),"")</f>
        <v>13928.571428571426</v>
      </c>
      <c r="CM174" s="110">
        <f>IF(AND(CM$85&gt;=FB174,CM$85&lt;=FC174),IFERROR($G174/FD174,0),"")</f>
        <v>13928.571428571426</v>
      </c>
      <c r="CN174" s="110">
        <f>IF(AND(CN$85&gt;=FB174,CN$85&lt;=FC174),IFERROR($G174/FD174,0),"")</f>
        <v>13928.571428571426</v>
      </c>
      <c r="CO174" s="110">
        <f>IF(AND(CO$85&gt;=FB174,CO$85&lt;=FC174),IFERROR($G174/FD174,0),"")</f>
        <v>13928.571428571426</v>
      </c>
      <c r="CP174" s="110">
        <f>IF(AND(CP$85&gt;=FB174,CP$85&lt;=FC174),IFERROR($G174/FD174,0),"")</f>
        <v>13928.571428571426</v>
      </c>
      <c r="CQ174" s="110">
        <f>IF(AND(CQ$85&gt;=FB174,CQ$85&lt;=FC174),IFERROR($G174/FD174,0),"")</f>
        <v>13928.571428571426</v>
      </c>
      <c r="CR174" s="110">
        <f>IF(AND(CR$85&gt;=FB174,CR$85&lt;=FC174),IFERROR($G174/FD174,0),"")</f>
        <v>13928.571428571426</v>
      </c>
      <c r="CS174" s="110">
        <f>IF(AND(CS$85&gt;=FB174,CS$85&lt;=FC174),IFERROR($G174/FD174,0),"")</f>
        <v>13928.571428571426</v>
      </c>
      <c r="CT174" s="110">
        <f>IF(AND(CT$85&gt;=FB174,CT$85&lt;=FC174),IFERROR($G174/FD174,0),"")</f>
        <v>13928.571428571426</v>
      </c>
      <c r="CU174" s="110">
        <f>IF(AND(CU$85&gt;=FB174,CU$85&lt;=FC174),IFERROR($G174/FD174,0),"")</f>
        <v>13928.571428571426</v>
      </c>
      <c r="CV174" s="110">
        <f>IF(AND(CV$85&gt;=FB174,CV$85&lt;=FC174),IFERROR($G174/FD174,0),"")</f>
        <v>13928.571428571426</v>
      </c>
      <c r="CW174" s="110">
        <f>IF(AND(CW$85&gt;=FB174,CW$85&lt;=FC174),IFERROR($G174/FD174,0),"")</f>
        <v>13928.571428571426</v>
      </c>
      <c r="CX174" s="110">
        <f>IF(AND(CX$85&gt;=FB174,CX$85&lt;=FC174),IFERROR($G174/FD174,0),"")</f>
        <v>13928.571428571426</v>
      </c>
      <c r="CY174" s="110" t="str">
        <f>IF(AND(CY$85&gt;=FB174,CY$85&lt;=FC174),IFERROR($G174/FD174,0),"")</f>
        <v/>
      </c>
      <c r="CZ174" s="110" t="str">
        <f>IF(AND(CZ$85&gt;=FB174,CZ$85&lt;=FC174),IFERROR($G174/FD174,0),"")</f>
        <v/>
      </c>
      <c r="DA174" s="110" t="str">
        <f>IF(AND(DA$85&gt;=FB174,DA$85&lt;=FC174),IFERROR($G174/FD174,0),"")</f>
        <v/>
      </c>
      <c r="DB174" s="110" t="str">
        <f>IF(AND(DB$85&gt;=FB174,DB$85&lt;=FC174),IFERROR($G174/FD174,0),"")</f>
        <v/>
      </c>
      <c r="DC174" s="110" t="str">
        <f>IF(AND(DC$85&gt;=FB174,DC$85&lt;=FC174),IFERROR($G174/FD174,0),"")</f>
        <v/>
      </c>
      <c r="DD174" s="110" t="str">
        <f>IF(AND(DD$85&gt;=FB174,DD$85&lt;=FC174),IFERROR($G174/FD174,0),"")</f>
        <v/>
      </c>
      <c r="DE174" s="110" t="str">
        <f>IF(AND(DE$85&gt;=FB174,DE$85&lt;=FC174),IFERROR($G174/FD174,0),"")</f>
        <v/>
      </c>
      <c r="DF174" s="110" t="str">
        <f>IF(AND(DF$85&gt;=FB174,DF$85&lt;=FC174),IFERROR($G174/FD174,0),"")</f>
        <v/>
      </c>
      <c r="DG174" s="110" t="str">
        <f>IF(AND(DG$85&gt;=FB174,DG$85&lt;=FC174),IFERROR($G174/FD174,0),"")</f>
        <v/>
      </c>
      <c r="DH174" s="110" t="str">
        <f>IF(AND(DH$85&gt;=FB174,DH$85&lt;=FC174),IFERROR($G174/FD174,0),"")</f>
        <v/>
      </c>
      <c r="DI174" s="110" t="str">
        <f>IF(AND(DI$85&gt;=FB174,DI$85&lt;=FC174),IFERROR($G174/FD174,0),"")</f>
        <v/>
      </c>
      <c r="DJ174" s="110" t="str">
        <f>IF(AND(DJ$85&gt;=FB174,DJ$85&lt;=FC174),IFERROR($G174/FD174,0),"")</f>
        <v/>
      </c>
      <c r="DK174" s="110" t="str">
        <f>IF(AND(DK$85&gt;=FB174,DK$85&lt;=FC174),IFERROR($G174/FD174,0),"")</f>
        <v/>
      </c>
      <c r="DL174" s="110" t="str">
        <f>IF(AND(DL$85&gt;=FB174,DL$85&lt;=FC174),IFERROR($G174/FD174,0),"")</f>
        <v/>
      </c>
      <c r="DM174" s="110" t="str">
        <f>IF(AND(DM$85&gt;=FB174,DM$85&lt;=FC174),IFERROR($G174/FD174,0),"")</f>
        <v/>
      </c>
      <c r="DN174" s="110" t="str">
        <f>IF(AND(DN$85&gt;=FB174,DN$85&lt;=FC174),IFERROR($G174/FD174,0),"")</f>
        <v/>
      </c>
      <c r="DO174" s="110" t="str">
        <f>IF(AND(DO$85&gt;=FB174,DO$85&lt;=FC174),IFERROR($G174/FD174,0),"")</f>
        <v/>
      </c>
      <c r="DP174" s="110" t="str">
        <f>IF(AND(DP$85&gt;=FB174,DP$85&lt;=FC174),IFERROR($G174/FD174,0),"")</f>
        <v/>
      </c>
      <c r="DQ174" s="110" t="str">
        <f>IF(AND(DQ$85&gt;=FB174,DQ$85&lt;=FC174),IFERROR($G174/FD174,0),"")</f>
        <v/>
      </c>
      <c r="DR174" s="110" t="str">
        <f>IF(AND(DR$85&gt;=FB174,DR$85&lt;=FC174),IFERROR($G174/FD174,0),"")</f>
        <v/>
      </c>
      <c r="DS174" s="110" t="str">
        <f>IF(AND(DS$85&gt;=FB174,DS$85&lt;=FC174),IFERROR($G174/FD174,0),"")</f>
        <v/>
      </c>
      <c r="DT174" s="110" t="str">
        <f>IF(AND(DT$85&gt;=FB174,DT$85&lt;=FC174),IFERROR($G174/FD174,0),"")</f>
        <v/>
      </c>
      <c r="DU174" s="110" t="str">
        <f>IF(AND(DU$85&gt;=FB174,DU$85&lt;=FC174),IFERROR($G174/FD174,0),"")</f>
        <v/>
      </c>
      <c r="DV174" s="110" t="str">
        <f>IF(AND(DV$85&gt;=FB174,DV$85&lt;=FC174),IFERROR($G174/FD174,0),"")</f>
        <v/>
      </c>
      <c r="DW174" s="110" t="str">
        <f>IF(AND(DW$85&gt;=FB174,DW$85&lt;=FC174),IFERROR($G174/FD174,0),"")</f>
        <v/>
      </c>
      <c r="DX174" s="110" t="str">
        <f>IF(AND(DX$85&gt;=FB174,DX$85&lt;=FC174),IFERROR($G174/FD174,0),"")</f>
        <v/>
      </c>
      <c r="DY174" s="110" t="str">
        <f>IF(AND(DY$85&gt;=FB174,DY$85&lt;=FC174),IFERROR($G174/FD174,0),"")</f>
        <v/>
      </c>
      <c r="DZ174" s="110" t="str">
        <f>IF(AND(DZ$85&gt;=FB174,DZ$85&lt;=FC174),IFERROR($G174/FD174,0),"")</f>
        <v/>
      </c>
      <c r="EA174" s="110" t="str">
        <f>IF(AND(EA$85&gt;=FB174,EA$85&lt;=FC174),IFERROR($G174/FD174,0),"")</f>
        <v/>
      </c>
      <c r="EB174" s="110" t="str">
        <f>IF(AND(EB$85&gt;=FB174,EB$85&lt;=FC174),IFERROR($G174/FD174,0),"")</f>
        <v/>
      </c>
      <c r="EC174" s="110" t="str">
        <f>IF(AND(EC$85&gt;=FB174,EC$85&lt;=FC174),IFERROR($G174/FD174,0),"")</f>
        <v/>
      </c>
      <c r="ED174" s="110" t="str">
        <f>IF(AND(ED$85&gt;=FB174,ED$85&lt;=FC174),IFERROR($G174/FD174,0),"")</f>
        <v/>
      </c>
      <c r="EE174" s="110" t="str">
        <f>IF(AND(EE$85&gt;=FB174,EE$85&lt;=FC174),IFERROR($G174/FD174,0),"")</f>
        <v/>
      </c>
      <c r="EF174" s="110" t="str">
        <f>IF(AND(EF$85&gt;=FB174,EF$85&lt;=FC174),IFERROR($G174/FD174,0),"")</f>
        <v/>
      </c>
      <c r="EG174" s="110" t="str">
        <f>IF(AND(EG$85&gt;=FB174,EG$85&lt;=FC174),IFERROR($G174/FD174,0),"")</f>
        <v/>
      </c>
      <c r="EH174" s="110" t="str">
        <f>IF(AND(EH$85&gt;=FB174,EH$85&lt;=FC174),IFERROR($G174/FD174,0),"")</f>
        <v/>
      </c>
      <c r="EI174" s="110" t="str">
        <f>IF(AND(EI$85&gt;=FB174,EI$85&lt;=FC174),IFERROR($G174/FD174,0),"")</f>
        <v/>
      </c>
      <c r="EJ174" s="110" t="str">
        <f>IF(AND(EJ$85&gt;=FB174,EJ$85&lt;=FC174),IFERROR($G174/FD174,0),"")</f>
        <v/>
      </c>
      <c r="EK174" s="110" t="str">
        <f>IF(AND(EK$85&gt;=FB174,EK$85&lt;=FC174),IFERROR($G174/FD174,0),"")</f>
        <v/>
      </c>
      <c r="EL174" s="110" t="str">
        <f>IF(AND(EL$85&gt;=FB174,EL$85&lt;=FC174),IFERROR($G174/FD174,0),"")</f>
        <v/>
      </c>
      <c r="EM174" s="110" t="str">
        <f>IF(AND(EM$85&gt;=FB174,EM$85&lt;=FC174),IFERROR($G174/FD174,0),"")</f>
        <v/>
      </c>
      <c r="EN174" s="110" t="str">
        <f>IF(AND(EN$85&gt;=FB174,EN$85&lt;=FC174),IFERROR($G174/FD174,0),"")</f>
        <v/>
      </c>
      <c r="EO174" s="110" t="str">
        <f>IF(AND(EO$85&gt;=FB174,EO$85&lt;=FC174),IFERROR($G174/FD174,0),"")</f>
        <v/>
      </c>
      <c r="EP174" s="110" t="str">
        <f>IF(AND(EP$85&gt;=FB174,EP$85&lt;=FC174),IFERROR($G174/FD174,0),"")</f>
        <v/>
      </c>
      <c r="EQ174" s="110" t="str">
        <f>IF(AND(EQ$85&gt;=FB174,EQ$85&lt;=FC174),IFERROR($G174/FD174,0),"")</f>
        <v/>
      </c>
      <c r="ER174" s="110" t="str">
        <f>IF(AND(ER$85&gt;=FB174,ER$85&lt;=FC174),IFERROR($G174/FD174,0),"")</f>
        <v/>
      </c>
      <c r="ES174" s="110" t="str">
        <f>IF(AND(ES$85&gt;=FB174,ES$85&lt;=FC174),IFERROR($G174/FD174,0),"")</f>
        <v/>
      </c>
      <c r="ET174" s="110" t="str">
        <f>IF(AND(ET$85&gt;=FB174,ET$85&lt;=FC174),IFERROR($G174/FD174,0),"")</f>
        <v/>
      </c>
      <c r="EU174" s="110" t="str">
        <f>IF(AND(EU$85&gt;=FB174,EU$85&lt;=FC174),IFERROR($G174/FD174,0),"")</f>
        <v/>
      </c>
      <c r="EV174" s="110" t="str">
        <f>IF(AND(EV$85&gt;=FB174,EV$85&lt;=FC174),IFERROR($G174/FD174,0),"")</f>
        <v/>
      </c>
      <c r="EW174" s="110" t="str">
        <f>IF(AND(EW$85&gt;=FB174,EW$85&lt;=FC174),IFERROR($G174/FD174,0),"")</f>
        <v/>
      </c>
      <c r="EX174" s="110" t="str">
        <f>IF(AND(EX$85&gt;=FB174,EX$85&lt;=FC174),IFERROR($G174/FD174,0),"")</f>
        <v/>
      </c>
      <c r="EY174" s="110" t="str">
        <f>IF(AND(EY$85&gt;=FB174,EY$85&lt;=FC174),IFERROR($G174/FD174,0),"")</f>
        <v/>
      </c>
      <c r="EZ174" s="110" t="str">
        <f>IF(AND(EZ$85&gt;=FB174,EZ$85&lt;=FC174),IFERROR($G174/FD174,0),"")</f>
        <v/>
      </c>
      <c r="FA174" s="110" t="str">
        <f>IF(AND(FA$85&gt;=FB174,FA$85&lt;=FC174),IFERROR($G174/FD174,0),"")</f>
        <v/>
      </c>
      <c r="FB174">
        <f>'06_Presupuesto'!J260-'02_Rendimientos'!$B$79+1</f>
        <v>82</v>
      </c>
      <c r="FC174">
        <f>'06_Presupuesto'!K260-'02_Rendimientos'!$B$79+1</f>
        <v>95</v>
      </c>
      <c r="FD174">
        <f>FC174-FB174+1</f>
        <v>14</v>
      </c>
    </row>
    <row r="175" spans="2:160">
      <c r="B175" t="str">
        <f>'06_Presupuesto'!K95</f>
        <v>C.2.1.1</v>
      </c>
      <c r="C175" t="str">
        <f>'06_Presupuesto'!L95</f>
        <v>Excavación en zanja de 0-2 (m)</v>
      </c>
      <c r="D175" t="str">
        <f>'06_Presupuesto'!M95</f>
        <v>M3</v>
      </c>
      <c r="E175" s="90">
        <f>'06_Presupuesto'!N95</f>
        <v>4.24</v>
      </c>
      <c r="F175" s="90">
        <f>'06_Presupuesto'!O95</f>
        <v>52499.999999999993</v>
      </c>
      <c r="G175" s="90">
        <f>'06_Presupuesto'!P95</f>
        <v>222599.99999999997</v>
      </c>
      <c r="H175" s="90" t="str">
        <f>IF(AND(H$85&gt;=FB175,H$85&lt;=FC175),IFERROR($G175/FD175,0),"")</f>
        <v/>
      </c>
      <c r="I175" s="90" t="str">
        <f>IF(AND(I$85&gt;=FB175,I$85&lt;=FC175),IFERROR($G175/FD175,0),"")</f>
        <v/>
      </c>
      <c r="J175" s="90" t="str">
        <f>IF(AND(J$85&gt;=FB175,J$85&lt;=FC175),IFERROR($G175/FD175,0),"")</f>
        <v/>
      </c>
      <c r="K175" s="90" t="str">
        <f>IF(AND(K$85&gt;=FB175,K$85&lt;=FC175),IFERROR($G175/FD175,0),"")</f>
        <v/>
      </c>
      <c r="L175" s="90" t="str">
        <f>IF(AND(L$85&gt;=FB175,L$85&lt;=FC175),IFERROR($G175/FD175,0),"")</f>
        <v/>
      </c>
      <c r="M175" s="90" t="str">
        <f>IF(AND(M$85&gt;=FB175,M$85&lt;=FC175),IFERROR($G175/FD175,0),"")</f>
        <v/>
      </c>
      <c r="N175" s="90" t="str">
        <f>IF(AND(N$85&gt;=FB175,N$85&lt;=FC175),IFERROR($G175/FD175,0),"")</f>
        <v/>
      </c>
      <c r="O175" s="90" t="str">
        <f>IF(AND(O$85&gt;=FB175,O$85&lt;=FC175),IFERROR($G175/FD175,0),"")</f>
        <v/>
      </c>
      <c r="P175" s="90" t="str">
        <f>IF(AND(P$85&gt;=FB175,P$85&lt;=FC175),IFERROR($G175/FD175,0),"")</f>
        <v/>
      </c>
      <c r="Q175" s="90" t="str">
        <f>IF(AND(Q$85&gt;=FB175,Q$85&lt;=FC175),IFERROR($G175/FD175,0),"")</f>
        <v/>
      </c>
      <c r="R175" s="90" t="str">
        <f>IF(AND(R$85&gt;=FB175,R$85&lt;=FC175),IFERROR($G175/FD175,0),"")</f>
        <v/>
      </c>
      <c r="S175" s="90" t="str">
        <f>IF(AND(S$85&gt;=FB175,S$85&lt;=FC175),IFERROR($G175/FD175,0),"")</f>
        <v/>
      </c>
      <c r="T175" s="90" t="str">
        <f>IF(AND(T$85&gt;=FB175,T$85&lt;=FC175),IFERROR($G175/FD175,0),"")</f>
        <v/>
      </c>
      <c r="U175" s="90" t="str">
        <f>IF(AND(U$85&gt;=FB175,U$85&lt;=FC175),IFERROR($G175/FD175,0),"")</f>
        <v/>
      </c>
      <c r="V175" s="90" t="str">
        <f>IF(AND(V$85&gt;=FB175,V$85&lt;=FC175),IFERROR($G175/FD175,0),"")</f>
        <v/>
      </c>
      <c r="W175" s="90" t="str">
        <f>IF(AND(W$85&gt;=FB175,W$85&lt;=FC175),IFERROR($G175/FD175,0),"")</f>
        <v/>
      </c>
      <c r="X175" s="90" t="str">
        <f>IF(AND(X$85&gt;=FB175,X$85&lt;=FC175),IFERROR($G175/FD175,0),"")</f>
        <v/>
      </c>
      <c r="Y175" s="90" t="str">
        <f>IF(AND(Y$85&gt;=FB175,Y$85&lt;=FC175),IFERROR($G175/FD175,0),"")</f>
        <v/>
      </c>
      <c r="Z175" s="90" t="str">
        <f>IF(AND(Z$85&gt;=FB175,Z$85&lt;=FC175),IFERROR($G175/FD175,0),"")</f>
        <v/>
      </c>
      <c r="AA175" s="90" t="str">
        <f>IF(AND(AA$85&gt;=FB175,AA$85&lt;=FC175),IFERROR($G175/FD175,0),"")</f>
        <v/>
      </c>
      <c r="AB175" s="90" t="str">
        <f>IF(AND(AB$85&gt;=FB175,AB$85&lt;=FC175),IFERROR($G175/FD175,0),"")</f>
        <v/>
      </c>
      <c r="AC175" s="90" t="str">
        <f>IF(AND(AC$85&gt;=FB175,AC$85&lt;=FC175),IFERROR($G175/FD175,0),"")</f>
        <v/>
      </c>
      <c r="AD175" s="90" t="str">
        <f>IF(AND(AD$85&gt;=FB175,AD$85&lt;=FC175),IFERROR($G175/FD175,0),"")</f>
        <v/>
      </c>
      <c r="AE175" s="90" t="str">
        <f>IF(AND(AE$85&gt;=FB175,AE$85&lt;=FC175),IFERROR($G175/FD175,0),"")</f>
        <v/>
      </c>
      <c r="AF175" s="90" t="str">
        <f>IF(AND(AF$85&gt;=FB175,AF$85&lt;=FC175),IFERROR($G175/FD175,0),"")</f>
        <v/>
      </c>
      <c r="AG175" s="90" t="str">
        <f>IF(AND(AG$85&gt;=FB175,AG$85&lt;=FC175),IFERROR($G175/FD175,0),"")</f>
        <v/>
      </c>
      <c r="AH175" s="90" t="str">
        <f>IF(AND(AH$85&gt;=FB175,AH$85&lt;=FC175),IFERROR($G175/FD175,0),"")</f>
        <v/>
      </c>
      <c r="AI175" s="90" t="str">
        <f>IF(AND(AI$85&gt;=FB175,AI$85&lt;=FC175),IFERROR($G175/FD175,0),"")</f>
        <v/>
      </c>
      <c r="AJ175" s="90" t="str">
        <f>IF(AND(AJ$85&gt;=FB175,AJ$85&lt;=FC175),IFERROR($G175/FD175,0),"")</f>
        <v/>
      </c>
      <c r="AK175" s="90" t="str">
        <f>IF(AND(AK$85&gt;=FB175,AK$85&lt;=FC175),IFERROR($G175/FD175,0),"")</f>
        <v/>
      </c>
      <c r="AL175" s="90" t="str">
        <f>IF(AND(AL$85&gt;=FB175,AL$85&lt;=FC175),IFERROR($G175/FD175,0),"")</f>
        <v/>
      </c>
      <c r="AM175" s="90" t="str">
        <f>IF(AND(AM$85&gt;=FB175,AM$85&lt;=FC175),IFERROR($G175/FD175,0),"")</f>
        <v/>
      </c>
      <c r="AN175" s="90" t="str">
        <f>IF(AND(AN$85&gt;=FB175,AN$85&lt;=FC175),IFERROR($G175/FD175,0),"")</f>
        <v/>
      </c>
      <c r="AO175" s="90" t="str">
        <f>IF(AND(AO$85&gt;=FB175,AO$85&lt;=FC175),IFERROR($G175/FD175,0),"")</f>
        <v/>
      </c>
      <c r="AP175" s="90" t="str">
        <f>IF(AND(AP$85&gt;=FB175,AP$85&lt;=FC175),IFERROR($G175/FD175,0),"")</f>
        <v/>
      </c>
      <c r="AQ175" s="90" t="str">
        <f>IF(AND(AQ$85&gt;=FB175,AQ$85&lt;=FC175),IFERROR($G175/FD175,0),"")</f>
        <v/>
      </c>
      <c r="AR175" s="90" t="str">
        <f>IF(AND(AR$85&gt;=FB175,AR$85&lt;=FC175),IFERROR($G175/FD175,0),"")</f>
        <v/>
      </c>
      <c r="AS175" s="90" t="str">
        <f>IF(AND(AS$85&gt;=FB175,AS$85&lt;=FC175),IFERROR($G175/FD175,0),"")</f>
        <v/>
      </c>
      <c r="AT175" s="90" t="str">
        <f>IF(AND(AT$85&gt;=FB175,AT$85&lt;=FC175),IFERROR($G175/FD175,0),"")</f>
        <v/>
      </c>
      <c r="AU175" s="90" t="str">
        <f>IF(AND(AU$85&gt;=FB175,AU$85&lt;=FC175),IFERROR($G175/FD175,0),"")</f>
        <v/>
      </c>
      <c r="AV175" s="90" t="str">
        <f>IF(AND(AV$85&gt;=FB175,AV$85&lt;=FC175),IFERROR($G175/FD175,0),"")</f>
        <v/>
      </c>
      <c r="AW175" s="90" t="str">
        <f>IF(AND(AW$85&gt;=FB175,AW$85&lt;=FC175),IFERROR($G175/FD175,0),"")</f>
        <v/>
      </c>
      <c r="AX175" s="90" t="str">
        <f>IF(AND(AX$85&gt;=FB175,AX$85&lt;=FC175),IFERROR($G175/FD175,0),"")</f>
        <v/>
      </c>
      <c r="AY175" s="90" t="str">
        <f>IF(AND(AY$85&gt;=FB175,AY$85&lt;=FC175),IFERROR($G175/FD175,0),"")</f>
        <v/>
      </c>
      <c r="AZ175" s="90" t="str">
        <f>IF(AND(AZ$85&gt;=FB175,AZ$85&lt;=FC175),IFERROR($G175/FD175,0),"")</f>
        <v/>
      </c>
      <c r="BA175" s="90" t="str">
        <f>IF(AND(BA$85&gt;=FB175,BA$85&lt;=FC175),IFERROR($G175/FD175,0),"")</f>
        <v/>
      </c>
      <c r="BB175" s="90" t="str">
        <f>IF(AND(BB$85&gt;=FB175,BB$85&lt;=FC175),IFERROR($G175/FD175,0),"")</f>
        <v/>
      </c>
      <c r="BC175" s="90" t="str">
        <f>IF(AND(BC$85&gt;=FB175,BC$85&lt;=FC175),IFERROR($G175/FD175,0),"")</f>
        <v/>
      </c>
      <c r="BD175" s="90" t="str">
        <f>IF(AND(BD$85&gt;=FB175,BD$85&lt;=FC175),IFERROR($G175/FD175,0),"")</f>
        <v/>
      </c>
      <c r="BE175" s="90" t="str">
        <f>IF(AND(BE$85&gt;=FB175,BE$85&lt;=FC175),IFERROR($G175/FD175,0),"")</f>
        <v/>
      </c>
      <c r="BF175" s="90" t="str">
        <f>IF(AND(BF$85&gt;=FB175,BF$85&lt;=FC175),IFERROR($G175/FD175,0),"")</f>
        <v/>
      </c>
      <c r="BG175" s="90" t="str">
        <f>IF(AND(BG$85&gt;=FB175,BG$85&lt;=FC175),IFERROR($G175/FD175,0),"")</f>
        <v/>
      </c>
      <c r="BH175" s="90" t="str">
        <f>IF(AND(BH$85&gt;=FB175,BH$85&lt;=FC175),IFERROR($G175/FD175,0),"")</f>
        <v/>
      </c>
      <c r="BI175" s="90" t="str">
        <f>IF(AND(BI$85&gt;=FB175,BI$85&lt;=FC175),IFERROR($G175/FD175,0),"")</f>
        <v/>
      </c>
      <c r="BJ175" s="90" t="str">
        <f>IF(AND(BJ$85&gt;=FB175,BJ$85&lt;=FC175),IFERROR($G175/FD175,0),"")</f>
        <v/>
      </c>
      <c r="BK175" s="90" t="str">
        <f>IF(AND(BK$85&gt;=FB175,BK$85&lt;=FC175),IFERROR($G175/FD175,0),"")</f>
        <v/>
      </c>
      <c r="BL175" s="90" t="str">
        <f>IF(AND(BL$85&gt;=FB175,BL$85&lt;=FC175),IFERROR($G175/FD175,0),"")</f>
        <v/>
      </c>
      <c r="BM175" s="90" t="str">
        <f>IF(AND(BM$85&gt;=FB175,BM$85&lt;=FC175),IFERROR($G175/FD175,0),"")</f>
        <v/>
      </c>
      <c r="BN175" s="90" t="str">
        <f>IF(AND(BN$85&gt;=FB175,BN$85&lt;=FC175),IFERROR($G175/FD175,0),"")</f>
        <v/>
      </c>
      <c r="BO175" s="90" t="str">
        <f>IF(AND(BO$85&gt;=FB175,BO$85&lt;=FC175),IFERROR($G175/FD175,0),"")</f>
        <v/>
      </c>
      <c r="BP175" s="90" t="str">
        <f>IF(AND(BP$85&gt;=FB175,BP$85&lt;=FC175),IFERROR($G175/FD175,0),"")</f>
        <v/>
      </c>
      <c r="BQ175" s="90" t="str">
        <f>IF(AND(BQ$85&gt;=FB175,BQ$85&lt;=FC175),IFERROR($G175/FD175,0),"")</f>
        <v/>
      </c>
      <c r="BR175" s="90" t="str">
        <f>IF(AND(BR$85&gt;=FB175,BR$85&lt;=FC175),IFERROR($G175/FD175,0),"")</f>
        <v/>
      </c>
      <c r="BS175" s="90" t="str">
        <f>IF(AND(BS$85&gt;=FB175,BS$85&lt;=FC175),IFERROR($G175/FD175,0),"")</f>
        <v/>
      </c>
      <c r="BT175" s="90" t="str">
        <f>IF(AND(BT$85&gt;=FB175,BT$85&lt;=FC175),IFERROR($G175/FD175,0),"")</f>
        <v/>
      </c>
      <c r="BU175" s="90" t="str">
        <f>IF(AND(BU$85&gt;=FB175,BU$85&lt;=FC175),IFERROR($G175/FD175,0),"")</f>
        <v/>
      </c>
      <c r="BV175" s="90" t="str">
        <f>IF(AND(BV$85&gt;=FB175,BV$85&lt;=FC175),IFERROR($G175/FD175,0),"")</f>
        <v/>
      </c>
      <c r="BW175" s="90">
        <f>IF(AND(BW$85&gt;=FB175,BW$85&lt;=FC175),IFERROR($G175/FD175,0),"")</f>
        <v>18549.999999999996</v>
      </c>
      <c r="BX175" s="90">
        <f>IF(AND(BX$85&gt;=FB175,BX$85&lt;=FC175),IFERROR($G175/FD175,0),"")</f>
        <v>18549.999999999996</v>
      </c>
      <c r="BY175" s="90">
        <f>IF(AND(BY$85&gt;=FB175,BY$85&lt;=FC175),IFERROR($G175/FD175,0),"")</f>
        <v>18549.999999999996</v>
      </c>
      <c r="BZ175" s="90">
        <f>IF(AND(BZ$85&gt;=FB175,BZ$85&lt;=FC175),IFERROR($G175/FD175,0),"")</f>
        <v>18549.999999999996</v>
      </c>
      <c r="CA175" s="90">
        <f>IF(AND(CA$85&gt;=FB175,CA$85&lt;=FC175),IFERROR($G175/FD175,0),"")</f>
        <v>18549.999999999996</v>
      </c>
      <c r="CB175" s="90">
        <f>IF(AND(CB$85&gt;=FB175,CB$85&lt;=FC175),IFERROR($G175/FD175,0),"")</f>
        <v>18549.999999999996</v>
      </c>
      <c r="CC175" s="90">
        <f>IF(AND(CC$85&gt;=FB175,CC$85&lt;=FC175),IFERROR($G175/FD175,0),"")</f>
        <v>18549.999999999996</v>
      </c>
      <c r="CD175" s="90">
        <f>IF(AND(CD$85&gt;=FB175,CD$85&lt;=FC175),IFERROR($G175/FD175,0),"")</f>
        <v>18549.999999999996</v>
      </c>
      <c r="CE175" s="90">
        <f>IF(AND(CE$85&gt;=FB175,CE$85&lt;=FC175),IFERROR($G175/FD175,0),"")</f>
        <v>18549.999999999996</v>
      </c>
      <c r="CF175" s="90">
        <f>IF(AND(CF$85&gt;=FB175,CF$85&lt;=FC175),IFERROR($G175/FD175,0),"")</f>
        <v>18549.999999999996</v>
      </c>
      <c r="CG175" s="90">
        <f>IF(AND(CG$85&gt;=FB175,CG$85&lt;=FC175),IFERROR($G175/FD175,0),"")</f>
        <v>18549.999999999996</v>
      </c>
      <c r="CH175" s="90">
        <f>IF(AND(CH$85&gt;=FB175,CH$85&lt;=FC175),IFERROR($G175/FD175,0),"")</f>
        <v>18549.999999999996</v>
      </c>
      <c r="CI175" s="90" t="str">
        <f>IF(AND(CI$85&gt;=FB175,CI$85&lt;=FC175),IFERROR($G175/FD175,0),"")</f>
        <v/>
      </c>
      <c r="CJ175" s="90" t="str">
        <f>IF(AND(CJ$85&gt;=FB175,CJ$85&lt;=FC175),IFERROR($G175/FD175,0),"")</f>
        <v/>
      </c>
      <c r="CK175" s="90" t="str">
        <f>IF(AND(CK$85&gt;=FB175,CK$85&lt;=FC175),IFERROR($G175/FD175,0),"")</f>
        <v/>
      </c>
      <c r="CL175" s="90" t="str">
        <f>IF(AND(CL$85&gt;=FB175,CL$85&lt;=FC175),IFERROR($G175/FD175,0),"")</f>
        <v/>
      </c>
      <c r="CM175" s="90" t="str">
        <f>IF(AND(CM$85&gt;=FB175,CM$85&lt;=FC175),IFERROR($G175/FD175,0),"")</f>
        <v/>
      </c>
      <c r="CN175" s="90" t="str">
        <f>IF(AND(CN$85&gt;=FB175,CN$85&lt;=FC175),IFERROR($G175/FD175,0),"")</f>
        <v/>
      </c>
      <c r="CO175" s="90" t="str">
        <f>IF(AND(CO$85&gt;=FB175,CO$85&lt;=FC175),IFERROR($G175/FD175,0),"")</f>
        <v/>
      </c>
      <c r="CP175" s="90" t="str">
        <f>IF(AND(CP$85&gt;=FB175,CP$85&lt;=FC175),IFERROR($G175/FD175,0),"")</f>
        <v/>
      </c>
      <c r="CQ175" s="90" t="str">
        <f>IF(AND(CQ$85&gt;=FB175,CQ$85&lt;=FC175),IFERROR($G175/FD175,0),"")</f>
        <v/>
      </c>
      <c r="CR175" s="90" t="str">
        <f>IF(AND(CR$85&gt;=FB175,CR$85&lt;=FC175),IFERROR($G175/FD175,0),"")</f>
        <v/>
      </c>
      <c r="CS175" s="90" t="str">
        <f>IF(AND(CS$85&gt;=FB175,CS$85&lt;=FC175),IFERROR($G175/FD175,0),"")</f>
        <v/>
      </c>
      <c r="CT175" s="90" t="str">
        <f>IF(AND(CT$85&gt;=FB175,CT$85&lt;=FC175),IFERROR($G175/FD175,0),"")</f>
        <v/>
      </c>
      <c r="CU175" s="90" t="str">
        <f>IF(AND(CU$85&gt;=FB175,CU$85&lt;=FC175),IFERROR($G175/FD175,0),"")</f>
        <v/>
      </c>
      <c r="CV175" s="90" t="str">
        <f>IF(AND(CV$85&gt;=FB175,CV$85&lt;=FC175),IFERROR($G175/FD175,0),"")</f>
        <v/>
      </c>
      <c r="CW175" s="90" t="str">
        <f>IF(AND(CW$85&gt;=FB175,CW$85&lt;=FC175),IFERROR($G175/FD175,0),"")</f>
        <v/>
      </c>
      <c r="CX175" s="90" t="str">
        <f>IF(AND(CX$85&gt;=FB175,CX$85&lt;=FC175),IFERROR($G175/FD175,0),"")</f>
        <v/>
      </c>
      <c r="CY175" s="90" t="str">
        <f>IF(AND(CY$85&gt;=FB175,CY$85&lt;=FC175),IFERROR($G175/FD175,0),"")</f>
        <v/>
      </c>
      <c r="CZ175" s="90" t="str">
        <f>IF(AND(CZ$85&gt;=FB175,CZ$85&lt;=FC175),IFERROR($G175/FD175,0),"")</f>
        <v/>
      </c>
      <c r="DA175" s="90" t="str">
        <f>IF(AND(DA$85&gt;=FB175,DA$85&lt;=FC175),IFERROR($G175/FD175,0),"")</f>
        <v/>
      </c>
      <c r="DB175" s="90" t="str">
        <f>IF(AND(DB$85&gt;=FB175,DB$85&lt;=FC175),IFERROR($G175/FD175,0),"")</f>
        <v/>
      </c>
      <c r="DC175" s="90" t="str">
        <f>IF(AND(DC$85&gt;=FB175,DC$85&lt;=FC175),IFERROR($G175/FD175,0),"")</f>
        <v/>
      </c>
      <c r="DD175" s="90" t="str">
        <f>IF(AND(DD$85&gt;=FB175,DD$85&lt;=FC175),IFERROR($G175/FD175,0),"")</f>
        <v/>
      </c>
      <c r="DE175" s="90" t="str">
        <f>IF(AND(DE$85&gt;=FB175,DE$85&lt;=FC175),IFERROR($G175/FD175,0),"")</f>
        <v/>
      </c>
      <c r="DF175" s="90" t="str">
        <f>IF(AND(DF$85&gt;=FB175,DF$85&lt;=FC175),IFERROR($G175/FD175,0),"")</f>
        <v/>
      </c>
      <c r="DG175" s="90" t="str">
        <f>IF(AND(DG$85&gt;=FB175,DG$85&lt;=FC175),IFERROR($G175/FD175,0),"")</f>
        <v/>
      </c>
      <c r="DH175" s="90" t="str">
        <f>IF(AND(DH$85&gt;=FB175,DH$85&lt;=FC175),IFERROR($G175/FD175,0),"")</f>
        <v/>
      </c>
      <c r="DI175" s="90" t="str">
        <f>IF(AND(DI$85&gt;=FB175,DI$85&lt;=FC175),IFERROR($G175/FD175,0),"")</f>
        <v/>
      </c>
      <c r="DJ175" s="90" t="str">
        <f>IF(AND(DJ$85&gt;=FB175,DJ$85&lt;=FC175),IFERROR($G175/FD175,0),"")</f>
        <v/>
      </c>
      <c r="DK175" s="90" t="str">
        <f>IF(AND(DK$85&gt;=FB175,DK$85&lt;=FC175),IFERROR($G175/FD175,0),"")</f>
        <v/>
      </c>
      <c r="DL175" s="90" t="str">
        <f>IF(AND(DL$85&gt;=FB175,DL$85&lt;=FC175),IFERROR($G175/FD175,0),"")</f>
        <v/>
      </c>
      <c r="DM175" s="90" t="str">
        <f>IF(AND(DM$85&gt;=FB175,DM$85&lt;=FC175),IFERROR($G175/FD175,0),"")</f>
        <v/>
      </c>
      <c r="DN175" s="90" t="str">
        <f>IF(AND(DN$85&gt;=FB175,DN$85&lt;=FC175),IFERROR($G175/FD175,0),"")</f>
        <v/>
      </c>
      <c r="DO175" s="90" t="str">
        <f>IF(AND(DO$85&gt;=FB175,DO$85&lt;=FC175),IFERROR($G175/FD175,0),"")</f>
        <v/>
      </c>
      <c r="DP175" s="90" t="str">
        <f>IF(AND(DP$85&gt;=FB175,DP$85&lt;=FC175),IFERROR($G175/FD175,0),"")</f>
        <v/>
      </c>
      <c r="DQ175" s="90" t="str">
        <f>IF(AND(DQ$85&gt;=FB175,DQ$85&lt;=FC175),IFERROR($G175/FD175,0),"")</f>
        <v/>
      </c>
      <c r="DR175" s="90" t="str">
        <f>IF(AND(DR$85&gt;=FB175,DR$85&lt;=FC175),IFERROR($G175/FD175,0),"")</f>
        <v/>
      </c>
      <c r="DS175" s="90" t="str">
        <f>IF(AND(DS$85&gt;=FB175,DS$85&lt;=FC175),IFERROR($G175/FD175,0),"")</f>
        <v/>
      </c>
      <c r="DT175" s="90" t="str">
        <f>IF(AND(DT$85&gt;=FB175,DT$85&lt;=FC175),IFERROR($G175/FD175,0),"")</f>
        <v/>
      </c>
      <c r="DU175" s="90" t="str">
        <f>IF(AND(DU$85&gt;=FB175,DU$85&lt;=FC175),IFERROR($G175/FD175,0),"")</f>
        <v/>
      </c>
      <c r="DV175" s="90" t="str">
        <f>IF(AND(DV$85&gt;=FB175,DV$85&lt;=FC175),IFERROR($G175/FD175,0),"")</f>
        <v/>
      </c>
      <c r="DW175" s="90" t="str">
        <f>IF(AND(DW$85&gt;=FB175,DW$85&lt;=FC175),IFERROR($G175/FD175,0),"")</f>
        <v/>
      </c>
      <c r="DX175" s="90" t="str">
        <f>IF(AND(DX$85&gt;=FB175,DX$85&lt;=FC175),IFERROR($G175/FD175,0),"")</f>
        <v/>
      </c>
      <c r="DY175" s="90" t="str">
        <f>IF(AND(DY$85&gt;=FB175,DY$85&lt;=FC175),IFERROR($G175/FD175,0),"")</f>
        <v/>
      </c>
      <c r="DZ175" s="90" t="str">
        <f>IF(AND(DZ$85&gt;=FB175,DZ$85&lt;=FC175),IFERROR($G175/FD175,0),"")</f>
        <v/>
      </c>
      <c r="EA175" s="90" t="str">
        <f>IF(AND(EA$85&gt;=FB175,EA$85&lt;=FC175),IFERROR($G175/FD175,0),"")</f>
        <v/>
      </c>
      <c r="EB175" s="90" t="str">
        <f>IF(AND(EB$85&gt;=FB175,EB$85&lt;=FC175),IFERROR($G175/FD175,0),"")</f>
        <v/>
      </c>
      <c r="EC175" s="90" t="str">
        <f>IF(AND(EC$85&gt;=FB175,EC$85&lt;=FC175),IFERROR($G175/FD175,0),"")</f>
        <v/>
      </c>
      <c r="ED175" s="90" t="str">
        <f>IF(AND(ED$85&gt;=FB175,ED$85&lt;=FC175),IFERROR($G175/FD175,0),"")</f>
        <v/>
      </c>
      <c r="EE175" s="90" t="str">
        <f>IF(AND(EE$85&gt;=FB175,EE$85&lt;=FC175),IFERROR($G175/FD175,0),"")</f>
        <v/>
      </c>
      <c r="EF175" s="90" t="str">
        <f>IF(AND(EF$85&gt;=FB175,EF$85&lt;=FC175),IFERROR($G175/FD175,0),"")</f>
        <v/>
      </c>
      <c r="EG175" s="90" t="str">
        <f>IF(AND(EG$85&gt;=FB175,EG$85&lt;=FC175),IFERROR($G175/FD175,0),"")</f>
        <v/>
      </c>
      <c r="EH175" s="90" t="str">
        <f>IF(AND(EH$85&gt;=FB175,EH$85&lt;=FC175),IFERROR($G175/FD175,0),"")</f>
        <v/>
      </c>
      <c r="EI175" s="90" t="str">
        <f>IF(AND(EI$85&gt;=FB175,EI$85&lt;=FC175),IFERROR($G175/FD175,0),"")</f>
        <v/>
      </c>
      <c r="EJ175" s="90" t="str">
        <f>IF(AND(EJ$85&gt;=FB175,EJ$85&lt;=FC175),IFERROR($G175/FD175,0),"")</f>
        <v/>
      </c>
      <c r="EK175" s="90" t="str">
        <f>IF(AND(EK$85&gt;=FB175,EK$85&lt;=FC175),IFERROR($G175/FD175,0),"")</f>
        <v/>
      </c>
      <c r="EL175" s="90" t="str">
        <f>IF(AND(EL$85&gt;=FB175,EL$85&lt;=FC175),IFERROR($G175/FD175,0),"")</f>
        <v/>
      </c>
      <c r="EM175" s="90" t="str">
        <f>IF(AND(EM$85&gt;=FB175,EM$85&lt;=FC175),IFERROR($G175/FD175,0),"")</f>
        <v/>
      </c>
      <c r="EN175" s="90" t="str">
        <f>IF(AND(EN$85&gt;=FB175,EN$85&lt;=FC175),IFERROR($G175/FD175,0),"")</f>
        <v/>
      </c>
      <c r="EO175" s="90" t="str">
        <f>IF(AND(EO$85&gt;=FB175,EO$85&lt;=FC175),IFERROR($G175/FD175,0),"")</f>
        <v/>
      </c>
      <c r="EP175" s="90" t="str">
        <f>IF(AND(EP$85&gt;=FB175,EP$85&lt;=FC175),IFERROR($G175/FD175,0),"")</f>
        <v/>
      </c>
      <c r="EQ175" s="90" t="str">
        <f>IF(AND(EQ$85&gt;=FB175,EQ$85&lt;=FC175),IFERROR($G175/FD175,0),"")</f>
        <v/>
      </c>
      <c r="ER175" s="90" t="str">
        <f>IF(AND(ER$85&gt;=FB175,ER$85&lt;=FC175),IFERROR($G175/FD175,0),"")</f>
        <v/>
      </c>
      <c r="ES175" s="90" t="str">
        <f>IF(AND(ES$85&gt;=FB175,ES$85&lt;=FC175),IFERROR($G175/FD175,0),"")</f>
        <v/>
      </c>
      <c r="ET175" s="90" t="str">
        <f>IF(AND(ET$85&gt;=FB175,ET$85&lt;=FC175),IFERROR($G175/FD175,0),"")</f>
        <v/>
      </c>
      <c r="EU175" s="90" t="str">
        <f>IF(AND(EU$85&gt;=FB175,EU$85&lt;=FC175),IFERROR($G175/FD175,0),"")</f>
        <v/>
      </c>
      <c r="EV175" s="90" t="str">
        <f>IF(AND(EV$85&gt;=FB175,EV$85&lt;=FC175),IFERROR($G175/FD175,0),"")</f>
        <v/>
      </c>
      <c r="EW175" s="90" t="str">
        <f>IF(AND(EW$85&gt;=FB175,EW$85&lt;=FC175),IFERROR($G175/FD175,0),"")</f>
        <v/>
      </c>
      <c r="EX175" s="90" t="str">
        <f>IF(AND(EX$85&gt;=FB175,EX$85&lt;=FC175),IFERROR($G175/FD175,0),"")</f>
        <v/>
      </c>
      <c r="EY175" s="90" t="str">
        <f>IF(AND(EY$85&gt;=FB175,EY$85&lt;=FC175),IFERROR($G175/FD175,0),"")</f>
        <v/>
      </c>
      <c r="EZ175" s="90" t="str">
        <f>IF(AND(EZ$85&gt;=FB175,EZ$85&lt;=FC175),IFERROR($G175/FD175,0),"")</f>
        <v/>
      </c>
      <c r="FA175" s="90" t="str">
        <f>IF(AND(FA$85&gt;=FB175,FA$85&lt;=FC175),IFERROR($G175/FD175,0),"")</f>
        <v/>
      </c>
      <c r="FB175">
        <f>'06_Presupuesto'!J261-'02_Rendimientos'!$B$79+1</f>
        <v>68</v>
      </c>
      <c r="FC175">
        <f>'06_Presupuesto'!K261-'02_Rendimientos'!$B$79+1</f>
        <v>79</v>
      </c>
      <c r="FD175">
        <f>FC175-FB175+1</f>
        <v>12</v>
      </c>
    </row>
    <row r="176" spans="2:160">
      <c r="B176" s="109" t="str">
        <f>'06_Presupuesto'!K96</f>
        <v>C.2.1.2</v>
      </c>
      <c r="C176" s="109" t="str">
        <f>'06_Presupuesto'!L96</f>
        <v>Cama apoyo tuberías</v>
      </c>
      <c r="D176" s="109" t="str">
        <f>'06_Presupuesto'!M96</f>
        <v>M3</v>
      </c>
      <c r="E176" s="110">
        <f>'06_Presupuesto'!N96</f>
        <v>1.71</v>
      </c>
      <c r="F176" s="110">
        <f>'06_Presupuesto'!O96</f>
        <v>68750</v>
      </c>
      <c r="G176" s="110">
        <f>'06_Presupuesto'!P96</f>
        <v>117562.5</v>
      </c>
      <c r="H176" s="110" t="str">
        <f>IF(AND(H$85&gt;=FB176,H$85&lt;=FC176),IFERROR($G176/FD176,0),"")</f>
        <v/>
      </c>
      <c r="I176" s="110" t="str">
        <f>IF(AND(I$85&gt;=FB176,I$85&lt;=FC176),IFERROR($G176/FD176,0),"")</f>
        <v/>
      </c>
      <c r="J176" s="110" t="str">
        <f>IF(AND(J$85&gt;=FB176,J$85&lt;=FC176),IFERROR($G176/FD176,0),"")</f>
        <v/>
      </c>
      <c r="K176" s="110" t="str">
        <f>IF(AND(K$85&gt;=FB176,K$85&lt;=FC176),IFERROR($G176/FD176,0),"")</f>
        <v/>
      </c>
      <c r="L176" s="110" t="str">
        <f>IF(AND(L$85&gt;=FB176,L$85&lt;=FC176),IFERROR($G176/FD176,0),"")</f>
        <v/>
      </c>
      <c r="M176" s="110" t="str">
        <f>IF(AND(M$85&gt;=FB176,M$85&lt;=FC176),IFERROR($G176/FD176,0),"")</f>
        <v/>
      </c>
      <c r="N176" s="110" t="str">
        <f>IF(AND(N$85&gt;=FB176,N$85&lt;=FC176),IFERROR($G176/FD176,0),"")</f>
        <v/>
      </c>
      <c r="O176" s="110" t="str">
        <f>IF(AND(O$85&gt;=FB176,O$85&lt;=FC176),IFERROR($G176/FD176,0),"")</f>
        <v/>
      </c>
      <c r="P176" s="110" t="str">
        <f>IF(AND(P$85&gt;=FB176,P$85&lt;=FC176),IFERROR($G176/FD176,0),"")</f>
        <v/>
      </c>
      <c r="Q176" s="110" t="str">
        <f>IF(AND(Q$85&gt;=FB176,Q$85&lt;=FC176),IFERROR($G176/FD176,0),"")</f>
        <v/>
      </c>
      <c r="R176" s="110" t="str">
        <f>IF(AND(R$85&gt;=FB176,R$85&lt;=FC176),IFERROR($G176/FD176,0),"")</f>
        <v/>
      </c>
      <c r="S176" s="110" t="str">
        <f>IF(AND(S$85&gt;=FB176,S$85&lt;=FC176),IFERROR($G176/FD176,0),"")</f>
        <v/>
      </c>
      <c r="T176" s="110" t="str">
        <f>IF(AND(T$85&gt;=FB176,T$85&lt;=FC176),IFERROR($G176/FD176,0),"")</f>
        <v/>
      </c>
      <c r="U176" s="110" t="str">
        <f>IF(AND(U$85&gt;=FB176,U$85&lt;=FC176),IFERROR($G176/FD176,0),"")</f>
        <v/>
      </c>
      <c r="V176" s="110" t="str">
        <f>IF(AND(V$85&gt;=FB176,V$85&lt;=FC176),IFERROR($G176/FD176,0),"")</f>
        <v/>
      </c>
      <c r="W176" s="110" t="str">
        <f>IF(AND(W$85&gt;=FB176,W$85&lt;=FC176),IFERROR($G176/FD176,0),"")</f>
        <v/>
      </c>
      <c r="X176" s="110" t="str">
        <f>IF(AND(X$85&gt;=FB176,X$85&lt;=FC176),IFERROR($G176/FD176,0),"")</f>
        <v/>
      </c>
      <c r="Y176" s="110" t="str">
        <f>IF(AND(Y$85&gt;=FB176,Y$85&lt;=FC176),IFERROR($G176/FD176,0),"")</f>
        <v/>
      </c>
      <c r="Z176" s="110" t="str">
        <f>IF(AND(Z$85&gt;=FB176,Z$85&lt;=FC176),IFERROR($G176/FD176,0),"")</f>
        <v/>
      </c>
      <c r="AA176" s="110" t="str">
        <f>IF(AND(AA$85&gt;=FB176,AA$85&lt;=FC176),IFERROR($G176/FD176,0),"")</f>
        <v/>
      </c>
      <c r="AB176" s="110" t="str">
        <f>IF(AND(AB$85&gt;=FB176,AB$85&lt;=FC176),IFERROR($G176/FD176,0),"")</f>
        <v/>
      </c>
      <c r="AC176" s="110" t="str">
        <f>IF(AND(AC$85&gt;=FB176,AC$85&lt;=FC176),IFERROR($G176/FD176,0),"")</f>
        <v/>
      </c>
      <c r="AD176" s="110" t="str">
        <f>IF(AND(AD$85&gt;=FB176,AD$85&lt;=FC176),IFERROR($G176/FD176,0),"")</f>
        <v/>
      </c>
      <c r="AE176" s="110" t="str">
        <f>IF(AND(AE$85&gt;=FB176,AE$85&lt;=FC176),IFERROR($G176/FD176,0),"")</f>
        <v/>
      </c>
      <c r="AF176" s="110" t="str">
        <f>IF(AND(AF$85&gt;=FB176,AF$85&lt;=FC176),IFERROR($G176/FD176,0),"")</f>
        <v/>
      </c>
      <c r="AG176" s="110" t="str">
        <f>IF(AND(AG$85&gt;=FB176,AG$85&lt;=FC176),IFERROR($G176/FD176,0),"")</f>
        <v/>
      </c>
      <c r="AH176" s="110" t="str">
        <f>IF(AND(AH$85&gt;=FB176,AH$85&lt;=FC176),IFERROR($G176/FD176,0),"")</f>
        <v/>
      </c>
      <c r="AI176" s="110" t="str">
        <f>IF(AND(AI$85&gt;=FB176,AI$85&lt;=FC176),IFERROR($G176/FD176,0),"")</f>
        <v/>
      </c>
      <c r="AJ176" s="110" t="str">
        <f>IF(AND(AJ$85&gt;=FB176,AJ$85&lt;=FC176),IFERROR($G176/FD176,0),"")</f>
        <v/>
      </c>
      <c r="AK176" s="110" t="str">
        <f>IF(AND(AK$85&gt;=FB176,AK$85&lt;=FC176),IFERROR($G176/FD176,0),"")</f>
        <v/>
      </c>
      <c r="AL176" s="110" t="str">
        <f>IF(AND(AL$85&gt;=FB176,AL$85&lt;=FC176),IFERROR($G176/FD176,0),"")</f>
        <v/>
      </c>
      <c r="AM176" s="110" t="str">
        <f>IF(AND(AM$85&gt;=FB176,AM$85&lt;=FC176),IFERROR($G176/FD176,0),"")</f>
        <v/>
      </c>
      <c r="AN176" s="110" t="str">
        <f>IF(AND(AN$85&gt;=FB176,AN$85&lt;=FC176),IFERROR($G176/FD176,0),"")</f>
        <v/>
      </c>
      <c r="AO176" s="110" t="str">
        <f>IF(AND(AO$85&gt;=FB176,AO$85&lt;=FC176),IFERROR($G176/FD176,0),"")</f>
        <v/>
      </c>
      <c r="AP176" s="110" t="str">
        <f>IF(AND(AP$85&gt;=FB176,AP$85&lt;=FC176),IFERROR($G176/FD176,0),"")</f>
        <v/>
      </c>
      <c r="AQ176" s="110" t="str">
        <f>IF(AND(AQ$85&gt;=FB176,AQ$85&lt;=FC176),IFERROR($G176/FD176,0),"")</f>
        <v/>
      </c>
      <c r="AR176" s="110" t="str">
        <f>IF(AND(AR$85&gt;=FB176,AR$85&lt;=FC176),IFERROR($G176/FD176,0),"")</f>
        <v/>
      </c>
      <c r="AS176" s="110" t="str">
        <f>IF(AND(AS$85&gt;=FB176,AS$85&lt;=FC176),IFERROR($G176/FD176,0),"")</f>
        <v/>
      </c>
      <c r="AT176" s="110" t="str">
        <f>IF(AND(AT$85&gt;=FB176,AT$85&lt;=FC176),IFERROR($G176/FD176,0),"")</f>
        <v/>
      </c>
      <c r="AU176" s="110" t="str">
        <f>IF(AND(AU$85&gt;=FB176,AU$85&lt;=FC176),IFERROR($G176/FD176,0),"")</f>
        <v/>
      </c>
      <c r="AV176" s="110" t="str">
        <f>IF(AND(AV$85&gt;=FB176,AV$85&lt;=FC176),IFERROR($G176/FD176,0),"")</f>
        <v/>
      </c>
      <c r="AW176" s="110" t="str">
        <f>IF(AND(AW$85&gt;=FB176,AW$85&lt;=FC176),IFERROR($G176/FD176,0),"")</f>
        <v/>
      </c>
      <c r="AX176" s="110" t="str">
        <f>IF(AND(AX$85&gt;=FB176,AX$85&lt;=FC176),IFERROR($G176/FD176,0),"")</f>
        <v/>
      </c>
      <c r="AY176" s="110" t="str">
        <f>IF(AND(AY$85&gt;=FB176,AY$85&lt;=FC176),IFERROR($G176/FD176,0),"")</f>
        <v/>
      </c>
      <c r="AZ176" s="110" t="str">
        <f>IF(AND(AZ$85&gt;=FB176,AZ$85&lt;=FC176),IFERROR($G176/FD176,0),"")</f>
        <v/>
      </c>
      <c r="BA176" s="110" t="str">
        <f>IF(AND(BA$85&gt;=FB176,BA$85&lt;=FC176),IFERROR($G176/FD176,0),"")</f>
        <v/>
      </c>
      <c r="BB176" s="110" t="str">
        <f>IF(AND(BB$85&gt;=FB176,BB$85&lt;=FC176),IFERROR($G176/FD176,0),"")</f>
        <v/>
      </c>
      <c r="BC176" s="110" t="str">
        <f>IF(AND(BC$85&gt;=FB176,BC$85&lt;=FC176),IFERROR($G176/FD176,0),"")</f>
        <v/>
      </c>
      <c r="BD176" s="110" t="str">
        <f>IF(AND(BD$85&gt;=FB176,BD$85&lt;=FC176),IFERROR($G176/FD176,0),"")</f>
        <v/>
      </c>
      <c r="BE176" s="110" t="str">
        <f>IF(AND(BE$85&gt;=FB176,BE$85&lt;=FC176),IFERROR($G176/FD176,0),"")</f>
        <v/>
      </c>
      <c r="BF176" s="110" t="str">
        <f>IF(AND(BF$85&gt;=FB176,BF$85&lt;=FC176),IFERROR($G176/FD176,0),"")</f>
        <v/>
      </c>
      <c r="BG176" s="110" t="str">
        <f>IF(AND(BG$85&gt;=FB176,BG$85&lt;=FC176),IFERROR($G176/FD176,0),"")</f>
        <v/>
      </c>
      <c r="BH176" s="110" t="str">
        <f>IF(AND(BH$85&gt;=FB176,BH$85&lt;=FC176),IFERROR($G176/FD176,0),"")</f>
        <v/>
      </c>
      <c r="BI176" s="110" t="str">
        <f>IF(AND(BI$85&gt;=FB176,BI$85&lt;=FC176),IFERROR($G176/FD176,0),"")</f>
        <v/>
      </c>
      <c r="BJ176" s="110" t="str">
        <f>IF(AND(BJ$85&gt;=FB176,BJ$85&lt;=FC176),IFERROR($G176/FD176,0),"")</f>
        <v/>
      </c>
      <c r="BK176" s="110" t="str">
        <f>IF(AND(BK$85&gt;=FB176,BK$85&lt;=FC176),IFERROR($G176/FD176,0),"")</f>
        <v/>
      </c>
      <c r="BL176" s="110" t="str">
        <f>IF(AND(BL$85&gt;=FB176,BL$85&lt;=FC176),IFERROR($G176/FD176,0),"")</f>
        <v/>
      </c>
      <c r="BM176" s="110" t="str">
        <f>IF(AND(BM$85&gt;=FB176,BM$85&lt;=FC176),IFERROR($G176/FD176,0),"")</f>
        <v/>
      </c>
      <c r="BN176" s="110" t="str">
        <f>IF(AND(BN$85&gt;=FB176,BN$85&lt;=FC176),IFERROR($G176/FD176,0),"")</f>
        <v/>
      </c>
      <c r="BO176" s="110" t="str">
        <f>IF(AND(BO$85&gt;=FB176,BO$85&lt;=FC176),IFERROR($G176/FD176,0),"")</f>
        <v/>
      </c>
      <c r="BP176" s="110" t="str">
        <f>IF(AND(BP$85&gt;=FB176,BP$85&lt;=FC176),IFERROR($G176/FD176,0),"")</f>
        <v/>
      </c>
      <c r="BQ176" s="110" t="str">
        <f>IF(AND(BQ$85&gt;=FB176,BQ$85&lt;=FC176),IFERROR($G176/FD176,0),"")</f>
        <v/>
      </c>
      <c r="BR176" s="110" t="str">
        <f>IF(AND(BR$85&gt;=FB176,BR$85&lt;=FC176),IFERROR($G176/FD176,0),"")</f>
        <v/>
      </c>
      <c r="BS176" s="110" t="str">
        <f>IF(AND(BS$85&gt;=FB176,BS$85&lt;=FC176),IFERROR($G176/FD176,0),"")</f>
        <v/>
      </c>
      <c r="BT176" s="110" t="str">
        <f>IF(AND(BT$85&gt;=FB176,BT$85&lt;=FC176),IFERROR($G176/FD176,0),"")</f>
        <v/>
      </c>
      <c r="BU176" s="110" t="str">
        <f>IF(AND(BU$85&gt;=FB176,BU$85&lt;=FC176),IFERROR($G176/FD176,0),"")</f>
        <v/>
      </c>
      <c r="BV176" s="110" t="str">
        <f>IF(AND(BV$85&gt;=FB176,BV$85&lt;=FC176),IFERROR($G176/FD176,0),"")</f>
        <v/>
      </c>
      <c r="BW176" s="110">
        <f>IF(AND(BW$85&gt;=FB176,BW$85&lt;=FC176),IFERROR($G176/FD176,0),"")</f>
        <v>9796.875</v>
      </c>
      <c r="BX176" s="110">
        <f>IF(AND(BX$85&gt;=FB176,BX$85&lt;=FC176),IFERROR($G176/FD176,0),"")</f>
        <v>9796.875</v>
      </c>
      <c r="BY176" s="110">
        <f>IF(AND(BY$85&gt;=FB176,BY$85&lt;=FC176),IFERROR($G176/FD176,0),"")</f>
        <v>9796.875</v>
      </c>
      <c r="BZ176" s="110">
        <f>IF(AND(BZ$85&gt;=FB176,BZ$85&lt;=FC176),IFERROR($G176/FD176,0),"")</f>
        <v>9796.875</v>
      </c>
      <c r="CA176" s="110">
        <f>IF(AND(CA$85&gt;=FB176,CA$85&lt;=FC176),IFERROR($G176/FD176,0),"")</f>
        <v>9796.875</v>
      </c>
      <c r="CB176" s="110">
        <f>IF(AND(CB$85&gt;=FB176,CB$85&lt;=FC176),IFERROR($G176/FD176,0),"")</f>
        <v>9796.875</v>
      </c>
      <c r="CC176" s="110">
        <f>IF(AND(CC$85&gt;=FB176,CC$85&lt;=FC176),IFERROR($G176/FD176,0),"")</f>
        <v>9796.875</v>
      </c>
      <c r="CD176" s="110">
        <f>IF(AND(CD$85&gt;=FB176,CD$85&lt;=FC176),IFERROR($G176/FD176,0),"")</f>
        <v>9796.875</v>
      </c>
      <c r="CE176" s="110">
        <f>IF(AND(CE$85&gt;=FB176,CE$85&lt;=FC176),IFERROR($G176/FD176,0),"")</f>
        <v>9796.875</v>
      </c>
      <c r="CF176" s="110">
        <f>IF(AND(CF$85&gt;=FB176,CF$85&lt;=FC176),IFERROR($G176/FD176,0),"")</f>
        <v>9796.875</v>
      </c>
      <c r="CG176" s="110">
        <f>IF(AND(CG$85&gt;=FB176,CG$85&lt;=FC176),IFERROR($G176/FD176,0),"")</f>
        <v>9796.875</v>
      </c>
      <c r="CH176" s="110">
        <f>IF(AND(CH$85&gt;=FB176,CH$85&lt;=FC176),IFERROR($G176/FD176,0),"")</f>
        <v>9796.875</v>
      </c>
      <c r="CI176" s="110" t="str">
        <f>IF(AND(CI$85&gt;=FB176,CI$85&lt;=FC176),IFERROR($G176/FD176,0),"")</f>
        <v/>
      </c>
      <c r="CJ176" s="110" t="str">
        <f>IF(AND(CJ$85&gt;=FB176,CJ$85&lt;=FC176),IFERROR($G176/FD176,0),"")</f>
        <v/>
      </c>
      <c r="CK176" s="110" t="str">
        <f>IF(AND(CK$85&gt;=FB176,CK$85&lt;=FC176),IFERROR($G176/FD176,0),"")</f>
        <v/>
      </c>
      <c r="CL176" s="110" t="str">
        <f>IF(AND(CL$85&gt;=FB176,CL$85&lt;=FC176),IFERROR($G176/FD176,0),"")</f>
        <v/>
      </c>
      <c r="CM176" s="110" t="str">
        <f>IF(AND(CM$85&gt;=FB176,CM$85&lt;=FC176),IFERROR($G176/FD176,0),"")</f>
        <v/>
      </c>
      <c r="CN176" s="110" t="str">
        <f>IF(AND(CN$85&gt;=FB176,CN$85&lt;=FC176),IFERROR($G176/FD176,0),"")</f>
        <v/>
      </c>
      <c r="CO176" s="110" t="str">
        <f>IF(AND(CO$85&gt;=FB176,CO$85&lt;=FC176),IFERROR($G176/FD176,0),"")</f>
        <v/>
      </c>
      <c r="CP176" s="110" t="str">
        <f>IF(AND(CP$85&gt;=FB176,CP$85&lt;=FC176),IFERROR($G176/FD176,0),"")</f>
        <v/>
      </c>
      <c r="CQ176" s="110" t="str">
        <f>IF(AND(CQ$85&gt;=FB176,CQ$85&lt;=FC176),IFERROR($G176/FD176,0),"")</f>
        <v/>
      </c>
      <c r="CR176" s="110" t="str">
        <f>IF(AND(CR$85&gt;=FB176,CR$85&lt;=FC176),IFERROR($G176/FD176,0),"")</f>
        <v/>
      </c>
      <c r="CS176" s="110" t="str">
        <f>IF(AND(CS$85&gt;=FB176,CS$85&lt;=FC176),IFERROR($G176/FD176,0),"")</f>
        <v/>
      </c>
      <c r="CT176" s="110" t="str">
        <f>IF(AND(CT$85&gt;=FB176,CT$85&lt;=FC176),IFERROR($G176/FD176,0),"")</f>
        <v/>
      </c>
      <c r="CU176" s="110" t="str">
        <f>IF(AND(CU$85&gt;=FB176,CU$85&lt;=FC176),IFERROR($G176/FD176,0),"")</f>
        <v/>
      </c>
      <c r="CV176" s="110" t="str">
        <f>IF(AND(CV$85&gt;=FB176,CV$85&lt;=FC176),IFERROR($G176/FD176,0),"")</f>
        <v/>
      </c>
      <c r="CW176" s="110" t="str">
        <f>IF(AND(CW$85&gt;=FB176,CW$85&lt;=FC176),IFERROR($G176/FD176,0),"")</f>
        <v/>
      </c>
      <c r="CX176" s="110" t="str">
        <f>IF(AND(CX$85&gt;=FB176,CX$85&lt;=FC176),IFERROR($G176/FD176,0),"")</f>
        <v/>
      </c>
      <c r="CY176" s="110" t="str">
        <f>IF(AND(CY$85&gt;=FB176,CY$85&lt;=FC176),IFERROR($G176/FD176,0),"")</f>
        <v/>
      </c>
      <c r="CZ176" s="110" t="str">
        <f>IF(AND(CZ$85&gt;=FB176,CZ$85&lt;=FC176),IFERROR($G176/FD176,0),"")</f>
        <v/>
      </c>
      <c r="DA176" s="110" t="str">
        <f>IF(AND(DA$85&gt;=FB176,DA$85&lt;=FC176),IFERROR($G176/FD176,0),"")</f>
        <v/>
      </c>
      <c r="DB176" s="110" t="str">
        <f>IF(AND(DB$85&gt;=FB176,DB$85&lt;=FC176),IFERROR($G176/FD176,0),"")</f>
        <v/>
      </c>
      <c r="DC176" s="110" t="str">
        <f>IF(AND(DC$85&gt;=FB176,DC$85&lt;=FC176),IFERROR($G176/FD176,0),"")</f>
        <v/>
      </c>
      <c r="DD176" s="110" t="str">
        <f>IF(AND(DD$85&gt;=FB176,DD$85&lt;=FC176),IFERROR($G176/FD176,0),"")</f>
        <v/>
      </c>
      <c r="DE176" s="110" t="str">
        <f>IF(AND(DE$85&gt;=FB176,DE$85&lt;=FC176),IFERROR($G176/FD176,0),"")</f>
        <v/>
      </c>
      <c r="DF176" s="110" t="str">
        <f>IF(AND(DF$85&gt;=FB176,DF$85&lt;=FC176),IFERROR($G176/FD176,0),"")</f>
        <v/>
      </c>
      <c r="DG176" s="110" t="str">
        <f>IF(AND(DG$85&gt;=FB176,DG$85&lt;=FC176),IFERROR($G176/FD176,0),"")</f>
        <v/>
      </c>
      <c r="DH176" s="110" t="str">
        <f>IF(AND(DH$85&gt;=FB176,DH$85&lt;=FC176),IFERROR($G176/FD176,0),"")</f>
        <v/>
      </c>
      <c r="DI176" s="110" t="str">
        <f>IF(AND(DI$85&gt;=FB176,DI$85&lt;=FC176),IFERROR($G176/FD176,0),"")</f>
        <v/>
      </c>
      <c r="DJ176" s="110" t="str">
        <f>IF(AND(DJ$85&gt;=FB176,DJ$85&lt;=FC176),IFERROR($G176/FD176,0),"")</f>
        <v/>
      </c>
      <c r="DK176" s="110" t="str">
        <f>IF(AND(DK$85&gt;=FB176,DK$85&lt;=FC176),IFERROR($G176/FD176,0),"")</f>
        <v/>
      </c>
      <c r="DL176" s="110" t="str">
        <f>IF(AND(DL$85&gt;=FB176,DL$85&lt;=FC176),IFERROR($G176/FD176,0),"")</f>
        <v/>
      </c>
      <c r="DM176" s="110" t="str">
        <f>IF(AND(DM$85&gt;=FB176,DM$85&lt;=FC176),IFERROR($G176/FD176,0),"")</f>
        <v/>
      </c>
      <c r="DN176" s="110" t="str">
        <f>IF(AND(DN$85&gt;=FB176,DN$85&lt;=FC176),IFERROR($G176/FD176,0),"")</f>
        <v/>
      </c>
      <c r="DO176" s="110" t="str">
        <f>IF(AND(DO$85&gt;=FB176,DO$85&lt;=FC176),IFERROR($G176/FD176,0),"")</f>
        <v/>
      </c>
      <c r="DP176" s="110" t="str">
        <f>IF(AND(DP$85&gt;=FB176,DP$85&lt;=FC176),IFERROR($G176/FD176,0),"")</f>
        <v/>
      </c>
      <c r="DQ176" s="110" t="str">
        <f>IF(AND(DQ$85&gt;=FB176,DQ$85&lt;=FC176),IFERROR($G176/FD176,0),"")</f>
        <v/>
      </c>
      <c r="DR176" s="110" t="str">
        <f>IF(AND(DR$85&gt;=FB176,DR$85&lt;=FC176),IFERROR($G176/FD176,0),"")</f>
        <v/>
      </c>
      <c r="DS176" s="110" t="str">
        <f>IF(AND(DS$85&gt;=FB176,DS$85&lt;=FC176),IFERROR($G176/FD176,0),"")</f>
        <v/>
      </c>
      <c r="DT176" s="110" t="str">
        <f>IF(AND(DT$85&gt;=FB176,DT$85&lt;=FC176),IFERROR($G176/FD176,0),"")</f>
        <v/>
      </c>
      <c r="DU176" s="110" t="str">
        <f>IF(AND(DU$85&gt;=FB176,DU$85&lt;=FC176),IFERROR($G176/FD176,0),"")</f>
        <v/>
      </c>
      <c r="DV176" s="110" t="str">
        <f>IF(AND(DV$85&gt;=FB176,DV$85&lt;=FC176),IFERROR($G176/FD176,0),"")</f>
        <v/>
      </c>
      <c r="DW176" s="110" t="str">
        <f>IF(AND(DW$85&gt;=FB176,DW$85&lt;=FC176),IFERROR($G176/FD176,0),"")</f>
        <v/>
      </c>
      <c r="DX176" s="110" t="str">
        <f>IF(AND(DX$85&gt;=FB176,DX$85&lt;=FC176),IFERROR($G176/FD176,0),"")</f>
        <v/>
      </c>
      <c r="DY176" s="110" t="str">
        <f>IF(AND(DY$85&gt;=FB176,DY$85&lt;=FC176),IFERROR($G176/FD176,0),"")</f>
        <v/>
      </c>
      <c r="DZ176" s="110" t="str">
        <f>IF(AND(DZ$85&gt;=FB176,DZ$85&lt;=FC176),IFERROR($G176/FD176,0),"")</f>
        <v/>
      </c>
      <c r="EA176" s="110" t="str">
        <f>IF(AND(EA$85&gt;=FB176,EA$85&lt;=FC176),IFERROR($G176/FD176,0),"")</f>
        <v/>
      </c>
      <c r="EB176" s="110" t="str">
        <f>IF(AND(EB$85&gt;=FB176,EB$85&lt;=FC176),IFERROR($G176/FD176,0),"")</f>
        <v/>
      </c>
      <c r="EC176" s="110" t="str">
        <f>IF(AND(EC$85&gt;=FB176,EC$85&lt;=FC176),IFERROR($G176/FD176,0),"")</f>
        <v/>
      </c>
      <c r="ED176" s="110" t="str">
        <f>IF(AND(ED$85&gt;=FB176,ED$85&lt;=FC176),IFERROR($G176/FD176,0),"")</f>
        <v/>
      </c>
      <c r="EE176" s="110" t="str">
        <f>IF(AND(EE$85&gt;=FB176,EE$85&lt;=FC176),IFERROR($G176/FD176,0),"")</f>
        <v/>
      </c>
      <c r="EF176" s="110" t="str">
        <f>IF(AND(EF$85&gt;=FB176,EF$85&lt;=FC176),IFERROR($G176/FD176,0),"")</f>
        <v/>
      </c>
      <c r="EG176" s="110" t="str">
        <f>IF(AND(EG$85&gt;=FB176,EG$85&lt;=FC176),IFERROR($G176/FD176,0),"")</f>
        <v/>
      </c>
      <c r="EH176" s="110" t="str">
        <f>IF(AND(EH$85&gt;=FB176,EH$85&lt;=FC176),IFERROR($G176/FD176,0),"")</f>
        <v/>
      </c>
      <c r="EI176" s="110" t="str">
        <f>IF(AND(EI$85&gt;=FB176,EI$85&lt;=FC176),IFERROR($G176/FD176,0),"")</f>
        <v/>
      </c>
      <c r="EJ176" s="110" t="str">
        <f>IF(AND(EJ$85&gt;=FB176,EJ$85&lt;=FC176),IFERROR($G176/FD176,0),"")</f>
        <v/>
      </c>
      <c r="EK176" s="110" t="str">
        <f>IF(AND(EK$85&gt;=FB176,EK$85&lt;=FC176),IFERROR($G176/FD176,0),"")</f>
        <v/>
      </c>
      <c r="EL176" s="110" t="str">
        <f>IF(AND(EL$85&gt;=FB176,EL$85&lt;=FC176),IFERROR($G176/FD176,0),"")</f>
        <v/>
      </c>
      <c r="EM176" s="110" t="str">
        <f>IF(AND(EM$85&gt;=FB176,EM$85&lt;=FC176),IFERROR($G176/FD176,0),"")</f>
        <v/>
      </c>
      <c r="EN176" s="110" t="str">
        <f>IF(AND(EN$85&gt;=FB176,EN$85&lt;=FC176),IFERROR($G176/FD176,0),"")</f>
        <v/>
      </c>
      <c r="EO176" s="110" t="str">
        <f>IF(AND(EO$85&gt;=FB176,EO$85&lt;=FC176),IFERROR($G176/FD176,0),"")</f>
        <v/>
      </c>
      <c r="EP176" s="110" t="str">
        <f>IF(AND(EP$85&gt;=FB176,EP$85&lt;=FC176),IFERROR($G176/FD176,0),"")</f>
        <v/>
      </c>
      <c r="EQ176" s="110" t="str">
        <f>IF(AND(EQ$85&gt;=FB176,EQ$85&lt;=FC176),IFERROR($G176/FD176,0),"")</f>
        <v/>
      </c>
      <c r="ER176" s="110" t="str">
        <f>IF(AND(ER$85&gt;=FB176,ER$85&lt;=FC176),IFERROR($G176/FD176,0),"")</f>
        <v/>
      </c>
      <c r="ES176" s="110" t="str">
        <f>IF(AND(ES$85&gt;=FB176,ES$85&lt;=FC176),IFERROR($G176/FD176,0),"")</f>
        <v/>
      </c>
      <c r="ET176" s="110" t="str">
        <f>IF(AND(ET$85&gt;=FB176,ET$85&lt;=FC176),IFERROR($G176/FD176,0),"")</f>
        <v/>
      </c>
      <c r="EU176" s="110" t="str">
        <f>IF(AND(EU$85&gt;=FB176,EU$85&lt;=FC176),IFERROR($G176/FD176,0),"")</f>
        <v/>
      </c>
      <c r="EV176" s="110" t="str">
        <f>IF(AND(EV$85&gt;=FB176,EV$85&lt;=FC176),IFERROR($G176/FD176,0),"")</f>
        <v/>
      </c>
      <c r="EW176" s="110" t="str">
        <f>IF(AND(EW$85&gt;=FB176,EW$85&lt;=FC176),IFERROR($G176/FD176,0),"")</f>
        <v/>
      </c>
      <c r="EX176" s="110" t="str">
        <f>IF(AND(EX$85&gt;=FB176,EX$85&lt;=FC176),IFERROR($G176/FD176,0),"")</f>
        <v/>
      </c>
      <c r="EY176" s="110" t="str">
        <f>IF(AND(EY$85&gt;=FB176,EY$85&lt;=FC176),IFERROR($G176/FD176,0),"")</f>
        <v/>
      </c>
      <c r="EZ176" s="110" t="str">
        <f>IF(AND(EZ$85&gt;=FB176,EZ$85&lt;=FC176),IFERROR($G176/FD176,0),"")</f>
        <v/>
      </c>
      <c r="FA176" s="110" t="str">
        <f>IF(AND(FA$85&gt;=FB176,FA$85&lt;=FC176),IFERROR($G176/FD176,0),"")</f>
        <v/>
      </c>
      <c r="FB176">
        <f>'06_Presupuesto'!J262-'02_Rendimientos'!$B$79+1</f>
        <v>68</v>
      </c>
      <c r="FC176">
        <f>'06_Presupuesto'!K262-'02_Rendimientos'!$B$79+1</f>
        <v>79</v>
      </c>
      <c r="FD176">
        <f>FC176-FB176+1</f>
        <v>12</v>
      </c>
    </row>
    <row r="177" spans="2:160">
      <c r="B177" t="str">
        <f>'06_Presupuesto'!K97</f>
        <v>C.2.1.3</v>
      </c>
      <c r="C177" t="str">
        <f>'06_Presupuesto'!L97</f>
        <v>Relleno de zanjas con material de obras</v>
      </c>
      <c r="D177" t="str">
        <f>'06_Presupuesto'!M97</f>
        <v>M3</v>
      </c>
      <c r="E177" s="90">
        <f>'06_Presupuesto'!N97</f>
        <v>2.52</v>
      </c>
      <c r="F177" s="90">
        <f>'06_Presupuesto'!O97</f>
        <v>40000</v>
      </c>
      <c r="G177" s="90">
        <f>'06_Presupuesto'!P97</f>
        <v>100800</v>
      </c>
      <c r="H177" s="90" t="str">
        <f>IF(AND(H$85&gt;=FB177,H$85&lt;=FC177),IFERROR($G177/FD177,0),"")</f>
        <v/>
      </c>
      <c r="I177" s="90" t="str">
        <f>IF(AND(I$85&gt;=FB177,I$85&lt;=FC177),IFERROR($G177/FD177,0),"")</f>
        <v/>
      </c>
      <c r="J177" s="90" t="str">
        <f>IF(AND(J$85&gt;=FB177,J$85&lt;=FC177),IFERROR($G177/FD177,0),"")</f>
        <v/>
      </c>
      <c r="K177" s="90" t="str">
        <f>IF(AND(K$85&gt;=FB177,K$85&lt;=FC177),IFERROR($G177/FD177,0),"")</f>
        <v/>
      </c>
      <c r="L177" s="90" t="str">
        <f>IF(AND(L$85&gt;=FB177,L$85&lt;=FC177),IFERROR($G177/FD177,0),"")</f>
        <v/>
      </c>
      <c r="M177" s="90" t="str">
        <f>IF(AND(M$85&gt;=FB177,M$85&lt;=FC177),IFERROR($G177/FD177,0),"")</f>
        <v/>
      </c>
      <c r="N177" s="90" t="str">
        <f>IF(AND(N$85&gt;=FB177,N$85&lt;=FC177),IFERROR($G177/FD177,0),"")</f>
        <v/>
      </c>
      <c r="O177" s="90" t="str">
        <f>IF(AND(O$85&gt;=FB177,O$85&lt;=FC177),IFERROR($G177/FD177,0),"")</f>
        <v/>
      </c>
      <c r="P177" s="90" t="str">
        <f>IF(AND(P$85&gt;=FB177,P$85&lt;=FC177),IFERROR($G177/FD177,0),"")</f>
        <v/>
      </c>
      <c r="Q177" s="90" t="str">
        <f>IF(AND(Q$85&gt;=FB177,Q$85&lt;=FC177),IFERROR($G177/FD177,0),"")</f>
        <v/>
      </c>
      <c r="R177" s="90" t="str">
        <f>IF(AND(R$85&gt;=FB177,R$85&lt;=FC177),IFERROR($G177/FD177,0),"")</f>
        <v/>
      </c>
      <c r="S177" s="90" t="str">
        <f>IF(AND(S$85&gt;=FB177,S$85&lt;=FC177),IFERROR($G177/FD177,0),"")</f>
        <v/>
      </c>
      <c r="T177" s="90" t="str">
        <f>IF(AND(T$85&gt;=FB177,T$85&lt;=FC177),IFERROR($G177/FD177,0),"")</f>
        <v/>
      </c>
      <c r="U177" s="90" t="str">
        <f>IF(AND(U$85&gt;=FB177,U$85&lt;=FC177),IFERROR($G177/FD177,0),"")</f>
        <v/>
      </c>
      <c r="V177" s="90" t="str">
        <f>IF(AND(V$85&gt;=FB177,V$85&lt;=FC177),IFERROR($G177/FD177,0),"")</f>
        <v/>
      </c>
      <c r="W177" s="90" t="str">
        <f>IF(AND(W$85&gt;=FB177,W$85&lt;=FC177),IFERROR($G177/FD177,0),"")</f>
        <v/>
      </c>
      <c r="X177" s="90" t="str">
        <f>IF(AND(X$85&gt;=FB177,X$85&lt;=FC177),IFERROR($G177/FD177,0),"")</f>
        <v/>
      </c>
      <c r="Y177" s="90" t="str">
        <f>IF(AND(Y$85&gt;=FB177,Y$85&lt;=FC177),IFERROR($G177/FD177,0),"")</f>
        <v/>
      </c>
      <c r="Z177" s="90" t="str">
        <f>IF(AND(Z$85&gt;=FB177,Z$85&lt;=FC177),IFERROR($G177/FD177,0),"")</f>
        <v/>
      </c>
      <c r="AA177" s="90" t="str">
        <f>IF(AND(AA$85&gt;=FB177,AA$85&lt;=FC177),IFERROR($G177/FD177,0),"")</f>
        <v/>
      </c>
      <c r="AB177" s="90" t="str">
        <f>IF(AND(AB$85&gt;=FB177,AB$85&lt;=FC177),IFERROR($G177/FD177,0),"")</f>
        <v/>
      </c>
      <c r="AC177" s="90" t="str">
        <f>IF(AND(AC$85&gt;=FB177,AC$85&lt;=FC177),IFERROR($G177/FD177,0),"")</f>
        <v/>
      </c>
      <c r="AD177" s="90" t="str">
        <f>IF(AND(AD$85&gt;=FB177,AD$85&lt;=FC177),IFERROR($G177/FD177,0),"")</f>
        <v/>
      </c>
      <c r="AE177" s="90" t="str">
        <f>IF(AND(AE$85&gt;=FB177,AE$85&lt;=FC177),IFERROR($G177/FD177,0),"")</f>
        <v/>
      </c>
      <c r="AF177" s="90" t="str">
        <f>IF(AND(AF$85&gt;=FB177,AF$85&lt;=FC177),IFERROR($G177/FD177,0),"")</f>
        <v/>
      </c>
      <c r="AG177" s="90" t="str">
        <f>IF(AND(AG$85&gt;=FB177,AG$85&lt;=FC177),IFERROR($G177/FD177,0),"")</f>
        <v/>
      </c>
      <c r="AH177" s="90" t="str">
        <f>IF(AND(AH$85&gt;=FB177,AH$85&lt;=FC177),IFERROR($G177/FD177,0),"")</f>
        <v/>
      </c>
      <c r="AI177" s="90" t="str">
        <f>IF(AND(AI$85&gt;=FB177,AI$85&lt;=FC177),IFERROR($G177/FD177,0),"")</f>
        <v/>
      </c>
      <c r="AJ177" s="90" t="str">
        <f>IF(AND(AJ$85&gt;=FB177,AJ$85&lt;=FC177),IFERROR($G177/FD177,0),"")</f>
        <v/>
      </c>
      <c r="AK177" s="90" t="str">
        <f>IF(AND(AK$85&gt;=FB177,AK$85&lt;=FC177),IFERROR($G177/FD177,0),"")</f>
        <v/>
      </c>
      <c r="AL177" s="90" t="str">
        <f>IF(AND(AL$85&gt;=FB177,AL$85&lt;=FC177),IFERROR($G177/FD177,0),"")</f>
        <v/>
      </c>
      <c r="AM177" s="90" t="str">
        <f>IF(AND(AM$85&gt;=FB177,AM$85&lt;=FC177),IFERROR($G177/FD177,0),"")</f>
        <v/>
      </c>
      <c r="AN177" s="90" t="str">
        <f>IF(AND(AN$85&gt;=FB177,AN$85&lt;=FC177),IFERROR($G177/FD177,0),"")</f>
        <v/>
      </c>
      <c r="AO177" s="90" t="str">
        <f>IF(AND(AO$85&gt;=FB177,AO$85&lt;=FC177),IFERROR($G177/FD177,0),"")</f>
        <v/>
      </c>
      <c r="AP177" s="90" t="str">
        <f>IF(AND(AP$85&gt;=FB177,AP$85&lt;=FC177),IFERROR($G177/FD177,0),"")</f>
        <v/>
      </c>
      <c r="AQ177" s="90" t="str">
        <f>IF(AND(AQ$85&gt;=FB177,AQ$85&lt;=FC177),IFERROR($G177/FD177,0),"")</f>
        <v/>
      </c>
      <c r="AR177" s="90" t="str">
        <f>IF(AND(AR$85&gt;=FB177,AR$85&lt;=FC177),IFERROR($G177/FD177,0),"")</f>
        <v/>
      </c>
      <c r="AS177" s="90" t="str">
        <f>IF(AND(AS$85&gt;=FB177,AS$85&lt;=FC177),IFERROR($G177/FD177,0),"")</f>
        <v/>
      </c>
      <c r="AT177" s="90" t="str">
        <f>IF(AND(AT$85&gt;=FB177,AT$85&lt;=FC177),IFERROR($G177/FD177,0),"")</f>
        <v/>
      </c>
      <c r="AU177" s="90" t="str">
        <f>IF(AND(AU$85&gt;=FB177,AU$85&lt;=FC177),IFERROR($G177/FD177,0),"")</f>
        <v/>
      </c>
      <c r="AV177" s="90" t="str">
        <f>IF(AND(AV$85&gt;=FB177,AV$85&lt;=FC177),IFERROR($G177/FD177,0),"")</f>
        <v/>
      </c>
      <c r="AW177" s="90" t="str">
        <f>IF(AND(AW$85&gt;=FB177,AW$85&lt;=FC177),IFERROR($G177/FD177,0),"")</f>
        <v/>
      </c>
      <c r="AX177" s="90" t="str">
        <f>IF(AND(AX$85&gt;=FB177,AX$85&lt;=FC177),IFERROR($G177/FD177,0),"")</f>
        <v/>
      </c>
      <c r="AY177" s="90" t="str">
        <f>IF(AND(AY$85&gt;=FB177,AY$85&lt;=FC177),IFERROR($G177/FD177,0),"")</f>
        <v/>
      </c>
      <c r="AZ177" s="90" t="str">
        <f>IF(AND(AZ$85&gt;=FB177,AZ$85&lt;=FC177),IFERROR($G177/FD177,0),"")</f>
        <v/>
      </c>
      <c r="BA177" s="90" t="str">
        <f>IF(AND(BA$85&gt;=FB177,BA$85&lt;=FC177),IFERROR($G177/FD177,0),"")</f>
        <v/>
      </c>
      <c r="BB177" s="90" t="str">
        <f>IF(AND(BB$85&gt;=FB177,BB$85&lt;=FC177),IFERROR($G177/FD177,0),"")</f>
        <v/>
      </c>
      <c r="BC177" s="90" t="str">
        <f>IF(AND(BC$85&gt;=FB177,BC$85&lt;=FC177),IFERROR($G177/FD177,0),"")</f>
        <v/>
      </c>
      <c r="BD177" s="90" t="str">
        <f>IF(AND(BD$85&gt;=FB177,BD$85&lt;=FC177),IFERROR($G177/FD177,0),"")</f>
        <v/>
      </c>
      <c r="BE177" s="90" t="str">
        <f>IF(AND(BE$85&gt;=FB177,BE$85&lt;=FC177),IFERROR($G177/FD177,0),"")</f>
        <v/>
      </c>
      <c r="BF177" s="90" t="str">
        <f>IF(AND(BF$85&gt;=FB177,BF$85&lt;=FC177),IFERROR($G177/FD177,0),"")</f>
        <v/>
      </c>
      <c r="BG177" s="90" t="str">
        <f>IF(AND(BG$85&gt;=FB177,BG$85&lt;=FC177),IFERROR($G177/FD177,0),"")</f>
        <v/>
      </c>
      <c r="BH177" s="90" t="str">
        <f>IF(AND(BH$85&gt;=FB177,BH$85&lt;=FC177),IFERROR($G177/FD177,0),"")</f>
        <v/>
      </c>
      <c r="BI177" s="90" t="str">
        <f>IF(AND(BI$85&gt;=FB177,BI$85&lt;=FC177),IFERROR($G177/FD177,0),"")</f>
        <v/>
      </c>
      <c r="BJ177" s="90" t="str">
        <f>IF(AND(BJ$85&gt;=FB177,BJ$85&lt;=FC177),IFERROR($G177/FD177,0),"")</f>
        <v/>
      </c>
      <c r="BK177" s="90" t="str">
        <f>IF(AND(BK$85&gt;=FB177,BK$85&lt;=FC177),IFERROR($G177/FD177,0),"")</f>
        <v/>
      </c>
      <c r="BL177" s="90" t="str">
        <f>IF(AND(BL$85&gt;=FB177,BL$85&lt;=FC177),IFERROR($G177/FD177,0),"")</f>
        <v/>
      </c>
      <c r="BM177" s="90" t="str">
        <f>IF(AND(BM$85&gt;=FB177,BM$85&lt;=FC177),IFERROR($G177/FD177,0),"")</f>
        <v/>
      </c>
      <c r="BN177" s="90" t="str">
        <f>IF(AND(BN$85&gt;=FB177,BN$85&lt;=FC177),IFERROR($G177/FD177,0),"")</f>
        <v/>
      </c>
      <c r="BO177" s="90" t="str">
        <f>IF(AND(BO$85&gt;=FB177,BO$85&lt;=FC177),IFERROR($G177/FD177,0),"")</f>
        <v/>
      </c>
      <c r="BP177" s="90" t="str">
        <f>IF(AND(BP$85&gt;=FB177,BP$85&lt;=FC177),IFERROR($G177/FD177,0),"")</f>
        <v/>
      </c>
      <c r="BQ177" s="90" t="str">
        <f>IF(AND(BQ$85&gt;=FB177,BQ$85&lt;=FC177),IFERROR($G177/FD177,0),"")</f>
        <v/>
      </c>
      <c r="BR177" s="90" t="str">
        <f>IF(AND(BR$85&gt;=FB177,BR$85&lt;=FC177),IFERROR($G177/FD177,0),"")</f>
        <v/>
      </c>
      <c r="BS177" s="90" t="str">
        <f>IF(AND(BS$85&gt;=FB177,BS$85&lt;=FC177),IFERROR($G177/FD177,0),"")</f>
        <v/>
      </c>
      <c r="BT177" s="90" t="str">
        <f>IF(AND(BT$85&gt;=FB177,BT$85&lt;=FC177),IFERROR($G177/FD177,0),"")</f>
        <v/>
      </c>
      <c r="BU177" s="90" t="str">
        <f>IF(AND(BU$85&gt;=FB177,BU$85&lt;=FC177),IFERROR($G177/FD177,0),"")</f>
        <v/>
      </c>
      <c r="BV177" s="90" t="str">
        <f>IF(AND(BV$85&gt;=FB177,BV$85&lt;=FC177),IFERROR($G177/FD177,0),"")</f>
        <v/>
      </c>
      <c r="BW177" s="90">
        <f>IF(AND(BW$85&gt;=FB177,BW$85&lt;=FC177),IFERROR($G177/FD177,0),"")</f>
        <v>8400</v>
      </c>
      <c r="BX177" s="90">
        <f>IF(AND(BX$85&gt;=FB177,BX$85&lt;=FC177),IFERROR($G177/FD177,0),"")</f>
        <v>8400</v>
      </c>
      <c r="BY177" s="90">
        <f>IF(AND(BY$85&gt;=FB177,BY$85&lt;=FC177),IFERROR($G177/FD177,0),"")</f>
        <v>8400</v>
      </c>
      <c r="BZ177" s="90">
        <f>IF(AND(BZ$85&gt;=FB177,BZ$85&lt;=FC177),IFERROR($G177/FD177,0),"")</f>
        <v>8400</v>
      </c>
      <c r="CA177" s="90">
        <f>IF(AND(CA$85&gt;=FB177,CA$85&lt;=FC177),IFERROR($G177/FD177,0),"")</f>
        <v>8400</v>
      </c>
      <c r="CB177" s="90">
        <f>IF(AND(CB$85&gt;=FB177,CB$85&lt;=FC177),IFERROR($G177/FD177,0),"")</f>
        <v>8400</v>
      </c>
      <c r="CC177" s="90">
        <f>IF(AND(CC$85&gt;=FB177,CC$85&lt;=FC177),IFERROR($G177/FD177,0),"")</f>
        <v>8400</v>
      </c>
      <c r="CD177" s="90">
        <f>IF(AND(CD$85&gt;=FB177,CD$85&lt;=FC177),IFERROR($G177/FD177,0),"")</f>
        <v>8400</v>
      </c>
      <c r="CE177" s="90">
        <f>IF(AND(CE$85&gt;=FB177,CE$85&lt;=FC177),IFERROR($G177/FD177,0),"")</f>
        <v>8400</v>
      </c>
      <c r="CF177" s="90">
        <f>IF(AND(CF$85&gt;=FB177,CF$85&lt;=FC177),IFERROR($G177/FD177,0),"")</f>
        <v>8400</v>
      </c>
      <c r="CG177" s="90">
        <f>IF(AND(CG$85&gt;=FB177,CG$85&lt;=FC177),IFERROR($G177/FD177,0),"")</f>
        <v>8400</v>
      </c>
      <c r="CH177" s="90">
        <f>IF(AND(CH$85&gt;=FB177,CH$85&lt;=FC177),IFERROR($G177/FD177,0),"")</f>
        <v>8400</v>
      </c>
      <c r="CI177" s="90" t="str">
        <f>IF(AND(CI$85&gt;=FB177,CI$85&lt;=FC177),IFERROR($G177/FD177,0),"")</f>
        <v/>
      </c>
      <c r="CJ177" s="90" t="str">
        <f>IF(AND(CJ$85&gt;=FB177,CJ$85&lt;=FC177),IFERROR($G177/FD177,0),"")</f>
        <v/>
      </c>
      <c r="CK177" s="90" t="str">
        <f>IF(AND(CK$85&gt;=FB177,CK$85&lt;=FC177),IFERROR($G177/FD177,0),"")</f>
        <v/>
      </c>
      <c r="CL177" s="90" t="str">
        <f>IF(AND(CL$85&gt;=FB177,CL$85&lt;=FC177),IFERROR($G177/FD177,0),"")</f>
        <v/>
      </c>
      <c r="CM177" s="90" t="str">
        <f>IF(AND(CM$85&gt;=FB177,CM$85&lt;=FC177),IFERROR($G177/FD177,0),"")</f>
        <v/>
      </c>
      <c r="CN177" s="90" t="str">
        <f>IF(AND(CN$85&gt;=FB177,CN$85&lt;=FC177),IFERROR($G177/FD177,0),"")</f>
        <v/>
      </c>
      <c r="CO177" s="90" t="str">
        <f>IF(AND(CO$85&gt;=FB177,CO$85&lt;=FC177),IFERROR($G177/FD177,0),"")</f>
        <v/>
      </c>
      <c r="CP177" s="90" t="str">
        <f>IF(AND(CP$85&gt;=FB177,CP$85&lt;=FC177),IFERROR($G177/FD177,0),"")</f>
        <v/>
      </c>
      <c r="CQ177" s="90" t="str">
        <f>IF(AND(CQ$85&gt;=FB177,CQ$85&lt;=FC177),IFERROR($G177/FD177,0),"")</f>
        <v/>
      </c>
      <c r="CR177" s="90" t="str">
        <f>IF(AND(CR$85&gt;=FB177,CR$85&lt;=FC177),IFERROR($G177/FD177,0),"")</f>
        <v/>
      </c>
      <c r="CS177" s="90" t="str">
        <f>IF(AND(CS$85&gt;=FB177,CS$85&lt;=FC177),IFERROR($G177/FD177,0),"")</f>
        <v/>
      </c>
      <c r="CT177" s="90" t="str">
        <f>IF(AND(CT$85&gt;=FB177,CT$85&lt;=FC177),IFERROR($G177/FD177,0),"")</f>
        <v/>
      </c>
      <c r="CU177" s="90" t="str">
        <f>IF(AND(CU$85&gt;=FB177,CU$85&lt;=FC177),IFERROR($G177/FD177,0),"")</f>
        <v/>
      </c>
      <c r="CV177" s="90" t="str">
        <f>IF(AND(CV$85&gt;=FB177,CV$85&lt;=FC177),IFERROR($G177/FD177,0),"")</f>
        <v/>
      </c>
      <c r="CW177" s="90" t="str">
        <f>IF(AND(CW$85&gt;=FB177,CW$85&lt;=FC177),IFERROR($G177/FD177,0),"")</f>
        <v/>
      </c>
      <c r="CX177" s="90" t="str">
        <f>IF(AND(CX$85&gt;=FB177,CX$85&lt;=FC177),IFERROR($G177/FD177,0),"")</f>
        <v/>
      </c>
      <c r="CY177" s="90" t="str">
        <f>IF(AND(CY$85&gt;=FB177,CY$85&lt;=FC177),IFERROR($G177/FD177,0),"")</f>
        <v/>
      </c>
      <c r="CZ177" s="90" t="str">
        <f>IF(AND(CZ$85&gt;=FB177,CZ$85&lt;=FC177),IFERROR($G177/FD177,0),"")</f>
        <v/>
      </c>
      <c r="DA177" s="90" t="str">
        <f>IF(AND(DA$85&gt;=FB177,DA$85&lt;=FC177),IFERROR($G177/FD177,0),"")</f>
        <v/>
      </c>
      <c r="DB177" s="90" t="str">
        <f>IF(AND(DB$85&gt;=FB177,DB$85&lt;=FC177),IFERROR($G177/FD177,0),"")</f>
        <v/>
      </c>
      <c r="DC177" s="90" t="str">
        <f>IF(AND(DC$85&gt;=FB177,DC$85&lt;=FC177),IFERROR($G177/FD177,0),"")</f>
        <v/>
      </c>
      <c r="DD177" s="90" t="str">
        <f>IF(AND(DD$85&gt;=FB177,DD$85&lt;=FC177),IFERROR($G177/FD177,0),"")</f>
        <v/>
      </c>
      <c r="DE177" s="90" t="str">
        <f>IF(AND(DE$85&gt;=FB177,DE$85&lt;=FC177),IFERROR($G177/FD177,0),"")</f>
        <v/>
      </c>
      <c r="DF177" s="90" t="str">
        <f>IF(AND(DF$85&gt;=FB177,DF$85&lt;=FC177),IFERROR($G177/FD177,0),"")</f>
        <v/>
      </c>
      <c r="DG177" s="90" t="str">
        <f>IF(AND(DG$85&gt;=FB177,DG$85&lt;=FC177),IFERROR($G177/FD177,0),"")</f>
        <v/>
      </c>
      <c r="DH177" s="90" t="str">
        <f>IF(AND(DH$85&gt;=FB177,DH$85&lt;=FC177),IFERROR($G177/FD177,0),"")</f>
        <v/>
      </c>
      <c r="DI177" s="90" t="str">
        <f>IF(AND(DI$85&gt;=FB177,DI$85&lt;=FC177),IFERROR($G177/FD177,0),"")</f>
        <v/>
      </c>
      <c r="DJ177" s="90" t="str">
        <f>IF(AND(DJ$85&gt;=FB177,DJ$85&lt;=FC177),IFERROR($G177/FD177,0),"")</f>
        <v/>
      </c>
      <c r="DK177" s="90" t="str">
        <f>IF(AND(DK$85&gt;=FB177,DK$85&lt;=FC177),IFERROR($G177/FD177,0),"")</f>
        <v/>
      </c>
      <c r="DL177" s="90" t="str">
        <f>IF(AND(DL$85&gt;=FB177,DL$85&lt;=FC177),IFERROR($G177/FD177,0),"")</f>
        <v/>
      </c>
      <c r="DM177" s="90" t="str">
        <f>IF(AND(DM$85&gt;=FB177,DM$85&lt;=FC177),IFERROR($G177/FD177,0),"")</f>
        <v/>
      </c>
      <c r="DN177" s="90" t="str">
        <f>IF(AND(DN$85&gt;=FB177,DN$85&lt;=FC177),IFERROR($G177/FD177,0),"")</f>
        <v/>
      </c>
      <c r="DO177" s="90" t="str">
        <f>IF(AND(DO$85&gt;=FB177,DO$85&lt;=FC177),IFERROR($G177/FD177,0),"")</f>
        <v/>
      </c>
      <c r="DP177" s="90" t="str">
        <f>IF(AND(DP$85&gt;=FB177,DP$85&lt;=FC177),IFERROR($G177/FD177,0),"")</f>
        <v/>
      </c>
      <c r="DQ177" s="90" t="str">
        <f>IF(AND(DQ$85&gt;=FB177,DQ$85&lt;=FC177),IFERROR($G177/FD177,0),"")</f>
        <v/>
      </c>
      <c r="DR177" s="90" t="str">
        <f>IF(AND(DR$85&gt;=FB177,DR$85&lt;=FC177),IFERROR($G177/FD177,0),"")</f>
        <v/>
      </c>
      <c r="DS177" s="90" t="str">
        <f>IF(AND(DS$85&gt;=FB177,DS$85&lt;=FC177),IFERROR($G177/FD177,0),"")</f>
        <v/>
      </c>
      <c r="DT177" s="90" t="str">
        <f>IF(AND(DT$85&gt;=FB177,DT$85&lt;=FC177),IFERROR($G177/FD177,0),"")</f>
        <v/>
      </c>
      <c r="DU177" s="90" t="str">
        <f>IF(AND(DU$85&gt;=FB177,DU$85&lt;=FC177),IFERROR($G177/FD177,0),"")</f>
        <v/>
      </c>
      <c r="DV177" s="90" t="str">
        <f>IF(AND(DV$85&gt;=FB177,DV$85&lt;=FC177),IFERROR($G177/FD177,0),"")</f>
        <v/>
      </c>
      <c r="DW177" s="90" t="str">
        <f>IF(AND(DW$85&gt;=FB177,DW$85&lt;=FC177),IFERROR($G177/FD177,0),"")</f>
        <v/>
      </c>
      <c r="DX177" s="90" t="str">
        <f>IF(AND(DX$85&gt;=FB177,DX$85&lt;=FC177),IFERROR($G177/FD177,0),"")</f>
        <v/>
      </c>
      <c r="DY177" s="90" t="str">
        <f>IF(AND(DY$85&gt;=FB177,DY$85&lt;=FC177),IFERROR($G177/FD177,0),"")</f>
        <v/>
      </c>
      <c r="DZ177" s="90" t="str">
        <f>IF(AND(DZ$85&gt;=FB177,DZ$85&lt;=FC177),IFERROR($G177/FD177,0),"")</f>
        <v/>
      </c>
      <c r="EA177" s="90" t="str">
        <f>IF(AND(EA$85&gt;=FB177,EA$85&lt;=FC177),IFERROR($G177/FD177,0),"")</f>
        <v/>
      </c>
      <c r="EB177" s="90" t="str">
        <f>IF(AND(EB$85&gt;=FB177,EB$85&lt;=FC177),IFERROR($G177/FD177,0),"")</f>
        <v/>
      </c>
      <c r="EC177" s="90" t="str">
        <f>IF(AND(EC$85&gt;=FB177,EC$85&lt;=FC177),IFERROR($G177/FD177,0),"")</f>
        <v/>
      </c>
      <c r="ED177" s="90" t="str">
        <f>IF(AND(ED$85&gt;=FB177,ED$85&lt;=FC177),IFERROR($G177/FD177,0),"")</f>
        <v/>
      </c>
      <c r="EE177" s="90" t="str">
        <f>IF(AND(EE$85&gt;=FB177,EE$85&lt;=FC177),IFERROR($G177/FD177,0),"")</f>
        <v/>
      </c>
      <c r="EF177" s="90" t="str">
        <f>IF(AND(EF$85&gt;=FB177,EF$85&lt;=FC177),IFERROR($G177/FD177,0),"")</f>
        <v/>
      </c>
      <c r="EG177" s="90" t="str">
        <f>IF(AND(EG$85&gt;=FB177,EG$85&lt;=FC177),IFERROR($G177/FD177,0),"")</f>
        <v/>
      </c>
      <c r="EH177" s="90" t="str">
        <f>IF(AND(EH$85&gt;=FB177,EH$85&lt;=FC177),IFERROR($G177/FD177,0),"")</f>
        <v/>
      </c>
      <c r="EI177" s="90" t="str">
        <f>IF(AND(EI$85&gt;=FB177,EI$85&lt;=FC177),IFERROR($G177/FD177,0),"")</f>
        <v/>
      </c>
      <c r="EJ177" s="90" t="str">
        <f>IF(AND(EJ$85&gt;=FB177,EJ$85&lt;=FC177),IFERROR($G177/FD177,0),"")</f>
        <v/>
      </c>
      <c r="EK177" s="90" t="str">
        <f>IF(AND(EK$85&gt;=FB177,EK$85&lt;=FC177),IFERROR($G177/FD177,0),"")</f>
        <v/>
      </c>
      <c r="EL177" s="90" t="str">
        <f>IF(AND(EL$85&gt;=FB177,EL$85&lt;=FC177),IFERROR($G177/FD177,0),"")</f>
        <v/>
      </c>
      <c r="EM177" s="90" t="str">
        <f>IF(AND(EM$85&gt;=FB177,EM$85&lt;=FC177),IFERROR($G177/FD177,0),"")</f>
        <v/>
      </c>
      <c r="EN177" s="90" t="str">
        <f>IF(AND(EN$85&gt;=FB177,EN$85&lt;=FC177),IFERROR($G177/FD177,0),"")</f>
        <v/>
      </c>
      <c r="EO177" s="90" t="str">
        <f>IF(AND(EO$85&gt;=FB177,EO$85&lt;=FC177),IFERROR($G177/FD177,0),"")</f>
        <v/>
      </c>
      <c r="EP177" s="90" t="str">
        <f>IF(AND(EP$85&gt;=FB177,EP$85&lt;=FC177),IFERROR($G177/FD177,0),"")</f>
        <v/>
      </c>
      <c r="EQ177" s="90" t="str">
        <f>IF(AND(EQ$85&gt;=FB177,EQ$85&lt;=FC177),IFERROR($G177/FD177,0),"")</f>
        <v/>
      </c>
      <c r="ER177" s="90" t="str">
        <f>IF(AND(ER$85&gt;=FB177,ER$85&lt;=FC177),IFERROR($G177/FD177,0),"")</f>
        <v/>
      </c>
      <c r="ES177" s="90" t="str">
        <f>IF(AND(ES$85&gt;=FB177,ES$85&lt;=FC177),IFERROR($G177/FD177,0),"")</f>
        <v/>
      </c>
      <c r="ET177" s="90" t="str">
        <f>IF(AND(ET$85&gt;=FB177,ET$85&lt;=FC177),IFERROR($G177/FD177,0),"")</f>
        <v/>
      </c>
      <c r="EU177" s="90" t="str">
        <f>IF(AND(EU$85&gt;=FB177,EU$85&lt;=FC177),IFERROR($G177/FD177,0),"")</f>
        <v/>
      </c>
      <c r="EV177" s="90" t="str">
        <f>IF(AND(EV$85&gt;=FB177,EV$85&lt;=FC177),IFERROR($G177/FD177,0),"")</f>
        <v/>
      </c>
      <c r="EW177" s="90" t="str">
        <f>IF(AND(EW$85&gt;=FB177,EW$85&lt;=FC177),IFERROR($G177/FD177,0),"")</f>
        <v/>
      </c>
      <c r="EX177" s="90" t="str">
        <f>IF(AND(EX$85&gt;=FB177,EX$85&lt;=FC177),IFERROR($G177/FD177,0),"")</f>
        <v/>
      </c>
      <c r="EY177" s="90" t="str">
        <f>IF(AND(EY$85&gt;=FB177,EY$85&lt;=FC177),IFERROR($G177/FD177,0),"")</f>
        <v/>
      </c>
      <c r="EZ177" s="90" t="str">
        <f>IF(AND(EZ$85&gt;=FB177,EZ$85&lt;=FC177),IFERROR($G177/FD177,0),"")</f>
        <v/>
      </c>
      <c r="FA177" s="90" t="str">
        <f>IF(AND(FA$85&gt;=FB177,FA$85&lt;=FC177),IFERROR($G177/FD177,0),"")</f>
        <v/>
      </c>
      <c r="FB177">
        <f>'06_Presupuesto'!J263-'02_Rendimientos'!$B$79+1</f>
        <v>68</v>
      </c>
      <c r="FC177">
        <f>'06_Presupuesto'!K263-'02_Rendimientos'!$B$79+1</f>
        <v>79</v>
      </c>
      <c r="FD177">
        <f>FC177-FB177+1</f>
        <v>12</v>
      </c>
    </row>
    <row r="178" spans="2:160">
      <c r="B178" s="109" t="str">
        <f>'06_Presupuesto'!K98</f>
        <v>C.2.2.1/a)</v>
      </c>
      <c r="C178" s="109" t="str">
        <f>'06_Presupuesto'!L98</f>
        <v>Cañeria cobre 1/2" Tipo L</v>
      </c>
      <c r="D178" s="109" t="str">
        <f>'06_Presupuesto'!M98</f>
        <v>ML</v>
      </c>
      <c r="E178" s="110">
        <f>'06_Presupuesto'!N98</f>
        <v>18</v>
      </c>
      <c r="F178" s="110">
        <f>'06_Presupuesto'!O98</f>
        <v>10249.999999999998</v>
      </c>
      <c r="G178" s="110">
        <f>'06_Presupuesto'!P98</f>
        <v>184499.99999999997</v>
      </c>
      <c r="H178" s="110" t="str">
        <f>IF(AND(H$85&gt;=FB178,H$85&lt;=FC178),IFERROR($G178/FD178,0),"")</f>
        <v/>
      </c>
      <c r="I178" s="110" t="str">
        <f>IF(AND(I$85&gt;=FB178,I$85&lt;=FC178),IFERROR($G178/FD178,0),"")</f>
        <v/>
      </c>
      <c r="J178" s="110" t="str">
        <f>IF(AND(J$85&gt;=FB178,J$85&lt;=FC178),IFERROR($G178/FD178,0),"")</f>
        <v/>
      </c>
      <c r="K178" s="110" t="str">
        <f>IF(AND(K$85&gt;=FB178,K$85&lt;=FC178),IFERROR($G178/FD178,0),"")</f>
        <v/>
      </c>
      <c r="L178" s="110" t="str">
        <f>IF(AND(L$85&gt;=FB178,L$85&lt;=FC178),IFERROR($G178/FD178,0),"")</f>
        <v/>
      </c>
      <c r="M178" s="110" t="str">
        <f>IF(AND(M$85&gt;=FB178,M$85&lt;=FC178),IFERROR($G178/FD178,0),"")</f>
        <v/>
      </c>
      <c r="N178" s="110" t="str">
        <f>IF(AND(N$85&gt;=FB178,N$85&lt;=FC178),IFERROR($G178/FD178,0),"")</f>
        <v/>
      </c>
      <c r="O178" s="110" t="str">
        <f>IF(AND(O$85&gt;=FB178,O$85&lt;=FC178),IFERROR($G178/FD178,0),"")</f>
        <v/>
      </c>
      <c r="P178" s="110" t="str">
        <f>IF(AND(P$85&gt;=FB178,P$85&lt;=FC178),IFERROR($G178/FD178,0),"")</f>
        <v/>
      </c>
      <c r="Q178" s="110" t="str">
        <f>IF(AND(Q$85&gt;=FB178,Q$85&lt;=FC178),IFERROR($G178/FD178,0),"")</f>
        <v/>
      </c>
      <c r="R178" s="110" t="str">
        <f>IF(AND(R$85&gt;=FB178,R$85&lt;=FC178),IFERROR($G178/FD178,0),"")</f>
        <v/>
      </c>
      <c r="S178" s="110" t="str">
        <f>IF(AND(S$85&gt;=FB178,S$85&lt;=FC178),IFERROR($G178/FD178,0),"")</f>
        <v/>
      </c>
      <c r="T178" s="110" t="str">
        <f>IF(AND(T$85&gt;=FB178,T$85&lt;=FC178),IFERROR($G178/FD178,0),"")</f>
        <v/>
      </c>
      <c r="U178" s="110" t="str">
        <f>IF(AND(U$85&gt;=FB178,U$85&lt;=FC178),IFERROR($G178/FD178,0),"")</f>
        <v/>
      </c>
      <c r="V178" s="110" t="str">
        <f>IF(AND(V$85&gt;=FB178,V$85&lt;=FC178),IFERROR($G178/FD178,0),"")</f>
        <v/>
      </c>
      <c r="W178" s="110" t="str">
        <f>IF(AND(W$85&gt;=FB178,W$85&lt;=FC178),IFERROR($G178/FD178,0),"")</f>
        <v/>
      </c>
      <c r="X178" s="110" t="str">
        <f>IF(AND(X$85&gt;=FB178,X$85&lt;=FC178),IFERROR($G178/FD178,0),"")</f>
        <v/>
      </c>
      <c r="Y178" s="110" t="str">
        <f>IF(AND(Y$85&gt;=FB178,Y$85&lt;=FC178),IFERROR($G178/FD178,0),"")</f>
        <v/>
      </c>
      <c r="Z178" s="110" t="str">
        <f>IF(AND(Z$85&gt;=FB178,Z$85&lt;=FC178),IFERROR($G178/FD178,0),"")</f>
        <v/>
      </c>
      <c r="AA178" s="110" t="str">
        <f>IF(AND(AA$85&gt;=FB178,AA$85&lt;=FC178),IFERROR($G178/FD178,0),"")</f>
        <v/>
      </c>
      <c r="AB178" s="110" t="str">
        <f>IF(AND(AB$85&gt;=FB178,AB$85&lt;=FC178),IFERROR($G178/FD178,0),"")</f>
        <v/>
      </c>
      <c r="AC178" s="110" t="str">
        <f>IF(AND(AC$85&gt;=FB178,AC$85&lt;=FC178),IFERROR($G178/FD178,0),"")</f>
        <v/>
      </c>
      <c r="AD178" s="110" t="str">
        <f>IF(AND(AD$85&gt;=FB178,AD$85&lt;=FC178),IFERROR($G178/FD178,0),"")</f>
        <v/>
      </c>
      <c r="AE178" s="110" t="str">
        <f>IF(AND(AE$85&gt;=FB178,AE$85&lt;=FC178),IFERROR($G178/FD178,0),"")</f>
        <v/>
      </c>
      <c r="AF178" s="110" t="str">
        <f>IF(AND(AF$85&gt;=FB178,AF$85&lt;=FC178),IFERROR($G178/FD178,0),"")</f>
        <v/>
      </c>
      <c r="AG178" s="110" t="str">
        <f>IF(AND(AG$85&gt;=FB178,AG$85&lt;=FC178),IFERROR($G178/FD178,0),"")</f>
        <v/>
      </c>
      <c r="AH178" s="110" t="str">
        <f>IF(AND(AH$85&gt;=FB178,AH$85&lt;=FC178),IFERROR($G178/FD178,0),"")</f>
        <v/>
      </c>
      <c r="AI178" s="110" t="str">
        <f>IF(AND(AI$85&gt;=FB178,AI$85&lt;=FC178),IFERROR($G178/FD178,0),"")</f>
        <v/>
      </c>
      <c r="AJ178" s="110" t="str">
        <f>IF(AND(AJ$85&gt;=FB178,AJ$85&lt;=FC178),IFERROR($G178/FD178,0),"")</f>
        <v/>
      </c>
      <c r="AK178" s="110" t="str">
        <f>IF(AND(AK$85&gt;=FB178,AK$85&lt;=FC178),IFERROR($G178/FD178,0),"")</f>
        <v/>
      </c>
      <c r="AL178" s="110" t="str">
        <f>IF(AND(AL$85&gt;=FB178,AL$85&lt;=FC178),IFERROR($G178/FD178,0),"")</f>
        <v/>
      </c>
      <c r="AM178" s="110" t="str">
        <f>IF(AND(AM$85&gt;=FB178,AM$85&lt;=FC178),IFERROR($G178/FD178,0),"")</f>
        <v/>
      </c>
      <c r="AN178" s="110" t="str">
        <f>IF(AND(AN$85&gt;=FB178,AN$85&lt;=FC178),IFERROR($G178/FD178,0),"")</f>
        <v/>
      </c>
      <c r="AO178" s="110" t="str">
        <f>IF(AND(AO$85&gt;=FB178,AO$85&lt;=FC178),IFERROR($G178/FD178,0),"")</f>
        <v/>
      </c>
      <c r="AP178" s="110" t="str">
        <f>IF(AND(AP$85&gt;=FB178,AP$85&lt;=FC178),IFERROR($G178/FD178,0),"")</f>
        <v/>
      </c>
      <c r="AQ178" s="110" t="str">
        <f>IF(AND(AQ$85&gt;=FB178,AQ$85&lt;=FC178),IFERROR($G178/FD178,0),"")</f>
        <v/>
      </c>
      <c r="AR178" s="110" t="str">
        <f>IF(AND(AR$85&gt;=FB178,AR$85&lt;=FC178),IFERROR($G178/FD178,0),"")</f>
        <v/>
      </c>
      <c r="AS178" s="110" t="str">
        <f>IF(AND(AS$85&gt;=FB178,AS$85&lt;=FC178),IFERROR($G178/FD178,0),"")</f>
        <v/>
      </c>
      <c r="AT178" s="110" t="str">
        <f>IF(AND(AT$85&gt;=FB178,AT$85&lt;=FC178),IFERROR($G178/FD178,0),"")</f>
        <v/>
      </c>
      <c r="AU178" s="110" t="str">
        <f>IF(AND(AU$85&gt;=FB178,AU$85&lt;=FC178),IFERROR($G178/FD178,0),"")</f>
        <v/>
      </c>
      <c r="AV178" s="110" t="str">
        <f>IF(AND(AV$85&gt;=FB178,AV$85&lt;=FC178),IFERROR($G178/FD178,0),"")</f>
        <v/>
      </c>
      <c r="AW178" s="110" t="str">
        <f>IF(AND(AW$85&gt;=FB178,AW$85&lt;=FC178),IFERROR($G178/FD178,0),"")</f>
        <v/>
      </c>
      <c r="AX178" s="110" t="str">
        <f>IF(AND(AX$85&gt;=FB178,AX$85&lt;=FC178),IFERROR($G178/FD178,0),"")</f>
        <v/>
      </c>
      <c r="AY178" s="110" t="str">
        <f>IF(AND(AY$85&gt;=FB178,AY$85&lt;=FC178),IFERROR($G178/FD178,0),"")</f>
        <v/>
      </c>
      <c r="AZ178" s="110" t="str">
        <f>IF(AND(AZ$85&gt;=FB178,AZ$85&lt;=FC178),IFERROR($G178/FD178,0),"")</f>
        <v/>
      </c>
      <c r="BA178" s="110" t="str">
        <f>IF(AND(BA$85&gt;=FB178,BA$85&lt;=FC178),IFERROR($G178/FD178,0),"")</f>
        <v/>
      </c>
      <c r="BB178" s="110" t="str">
        <f>IF(AND(BB$85&gt;=FB178,BB$85&lt;=FC178),IFERROR($G178/FD178,0),"")</f>
        <v/>
      </c>
      <c r="BC178" s="110" t="str">
        <f>IF(AND(BC$85&gt;=FB178,BC$85&lt;=FC178),IFERROR($G178/FD178,0),"")</f>
        <v/>
      </c>
      <c r="BD178" s="110" t="str">
        <f>IF(AND(BD$85&gt;=FB178,BD$85&lt;=FC178),IFERROR($G178/FD178,0),"")</f>
        <v/>
      </c>
      <c r="BE178" s="110" t="str">
        <f>IF(AND(BE$85&gt;=FB178,BE$85&lt;=FC178),IFERROR($G178/FD178,0),"")</f>
        <v/>
      </c>
      <c r="BF178" s="110" t="str">
        <f>IF(AND(BF$85&gt;=FB178,BF$85&lt;=FC178),IFERROR($G178/FD178,0),"")</f>
        <v/>
      </c>
      <c r="BG178" s="110" t="str">
        <f>IF(AND(BG$85&gt;=FB178,BG$85&lt;=FC178),IFERROR($G178/FD178,0),"")</f>
        <v/>
      </c>
      <c r="BH178" s="110" t="str">
        <f>IF(AND(BH$85&gt;=FB178,BH$85&lt;=FC178),IFERROR($G178/FD178,0),"")</f>
        <v/>
      </c>
      <c r="BI178" s="110" t="str">
        <f>IF(AND(BI$85&gt;=FB178,BI$85&lt;=FC178),IFERROR($G178/FD178,0),"")</f>
        <v/>
      </c>
      <c r="BJ178" s="110" t="str">
        <f>IF(AND(BJ$85&gt;=FB178,BJ$85&lt;=FC178),IFERROR($G178/FD178,0),"")</f>
        <v/>
      </c>
      <c r="BK178" s="110" t="str">
        <f>IF(AND(BK$85&gt;=FB178,BK$85&lt;=FC178),IFERROR($G178/FD178,0),"")</f>
        <v/>
      </c>
      <c r="BL178" s="110" t="str">
        <f>IF(AND(BL$85&gt;=FB178,BL$85&lt;=FC178),IFERROR($G178/FD178,0),"")</f>
        <v/>
      </c>
      <c r="BM178" s="110" t="str">
        <f>IF(AND(BM$85&gt;=FB178,BM$85&lt;=FC178),IFERROR($G178/FD178,0),"")</f>
        <v/>
      </c>
      <c r="BN178" s="110" t="str">
        <f>IF(AND(BN$85&gt;=FB178,BN$85&lt;=FC178),IFERROR($G178/FD178,0),"")</f>
        <v/>
      </c>
      <c r="BO178" s="110" t="str">
        <f>IF(AND(BO$85&gt;=FB178,BO$85&lt;=FC178),IFERROR($G178/FD178,0),"")</f>
        <v/>
      </c>
      <c r="BP178" s="110" t="str">
        <f>IF(AND(BP$85&gt;=FB178,BP$85&lt;=FC178),IFERROR($G178/FD178,0),"")</f>
        <v/>
      </c>
      <c r="BQ178" s="110" t="str">
        <f>IF(AND(BQ$85&gt;=FB178,BQ$85&lt;=FC178),IFERROR($G178/FD178,0),"")</f>
        <v/>
      </c>
      <c r="BR178" s="110" t="str">
        <f>IF(AND(BR$85&gt;=FB178,BR$85&lt;=FC178),IFERROR($G178/FD178,0),"")</f>
        <v/>
      </c>
      <c r="BS178" s="110" t="str">
        <f>IF(AND(BS$85&gt;=FB178,BS$85&lt;=FC178),IFERROR($G178/FD178,0),"")</f>
        <v/>
      </c>
      <c r="BT178" s="110" t="str">
        <f>IF(AND(BT$85&gt;=FB178,BT$85&lt;=FC178),IFERROR($G178/FD178,0),"")</f>
        <v/>
      </c>
      <c r="BU178" s="110" t="str">
        <f>IF(AND(BU$85&gt;=FB178,BU$85&lt;=FC178),IFERROR($G178/FD178,0),"")</f>
        <v/>
      </c>
      <c r="BV178" s="110" t="str">
        <f>IF(AND(BV$85&gt;=FB178,BV$85&lt;=FC178),IFERROR($G178/FD178,0),"")</f>
        <v/>
      </c>
      <c r="BW178" s="110">
        <f>IF(AND(BW$85&gt;=FB178,BW$85&lt;=FC178),IFERROR($G178/FD178,0),"")</f>
        <v>15374.999999999998</v>
      </c>
      <c r="BX178" s="110">
        <f>IF(AND(BX$85&gt;=FB178,BX$85&lt;=FC178),IFERROR($G178/FD178,0),"")</f>
        <v>15374.999999999998</v>
      </c>
      <c r="BY178" s="110">
        <f>IF(AND(BY$85&gt;=FB178,BY$85&lt;=FC178),IFERROR($G178/FD178,0),"")</f>
        <v>15374.999999999998</v>
      </c>
      <c r="BZ178" s="110">
        <f>IF(AND(BZ$85&gt;=FB178,BZ$85&lt;=FC178),IFERROR($G178/FD178,0),"")</f>
        <v>15374.999999999998</v>
      </c>
      <c r="CA178" s="110">
        <f>IF(AND(CA$85&gt;=FB178,CA$85&lt;=FC178),IFERROR($G178/FD178,0),"")</f>
        <v>15374.999999999998</v>
      </c>
      <c r="CB178" s="110">
        <f>IF(AND(CB$85&gt;=FB178,CB$85&lt;=FC178),IFERROR($G178/FD178,0),"")</f>
        <v>15374.999999999998</v>
      </c>
      <c r="CC178" s="110">
        <f>IF(AND(CC$85&gt;=FB178,CC$85&lt;=FC178),IFERROR($G178/FD178,0),"")</f>
        <v>15374.999999999998</v>
      </c>
      <c r="CD178" s="110">
        <f>IF(AND(CD$85&gt;=FB178,CD$85&lt;=FC178),IFERROR($G178/FD178,0),"")</f>
        <v>15374.999999999998</v>
      </c>
      <c r="CE178" s="110">
        <f>IF(AND(CE$85&gt;=FB178,CE$85&lt;=FC178),IFERROR($G178/FD178,0),"")</f>
        <v>15374.999999999998</v>
      </c>
      <c r="CF178" s="110">
        <f>IF(AND(CF$85&gt;=FB178,CF$85&lt;=FC178),IFERROR($G178/FD178,0),"")</f>
        <v>15374.999999999998</v>
      </c>
      <c r="CG178" s="110">
        <f>IF(AND(CG$85&gt;=FB178,CG$85&lt;=FC178),IFERROR($G178/FD178,0),"")</f>
        <v>15374.999999999998</v>
      </c>
      <c r="CH178" s="110">
        <f>IF(AND(CH$85&gt;=FB178,CH$85&lt;=FC178),IFERROR($G178/FD178,0),"")</f>
        <v>15374.999999999998</v>
      </c>
      <c r="CI178" s="110" t="str">
        <f>IF(AND(CI$85&gt;=FB178,CI$85&lt;=FC178),IFERROR($G178/FD178,0),"")</f>
        <v/>
      </c>
      <c r="CJ178" s="110" t="str">
        <f>IF(AND(CJ$85&gt;=FB178,CJ$85&lt;=FC178),IFERROR($G178/FD178,0),"")</f>
        <v/>
      </c>
      <c r="CK178" s="110" t="str">
        <f>IF(AND(CK$85&gt;=FB178,CK$85&lt;=FC178),IFERROR($G178/FD178,0),"")</f>
        <v/>
      </c>
      <c r="CL178" s="110" t="str">
        <f>IF(AND(CL$85&gt;=FB178,CL$85&lt;=FC178),IFERROR($G178/FD178,0),"")</f>
        <v/>
      </c>
      <c r="CM178" s="110" t="str">
        <f>IF(AND(CM$85&gt;=FB178,CM$85&lt;=FC178),IFERROR($G178/FD178,0),"")</f>
        <v/>
      </c>
      <c r="CN178" s="110" t="str">
        <f>IF(AND(CN$85&gt;=FB178,CN$85&lt;=FC178),IFERROR($G178/FD178,0),"")</f>
        <v/>
      </c>
      <c r="CO178" s="110" t="str">
        <f>IF(AND(CO$85&gt;=FB178,CO$85&lt;=FC178),IFERROR($G178/FD178,0),"")</f>
        <v/>
      </c>
      <c r="CP178" s="110" t="str">
        <f>IF(AND(CP$85&gt;=FB178,CP$85&lt;=FC178),IFERROR($G178/FD178,0),"")</f>
        <v/>
      </c>
      <c r="CQ178" s="110" t="str">
        <f>IF(AND(CQ$85&gt;=FB178,CQ$85&lt;=FC178),IFERROR($G178/FD178,0),"")</f>
        <v/>
      </c>
      <c r="CR178" s="110" t="str">
        <f>IF(AND(CR$85&gt;=FB178,CR$85&lt;=FC178),IFERROR($G178/FD178,0),"")</f>
        <v/>
      </c>
      <c r="CS178" s="110" t="str">
        <f>IF(AND(CS$85&gt;=FB178,CS$85&lt;=FC178),IFERROR($G178/FD178,0),"")</f>
        <v/>
      </c>
      <c r="CT178" s="110" t="str">
        <f>IF(AND(CT$85&gt;=FB178,CT$85&lt;=FC178),IFERROR($G178/FD178,0),"")</f>
        <v/>
      </c>
      <c r="CU178" s="110" t="str">
        <f>IF(AND(CU$85&gt;=FB178,CU$85&lt;=FC178),IFERROR($G178/FD178,0),"")</f>
        <v/>
      </c>
      <c r="CV178" s="110" t="str">
        <f>IF(AND(CV$85&gt;=FB178,CV$85&lt;=FC178),IFERROR($G178/FD178,0),"")</f>
        <v/>
      </c>
      <c r="CW178" s="110" t="str">
        <f>IF(AND(CW$85&gt;=FB178,CW$85&lt;=FC178),IFERROR($G178/FD178,0),"")</f>
        <v/>
      </c>
      <c r="CX178" s="110" t="str">
        <f>IF(AND(CX$85&gt;=FB178,CX$85&lt;=FC178),IFERROR($G178/FD178,0),"")</f>
        <v/>
      </c>
      <c r="CY178" s="110" t="str">
        <f>IF(AND(CY$85&gt;=FB178,CY$85&lt;=FC178),IFERROR($G178/FD178,0),"")</f>
        <v/>
      </c>
      <c r="CZ178" s="110" t="str">
        <f>IF(AND(CZ$85&gt;=FB178,CZ$85&lt;=FC178),IFERROR($G178/FD178,0),"")</f>
        <v/>
      </c>
      <c r="DA178" s="110" t="str">
        <f>IF(AND(DA$85&gt;=FB178,DA$85&lt;=FC178),IFERROR($G178/FD178,0),"")</f>
        <v/>
      </c>
      <c r="DB178" s="110" t="str">
        <f>IF(AND(DB$85&gt;=FB178,DB$85&lt;=FC178),IFERROR($G178/FD178,0),"")</f>
        <v/>
      </c>
      <c r="DC178" s="110" t="str">
        <f>IF(AND(DC$85&gt;=FB178,DC$85&lt;=FC178),IFERROR($G178/FD178,0),"")</f>
        <v/>
      </c>
      <c r="DD178" s="110" t="str">
        <f>IF(AND(DD$85&gt;=FB178,DD$85&lt;=FC178),IFERROR($G178/FD178,0),"")</f>
        <v/>
      </c>
      <c r="DE178" s="110" t="str">
        <f>IF(AND(DE$85&gt;=FB178,DE$85&lt;=FC178),IFERROR($G178/FD178,0),"")</f>
        <v/>
      </c>
      <c r="DF178" s="110" t="str">
        <f>IF(AND(DF$85&gt;=FB178,DF$85&lt;=FC178),IFERROR($G178/FD178,0),"")</f>
        <v/>
      </c>
      <c r="DG178" s="110" t="str">
        <f>IF(AND(DG$85&gt;=FB178,DG$85&lt;=FC178),IFERROR($G178/FD178,0),"")</f>
        <v/>
      </c>
      <c r="DH178" s="110" t="str">
        <f>IF(AND(DH$85&gt;=FB178,DH$85&lt;=FC178),IFERROR($G178/FD178,0),"")</f>
        <v/>
      </c>
      <c r="DI178" s="110" t="str">
        <f>IF(AND(DI$85&gt;=FB178,DI$85&lt;=FC178),IFERROR($G178/FD178,0),"")</f>
        <v/>
      </c>
      <c r="DJ178" s="110" t="str">
        <f>IF(AND(DJ$85&gt;=FB178,DJ$85&lt;=FC178),IFERROR($G178/FD178,0),"")</f>
        <v/>
      </c>
      <c r="DK178" s="110" t="str">
        <f>IF(AND(DK$85&gt;=FB178,DK$85&lt;=FC178),IFERROR($G178/FD178,0),"")</f>
        <v/>
      </c>
      <c r="DL178" s="110" t="str">
        <f>IF(AND(DL$85&gt;=FB178,DL$85&lt;=FC178),IFERROR($G178/FD178,0),"")</f>
        <v/>
      </c>
      <c r="DM178" s="110" t="str">
        <f>IF(AND(DM$85&gt;=FB178,DM$85&lt;=FC178),IFERROR($G178/FD178,0),"")</f>
        <v/>
      </c>
      <c r="DN178" s="110" t="str">
        <f>IF(AND(DN$85&gt;=FB178,DN$85&lt;=FC178),IFERROR($G178/FD178,0),"")</f>
        <v/>
      </c>
      <c r="DO178" s="110" t="str">
        <f>IF(AND(DO$85&gt;=FB178,DO$85&lt;=FC178),IFERROR($G178/FD178,0),"")</f>
        <v/>
      </c>
      <c r="DP178" s="110" t="str">
        <f>IF(AND(DP$85&gt;=FB178,DP$85&lt;=FC178),IFERROR($G178/FD178,0),"")</f>
        <v/>
      </c>
      <c r="DQ178" s="110" t="str">
        <f>IF(AND(DQ$85&gt;=FB178,DQ$85&lt;=FC178),IFERROR($G178/FD178,0),"")</f>
        <v/>
      </c>
      <c r="DR178" s="110" t="str">
        <f>IF(AND(DR$85&gt;=FB178,DR$85&lt;=FC178),IFERROR($G178/FD178,0),"")</f>
        <v/>
      </c>
      <c r="DS178" s="110" t="str">
        <f>IF(AND(DS$85&gt;=FB178,DS$85&lt;=FC178),IFERROR($G178/FD178,0),"")</f>
        <v/>
      </c>
      <c r="DT178" s="110" t="str">
        <f>IF(AND(DT$85&gt;=FB178,DT$85&lt;=FC178),IFERROR($G178/FD178,0),"")</f>
        <v/>
      </c>
      <c r="DU178" s="110" t="str">
        <f>IF(AND(DU$85&gt;=FB178,DU$85&lt;=FC178),IFERROR($G178/FD178,0),"")</f>
        <v/>
      </c>
      <c r="DV178" s="110" t="str">
        <f>IF(AND(DV$85&gt;=FB178,DV$85&lt;=FC178),IFERROR($G178/FD178,0),"")</f>
        <v/>
      </c>
      <c r="DW178" s="110" t="str">
        <f>IF(AND(DW$85&gt;=FB178,DW$85&lt;=FC178),IFERROR($G178/FD178,0),"")</f>
        <v/>
      </c>
      <c r="DX178" s="110" t="str">
        <f>IF(AND(DX$85&gt;=FB178,DX$85&lt;=FC178),IFERROR($G178/FD178,0),"")</f>
        <v/>
      </c>
      <c r="DY178" s="110" t="str">
        <f>IF(AND(DY$85&gt;=FB178,DY$85&lt;=FC178),IFERROR($G178/FD178,0),"")</f>
        <v/>
      </c>
      <c r="DZ178" s="110" t="str">
        <f>IF(AND(DZ$85&gt;=FB178,DZ$85&lt;=FC178),IFERROR($G178/FD178,0),"")</f>
        <v/>
      </c>
      <c r="EA178" s="110" t="str">
        <f>IF(AND(EA$85&gt;=FB178,EA$85&lt;=FC178),IFERROR($G178/FD178,0),"")</f>
        <v/>
      </c>
      <c r="EB178" s="110" t="str">
        <f>IF(AND(EB$85&gt;=FB178,EB$85&lt;=FC178),IFERROR($G178/FD178,0),"")</f>
        <v/>
      </c>
      <c r="EC178" s="110" t="str">
        <f>IF(AND(EC$85&gt;=FB178,EC$85&lt;=FC178),IFERROR($G178/FD178,0),"")</f>
        <v/>
      </c>
      <c r="ED178" s="110" t="str">
        <f>IF(AND(ED$85&gt;=FB178,ED$85&lt;=FC178),IFERROR($G178/FD178,0),"")</f>
        <v/>
      </c>
      <c r="EE178" s="110" t="str">
        <f>IF(AND(EE$85&gt;=FB178,EE$85&lt;=FC178),IFERROR($G178/FD178,0),"")</f>
        <v/>
      </c>
      <c r="EF178" s="110" t="str">
        <f>IF(AND(EF$85&gt;=FB178,EF$85&lt;=FC178),IFERROR($G178/FD178,0),"")</f>
        <v/>
      </c>
      <c r="EG178" s="110" t="str">
        <f>IF(AND(EG$85&gt;=FB178,EG$85&lt;=FC178),IFERROR($G178/FD178,0),"")</f>
        <v/>
      </c>
      <c r="EH178" s="110" t="str">
        <f>IF(AND(EH$85&gt;=FB178,EH$85&lt;=FC178),IFERROR($G178/FD178,0),"")</f>
        <v/>
      </c>
      <c r="EI178" s="110" t="str">
        <f>IF(AND(EI$85&gt;=FB178,EI$85&lt;=FC178),IFERROR($G178/FD178,0),"")</f>
        <v/>
      </c>
      <c r="EJ178" s="110" t="str">
        <f>IF(AND(EJ$85&gt;=FB178,EJ$85&lt;=FC178),IFERROR($G178/FD178,0),"")</f>
        <v/>
      </c>
      <c r="EK178" s="110" t="str">
        <f>IF(AND(EK$85&gt;=FB178,EK$85&lt;=FC178),IFERROR($G178/FD178,0),"")</f>
        <v/>
      </c>
      <c r="EL178" s="110" t="str">
        <f>IF(AND(EL$85&gt;=FB178,EL$85&lt;=FC178),IFERROR($G178/FD178,0),"")</f>
        <v/>
      </c>
      <c r="EM178" s="110" t="str">
        <f>IF(AND(EM$85&gt;=FB178,EM$85&lt;=FC178),IFERROR($G178/FD178,0),"")</f>
        <v/>
      </c>
      <c r="EN178" s="110" t="str">
        <f>IF(AND(EN$85&gt;=FB178,EN$85&lt;=FC178),IFERROR($G178/FD178,0),"")</f>
        <v/>
      </c>
      <c r="EO178" s="110" t="str">
        <f>IF(AND(EO$85&gt;=FB178,EO$85&lt;=FC178),IFERROR($G178/FD178,0),"")</f>
        <v/>
      </c>
      <c r="EP178" s="110" t="str">
        <f>IF(AND(EP$85&gt;=FB178,EP$85&lt;=FC178),IFERROR($G178/FD178,0),"")</f>
        <v/>
      </c>
      <c r="EQ178" s="110" t="str">
        <f>IF(AND(EQ$85&gt;=FB178,EQ$85&lt;=FC178),IFERROR($G178/FD178,0),"")</f>
        <v/>
      </c>
      <c r="ER178" s="110" t="str">
        <f>IF(AND(ER$85&gt;=FB178,ER$85&lt;=FC178),IFERROR($G178/FD178,0),"")</f>
        <v/>
      </c>
      <c r="ES178" s="110" t="str">
        <f>IF(AND(ES$85&gt;=FB178,ES$85&lt;=FC178),IFERROR($G178/FD178,0),"")</f>
        <v/>
      </c>
      <c r="ET178" s="110" t="str">
        <f>IF(AND(ET$85&gt;=FB178,ET$85&lt;=FC178),IFERROR($G178/FD178,0),"")</f>
        <v/>
      </c>
      <c r="EU178" s="110" t="str">
        <f>IF(AND(EU$85&gt;=FB178,EU$85&lt;=FC178),IFERROR($G178/FD178,0),"")</f>
        <v/>
      </c>
      <c r="EV178" s="110" t="str">
        <f>IF(AND(EV$85&gt;=FB178,EV$85&lt;=FC178),IFERROR($G178/FD178,0),"")</f>
        <v/>
      </c>
      <c r="EW178" s="110" t="str">
        <f>IF(AND(EW$85&gt;=FB178,EW$85&lt;=FC178),IFERROR($G178/FD178,0),"")</f>
        <v/>
      </c>
      <c r="EX178" s="110" t="str">
        <f>IF(AND(EX$85&gt;=FB178,EX$85&lt;=FC178),IFERROR($G178/FD178,0),"")</f>
        <v/>
      </c>
      <c r="EY178" s="110" t="str">
        <f>IF(AND(EY$85&gt;=FB178,EY$85&lt;=FC178),IFERROR($G178/FD178,0),"")</f>
        <v/>
      </c>
      <c r="EZ178" s="110" t="str">
        <f>IF(AND(EZ$85&gt;=FB178,EZ$85&lt;=FC178),IFERROR($G178/FD178,0),"")</f>
        <v/>
      </c>
      <c r="FA178" s="110" t="str">
        <f>IF(AND(FA$85&gt;=FB178,FA$85&lt;=FC178),IFERROR($G178/FD178,0),"")</f>
        <v/>
      </c>
      <c r="FB178">
        <f>'06_Presupuesto'!J264-'02_Rendimientos'!$B$79+1</f>
        <v>68</v>
      </c>
      <c r="FC178">
        <f>'06_Presupuesto'!K264-'02_Rendimientos'!$B$79+1</f>
        <v>79</v>
      </c>
      <c r="FD178">
        <f>FC178-FB178+1</f>
        <v>12</v>
      </c>
    </row>
    <row r="179" spans="2:160">
      <c r="B179" t="str">
        <f>'06_Presupuesto'!K99</f>
        <v>C.2.2.1/b)</v>
      </c>
      <c r="C179" t="str">
        <f>'06_Presupuesto'!L99</f>
        <v>Cañeria cobre 3/4" Tipo L</v>
      </c>
      <c r="D179" t="str">
        <f>'06_Presupuesto'!M99</f>
        <v>ML</v>
      </c>
      <c r="E179" s="90">
        <f>'06_Presupuesto'!N99</f>
        <v>6</v>
      </c>
      <c r="F179" s="90">
        <f>'06_Presupuesto'!O99</f>
        <v>15624.999999999998</v>
      </c>
      <c r="G179" s="90">
        <f>'06_Presupuesto'!P99</f>
        <v>93749.999999999985</v>
      </c>
      <c r="H179" s="90" t="str">
        <f>IF(AND(H$85&gt;=FB179,H$85&lt;=FC179),IFERROR($G179/FD179,0),"")</f>
        <v/>
      </c>
      <c r="I179" s="90" t="str">
        <f>IF(AND(I$85&gt;=FB179,I$85&lt;=FC179),IFERROR($G179/FD179,0),"")</f>
        <v/>
      </c>
      <c r="J179" s="90" t="str">
        <f>IF(AND(J$85&gt;=FB179,J$85&lt;=FC179),IFERROR($G179/FD179,0),"")</f>
        <v/>
      </c>
      <c r="K179" s="90" t="str">
        <f>IF(AND(K$85&gt;=FB179,K$85&lt;=FC179),IFERROR($G179/FD179,0),"")</f>
        <v/>
      </c>
      <c r="L179" s="90" t="str">
        <f>IF(AND(L$85&gt;=FB179,L$85&lt;=FC179),IFERROR($G179/FD179,0),"")</f>
        <v/>
      </c>
      <c r="M179" s="90" t="str">
        <f>IF(AND(M$85&gt;=FB179,M$85&lt;=FC179),IFERROR($G179/FD179,0),"")</f>
        <v/>
      </c>
      <c r="N179" s="90" t="str">
        <f>IF(AND(N$85&gt;=FB179,N$85&lt;=FC179),IFERROR($G179/FD179,0),"")</f>
        <v/>
      </c>
      <c r="O179" s="90" t="str">
        <f>IF(AND(O$85&gt;=FB179,O$85&lt;=FC179),IFERROR($G179/FD179,0),"")</f>
        <v/>
      </c>
      <c r="P179" s="90" t="str">
        <f>IF(AND(P$85&gt;=FB179,P$85&lt;=FC179),IFERROR($G179/FD179,0),"")</f>
        <v/>
      </c>
      <c r="Q179" s="90" t="str">
        <f>IF(AND(Q$85&gt;=FB179,Q$85&lt;=FC179),IFERROR($G179/FD179,0),"")</f>
        <v/>
      </c>
      <c r="R179" s="90" t="str">
        <f>IF(AND(R$85&gt;=FB179,R$85&lt;=FC179),IFERROR($G179/FD179,0),"")</f>
        <v/>
      </c>
      <c r="S179" s="90" t="str">
        <f>IF(AND(S$85&gt;=FB179,S$85&lt;=FC179),IFERROR($G179/FD179,0),"")</f>
        <v/>
      </c>
      <c r="T179" s="90" t="str">
        <f>IF(AND(T$85&gt;=FB179,T$85&lt;=FC179),IFERROR($G179/FD179,0),"")</f>
        <v/>
      </c>
      <c r="U179" s="90" t="str">
        <f>IF(AND(U$85&gt;=FB179,U$85&lt;=FC179),IFERROR($G179/FD179,0),"")</f>
        <v/>
      </c>
      <c r="V179" s="90" t="str">
        <f>IF(AND(V$85&gt;=FB179,V$85&lt;=FC179),IFERROR($G179/FD179,0),"")</f>
        <v/>
      </c>
      <c r="W179" s="90" t="str">
        <f>IF(AND(W$85&gt;=FB179,W$85&lt;=FC179),IFERROR($G179/FD179,0),"")</f>
        <v/>
      </c>
      <c r="X179" s="90" t="str">
        <f>IF(AND(X$85&gt;=FB179,X$85&lt;=FC179),IFERROR($G179/FD179,0),"")</f>
        <v/>
      </c>
      <c r="Y179" s="90" t="str">
        <f>IF(AND(Y$85&gt;=FB179,Y$85&lt;=FC179),IFERROR($G179/FD179,0),"")</f>
        <v/>
      </c>
      <c r="Z179" s="90" t="str">
        <f>IF(AND(Z$85&gt;=FB179,Z$85&lt;=FC179),IFERROR($G179/FD179,0),"")</f>
        <v/>
      </c>
      <c r="AA179" s="90" t="str">
        <f>IF(AND(AA$85&gt;=FB179,AA$85&lt;=FC179),IFERROR($G179/FD179,0),"")</f>
        <v/>
      </c>
      <c r="AB179" s="90" t="str">
        <f>IF(AND(AB$85&gt;=FB179,AB$85&lt;=FC179),IFERROR($G179/FD179,0),"")</f>
        <v/>
      </c>
      <c r="AC179" s="90" t="str">
        <f>IF(AND(AC$85&gt;=FB179,AC$85&lt;=FC179),IFERROR($G179/FD179,0),"")</f>
        <v/>
      </c>
      <c r="AD179" s="90" t="str">
        <f>IF(AND(AD$85&gt;=FB179,AD$85&lt;=FC179),IFERROR($G179/FD179,0),"")</f>
        <v/>
      </c>
      <c r="AE179" s="90" t="str">
        <f>IF(AND(AE$85&gt;=FB179,AE$85&lt;=FC179),IFERROR($G179/FD179,0),"")</f>
        <v/>
      </c>
      <c r="AF179" s="90" t="str">
        <f>IF(AND(AF$85&gt;=FB179,AF$85&lt;=FC179),IFERROR($G179/FD179,0),"")</f>
        <v/>
      </c>
      <c r="AG179" s="90" t="str">
        <f>IF(AND(AG$85&gt;=FB179,AG$85&lt;=FC179),IFERROR($G179/FD179,0),"")</f>
        <v/>
      </c>
      <c r="AH179" s="90" t="str">
        <f>IF(AND(AH$85&gt;=FB179,AH$85&lt;=FC179),IFERROR($G179/FD179,0),"")</f>
        <v/>
      </c>
      <c r="AI179" s="90" t="str">
        <f>IF(AND(AI$85&gt;=FB179,AI$85&lt;=FC179),IFERROR($G179/FD179,0),"")</f>
        <v/>
      </c>
      <c r="AJ179" s="90" t="str">
        <f>IF(AND(AJ$85&gt;=FB179,AJ$85&lt;=FC179),IFERROR($G179/FD179,0),"")</f>
        <v/>
      </c>
      <c r="AK179" s="90" t="str">
        <f>IF(AND(AK$85&gt;=FB179,AK$85&lt;=FC179),IFERROR($G179/FD179,0),"")</f>
        <v/>
      </c>
      <c r="AL179" s="90" t="str">
        <f>IF(AND(AL$85&gt;=FB179,AL$85&lt;=FC179),IFERROR($G179/FD179,0),"")</f>
        <v/>
      </c>
      <c r="AM179" s="90" t="str">
        <f>IF(AND(AM$85&gt;=FB179,AM$85&lt;=FC179),IFERROR($G179/FD179,0),"")</f>
        <v/>
      </c>
      <c r="AN179" s="90" t="str">
        <f>IF(AND(AN$85&gt;=FB179,AN$85&lt;=FC179),IFERROR($G179/FD179,0),"")</f>
        <v/>
      </c>
      <c r="AO179" s="90" t="str">
        <f>IF(AND(AO$85&gt;=FB179,AO$85&lt;=FC179),IFERROR($G179/FD179,0),"")</f>
        <v/>
      </c>
      <c r="AP179" s="90" t="str">
        <f>IF(AND(AP$85&gt;=FB179,AP$85&lt;=FC179),IFERROR($G179/FD179,0),"")</f>
        <v/>
      </c>
      <c r="AQ179" s="90" t="str">
        <f>IF(AND(AQ$85&gt;=FB179,AQ$85&lt;=FC179),IFERROR($G179/FD179,0),"")</f>
        <v/>
      </c>
      <c r="AR179" s="90" t="str">
        <f>IF(AND(AR$85&gt;=FB179,AR$85&lt;=FC179),IFERROR($G179/FD179,0),"")</f>
        <v/>
      </c>
      <c r="AS179" s="90" t="str">
        <f>IF(AND(AS$85&gt;=FB179,AS$85&lt;=FC179),IFERROR($G179/FD179,0),"")</f>
        <v/>
      </c>
      <c r="AT179" s="90" t="str">
        <f>IF(AND(AT$85&gt;=FB179,AT$85&lt;=FC179),IFERROR($G179/FD179,0),"")</f>
        <v/>
      </c>
      <c r="AU179" s="90" t="str">
        <f>IF(AND(AU$85&gt;=FB179,AU$85&lt;=FC179),IFERROR($G179/FD179,0),"")</f>
        <v/>
      </c>
      <c r="AV179" s="90" t="str">
        <f>IF(AND(AV$85&gt;=FB179,AV$85&lt;=FC179),IFERROR($G179/FD179,0),"")</f>
        <v/>
      </c>
      <c r="AW179" s="90" t="str">
        <f>IF(AND(AW$85&gt;=FB179,AW$85&lt;=FC179),IFERROR($G179/FD179,0),"")</f>
        <v/>
      </c>
      <c r="AX179" s="90" t="str">
        <f>IF(AND(AX$85&gt;=FB179,AX$85&lt;=FC179),IFERROR($G179/FD179,0),"")</f>
        <v/>
      </c>
      <c r="AY179" s="90" t="str">
        <f>IF(AND(AY$85&gt;=FB179,AY$85&lt;=FC179),IFERROR($G179/FD179,0),"")</f>
        <v/>
      </c>
      <c r="AZ179" s="90" t="str">
        <f>IF(AND(AZ$85&gt;=FB179,AZ$85&lt;=FC179),IFERROR($G179/FD179,0),"")</f>
        <v/>
      </c>
      <c r="BA179" s="90" t="str">
        <f>IF(AND(BA$85&gt;=FB179,BA$85&lt;=FC179),IFERROR($G179/FD179,0),"")</f>
        <v/>
      </c>
      <c r="BB179" s="90" t="str">
        <f>IF(AND(BB$85&gt;=FB179,BB$85&lt;=FC179),IFERROR($G179/FD179,0),"")</f>
        <v/>
      </c>
      <c r="BC179" s="90" t="str">
        <f>IF(AND(BC$85&gt;=FB179,BC$85&lt;=FC179),IFERROR($G179/FD179,0),"")</f>
        <v/>
      </c>
      <c r="BD179" s="90" t="str">
        <f>IF(AND(BD$85&gt;=FB179,BD$85&lt;=FC179),IFERROR($G179/FD179,0),"")</f>
        <v/>
      </c>
      <c r="BE179" s="90" t="str">
        <f>IF(AND(BE$85&gt;=FB179,BE$85&lt;=FC179),IFERROR($G179/FD179,0),"")</f>
        <v/>
      </c>
      <c r="BF179" s="90" t="str">
        <f>IF(AND(BF$85&gt;=FB179,BF$85&lt;=FC179),IFERROR($G179/FD179,0),"")</f>
        <v/>
      </c>
      <c r="BG179" s="90" t="str">
        <f>IF(AND(BG$85&gt;=FB179,BG$85&lt;=FC179),IFERROR($G179/FD179,0),"")</f>
        <v/>
      </c>
      <c r="BH179" s="90" t="str">
        <f>IF(AND(BH$85&gt;=FB179,BH$85&lt;=FC179),IFERROR($G179/FD179,0),"")</f>
        <v/>
      </c>
      <c r="BI179" s="90" t="str">
        <f>IF(AND(BI$85&gt;=FB179,BI$85&lt;=FC179),IFERROR($G179/FD179,0),"")</f>
        <v/>
      </c>
      <c r="BJ179" s="90" t="str">
        <f>IF(AND(BJ$85&gt;=FB179,BJ$85&lt;=FC179),IFERROR($G179/FD179,0),"")</f>
        <v/>
      </c>
      <c r="BK179" s="90" t="str">
        <f>IF(AND(BK$85&gt;=FB179,BK$85&lt;=FC179),IFERROR($G179/FD179,0),"")</f>
        <v/>
      </c>
      <c r="BL179" s="90" t="str">
        <f>IF(AND(BL$85&gt;=FB179,BL$85&lt;=FC179),IFERROR($G179/FD179,0),"")</f>
        <v/>
      </c>
      <c r="BM179" s="90" t="str">
        <f>IF(AND(BM$85&gt;=FB179,BM$85&lt;=FC179),IFERROR($G179/FD179,0),"")</f>
        <v/>
      </c>
      <c r="BN179" s="90" t="str">
        <f>IF(AND(BN$85&gt;=FB179,BN$85&lt;=FC179),IFERROR($G179/FD179,0),"")</f>
        <v/>
      </c>
      <c r="BO179" s="90" t="str">
        <f>IF(AND(BO$85&gt;=FB179,BO$85&lt;=FC179),IFERROR($G179/FD179,0),"")</f>
        <v/>
      </c>
      <c r="BP179" s="90" t="str">
        <f>IF(AND(BP$85&gt;=FB179,BP$85&lt;=FC179),IFERROR($G179/FD179,0),"")</f>
        <v/>
      </c>
      <c r="BQ179" s="90" t="str">
        <f>IF(AND(BQ$85&gt;=FB179,BQ$85&lt;=FC179),IFERROR($G179/FD179,0),"")</f>
        <v/>
      </c>
      <c r="BR179" s="90" t="str">
        <f>IF(AND(BR$85&gt;=FB179,BR$85&lt;=FC179),IFERROR($G179/FD179,0),"")</f>
        <v/>
      </c>
      <c r="BS179" s="90" t="str">
        <f>IF(AND(BS$85&gt;=FB179,BS$85&lt;=FC179),IFERROR($G179/FD179,0),"")</f>
        <v/>
      </c>
      <c r="BT179" s="90" t="str">
        <f>IF(AND(BT$85&gt;=FB179,BT$85&lt;=FC179),IFERROR($G179/FD179,0),"")</f>
        <v/>
      </c>
      <c r="BU179" s="90" t="str">
        <f>IF(AND(BU$85&gt;=FB179,BU$85&lt;=FC179),IFERROR($G179/FD179,0),"")</f>
        <v/>
      </c>
      <c r="BV179" s="90" t="str">
        <f>IF(AND(BV$85&gt;=FB179,BV$85&lt;=FC179),IFERROR($G179/FD179,0),"")</f>
        <v/>
      </c>
      <c r="BW179" s="90">
        <f>IF(AND(BW$85&gt;=FB179,BW$85&lt;=FC179),IFERROR($G179/FD179,0),"")</f>
        <v>7812.4999999999991</v>
      </c>
      <c r="BX179" s="90">
        <f>IF(AND(BX$85&gt;=FB179,BX$85&lt;=FC179),IFERROR($G179/FD179,0),"")</f>
        <v>7812.4999999999991</v>
      </c>
      <c r="BY179" s="90">
        <f>IF(AND(BY$85&gt;=FB179,BY$85&lt;=FC179),IFERROR($G179/FD179,0),"")</f>
        <v>7812.4999999999991</v>
      </c>
      <c r="BZ179" s="90">
        <f>IF(AND(BZ$85&gt;=FB179,BZ$85&lt;=FC179),IFERROR($G179/FD179,0),"")</f>
        <v>7812.4999999999991</v>
      </c>
      <c r="CA179" s="90">
        <f>IF(AND(CA$85&gt;=FB179,CA$85&lt;=FC179),IFERROR($G179/FD179,0),"")</f>
        <v>7812.4999999999991</v>
      </c>
      <c r="CB179" s="90">
        <f>IF(AND(CB$85&gt;=FB179,CB$85&lt;=FC179),IFERROR($G179/FD179,0),"")</f>
        <v>7812.4999999999991</v>
      </c>
      <c r="CC179" s="90">
        <f>IF(AND(CC$85&gt;=FB179,CC$85&lt;=FC179),IFERROR($G179/FD179,0),"")</f>
        <v>7812.4999999999991</v>
      </c>
      <c r="CD179" s="90">
        <f>IF(AND(CD$85&gt;=FB179,CD$85&lt;=FC179),IFERROR($G179/FD179,0),"")</f>
        <v>7812.4999999999991</v>
      </c>
      <c r="CE179" s="90">
        <f>IF(AND(CE$85&gt;=FB179,CE$85&lt;=FC179),IFERROR($G179/FD179,0),"")</f>
        <v>7812.4999999999991</v>
      </c>
      <c r="CF179" s="90">
        <f>IF(AND(CF$85&gt;=FB179,CF$85&lt;=FC179),IFERROR($G179/FD179,0),"")</f>
        <v>7812.4999999999991</v>
      </c>
      <c r="CG179" s="90">
        <f>IF(AND(CG$85&gt;=FB179,CG$85&lt;=FC179),IFERROR($G179/FD179,0),"")</f>
        <v>7812.4999999999991</v>
      </c>
      <c r="CH179" s="90">
        <f>IF(AND(CH$85&gt;=FB179,CH$85&lt;=FC179),IFERROR($G179/FD179,0),"")</f>
        <v>7812.4999999999991</v>
      </c>
      <c r="CI179" s="90" t="str">
        <f>IF(AND(CI$85&gt;=FB179,CI$85&lt;=FC179),IFERROR($G179/FD179,0),"")</f>
        <v/>
      </c>
      <c r="CJ179" s="90" t="str">
        <f>IF(AND(CJ$85&gt;=FB179,CJ$85&lt;=FC179),IFERROR($G179/FD179,0),"")</f>
        <v/>
      </c>
      <c r="CK179" s="90" t="str">
        <f>IF(AND(CK$85&gt;=FB179,CK$85&lt;=FC179),IFERROR($G179/FD179,0),"")</f>
        <v/>
      </c>
      <c r="CL179" s="90" t="str">
        <f>IF(AND(CL$85&gt;=FB179,CL$85&lt;=FC179),IFERROR($G179/FD179,0),"")</f>
        <v/>
      </c>
      <c r="CM179" s="90" t="str">
        <f>IF(AND(CM$85&gt;=FB179,CM$85&lt;=FC179),IFERROR($G179/FD179,0),"")</f>
        <v/>
      </c>
      <c r="CN179" s="90" t="str">
        <f>IF(AND(CN$85&gt;=FB179,CN$85&lt;=FC179),IFERROR($G179/FD179,0),"")</f>
        <v/>
      </c>
      <c r="CO179" s="90" t="str">
        <f>IF(AND(CO$85&gt;=FB179,CO$85&lt;=FC179),IFERROR($G179/FD179,0),"")</f>
        <v/>
      </c>
      <c r="CP179" s="90" t="str">
        <f>IF(AND(CP$85&gt;=FB179,CP$85&lt;=FC179),IFERROR($G179/FD179,0),"")</f>
        <v/>
      </c>
      <c r="CQ179" s="90" t="str">
        <f>IF(AND(CQ$85&gt;=FB179,CQ$85&lt;=FC179),IFERROR($G179/FD179,0),"")</f>
        <v/>
      </c>
      <c r="CR179" s="90" t="str">
        <f>IF(AND(CR$85&gt;=FB179,CR$85&lt;=FC179),IFERROR($G179/FD179,0),"")</f>
        <v/>
      </c>
      <c r="CS179" s="90" t="str">
        <f>IF(AND(CS$85&gt;=FB179,CS$85&lt;=FC179),IFERROR($G179/FD179,0),"")</f>
        <v/>
      </c>
      <c r="CT179" s="90" t="str">
        <f>IF(AND(CT$85&gt;=FB179,CT$85&lt;=FC179),IFERROR($G179/FD179,0),"")</f>
        <v/>
      </c>
      <c r="CU179" s="90" t="str">
        <f>IF(AND(CU$85&gt;=FB179,CU$85&lt;=FC179),IFERROR($G179/FD179,0),"")</f>
        <v/>
      </c>
      <c r="CV179" s="90" t="str">
        <f>IF(AND(CV$85&gt;=FB179,CV$85&lt;=FC179),IFERROR($G179/FD179,0),"")</f>
        <v/>
      </c>
      <c r="CW179" s="90" t="str">
        <f>IF(AND(CW$85&gt;=FB179,CW$85&lt;=FC179),IFERROR($G179/FD179,0),"")</f>
        <v/>
      </c>
      <c r="CX179" s="90" t="str">
        <f>IF(AND(CX$85&gt;=FB179,CX$85&lt;=FC179),IFERROR($G179/FD179,0),"")</f>
        <v/>
      </c>
      <c r="CY179" s="90" t="str">
        <f>IF(AND(CY$85&gt;=FB179,CY$85&lt;=FC179),IFERROR($G179/FD179,0),"")</f>
        <v/>
      </c>
      <c r="CZ179" s="90" t="str">
        <f>IF(AND(CZ$85&gt;=FB179,CZ$85&lt;=FC179),IFERROR($G179/FD179,0),"")</f>
        <v/>
      </c>
      <c r="DA179" s="90" t="str">
        <f>IF(AND(DA$85&gt;=FB179,DA$85&lt;=FC179),IFERROR($G179/FD179,0),"")</f>
        <v/>
      </c>
      <c r="DB179" s="90" t="str">
        <f>IF(AND(DB$85&gt;=FB179,DB$85&lt;=FC179),IFERROR($G179/FD179,0),"")</f>
        <v/>
      </c>
      <c r="DC179" s="90" t="str">
        <f>IF(AND(DC$85&gt;=FB179,DC$85&lt;=FC179),IFERROR($G179/FD179,0),"")</f>
        <v/>
      </c>
      <c r="DD179" s="90" t="str">
        <f>IF(AND(DD$85&gt;=FB179,DD$85&lt;=FC179),IFERROR($G179/FD179,0),"")</f>
        <v/>
      </c>
      <c r="DE179" s="90" t="str">
        <f>IF(AND(DE$85&gt;=FB179,DE$85&lt;=FC179),IFERROR($G179/FD179,0),"")</f>
        <v/>
      </c>
      <c r="DF179" s="90" t="str">
        <f>IF(AND(DF$85&gt;=FB179,DF$85&lt;=FC179),IFERROR($G179/FD179,0),"")</f>
        <v/>
      </c>
      <c r="DG179" s="90" t="str">
        <f>IF(AND(DG$85&gt;=FB179,DG$85&lt;=FC179),IFERROR($G179/FD179,0),"")</f>
        <v/>
      </c>
      <c r="DH179" s="90" t="str">
        <f>IF(AND(DH$85&gt;=FB179,DH$85&lt;=FC179),IFERROR($G179/FD179,0),"")</f>
        <v/>
      </c>
      <c r="DI179" s="90" t="str">
        <f>IF(AND(DI$85&gt;=FB179,DI$85&lt;=FC179),IFERROR($G179/FD179,0),"")</f>
        <v/>
      </c>
      <c r="DJ179" s="90" t="str">
        <f>IF(AND(DJ$85&gt;=FB179,DJ$85&lt;=FC179),IFERROR($G179/FD179,0),"")</f>
        <v/>
      </c>
      <c r="DK179" s="90" t="str">
        <f>IF(AND(DK$85&gt;=FB179,DK$85&lt;=FC179),IFERROR($G179/FD179,0),"")</f>
        <v/>
      </c>
      <c r="DL179" s="90" t="str">
        <f>IF(AND(DL$85&gt;=FB179,DL$85&lt;=FC179),IFERROR($G179/FD179,0),"")</f>
        <v/>
      </c>
      <c r="DM179" s="90" t="str">
        <f>IF(AND(DM$85&gt;=FB179,DM$85&lt;=FC179),IFERROR($G179/FD179,0),"")</f>
        <v/>
      </c>
      <c r="DN179" s="90" t="str">
        <f>IF(AND(DN$85&gt;=FB179,DN$85&lt;=FC179),IFERROR($G179/FD179,0),"")</f>
        <v/>
      </c>
      <c r="DO179" s="90" t="str">
        <f>IF(AND(DO$85&gt;=FB179,DO$85&lt;=FC179),IFERROR($G179/FD179,0),"")</f>
        <v/>
      </c>
      <c r="DP179" s="90" t="str">
        <f>IF(AND(DP$85&gt;=FB179,DP$85&lt;=FC179),IFERROR($G179/FD179,0),"")</f>
        <v/>
      </c>
      <c r="DQ179" s="90" t="str">
        <f>IF(AND(DQ$85&gt;=FB179,DQ$85&lt;=FC179),IFERROR($G179/FD179,0),"")</f>
        <v/>
      </c>
      <c r="DR179" s="90" t="str">
        <f>IF(AND(DR$85&gt;=FB179,DR$85&lt;=FC179),IFERROR($G179/FD179,0),"")</f>
        <v/>
      </c>
      <c r="DS179" s="90" t="str">
        <f>IF(AND(DS$85&gt;=FB179,DS$85&lt;=FC179),IFERROR($G179/FD179,0),"")</f>
        <v/>
      </c>
      <c r="DT179" s="90" t="str">
        <f>IF(AND(DT$85&gt;=FB179,DT$85&lt;=FC179),IFERROR($G179/FD179,0),"")</f>
        <v/>
      </c>
      <c r="DU179" s="90" t="str">
        <f>IF(AND(DU$85&gt;=FB179,DU$85&lt;=FC179),IFERROR($G179/FD179,0),"")</f>
        <v/>
      </c>
      <c r="DV179" s="90" t="str">
        <f>IF(AND(DV$85&gt;=FB179,DV$85&lt;=FC179),IFERROR($G179/FD179,0),"")</f>
        <v/>
      </c>
      <c r="DW179" s="90" t="str">
        <f>IF(AND(DW$85&gt;=FB179,DW$85&lt;=FC179),IFERROR($G179/FD179,0),"")</f>
        <v/>
      </c>
      <c r="DX179" s="90" t="str">
        <f>IF(AND(DX$85&gt;=FB179,DX$85&lt;=FC179),IFERROR($G179/FD179,0),"")</f>
        <v/>
      </c>
      <c r="DY179" s="90" t="str">
        <f>IF(AND(DY$85&gt;=FB179,DY$85&lt;=FC179),IFERROR($G179/FD179,0),"")</f>
        <v/>
      </c>
      <c r="DZ179" s="90" t="str">
        <f>IF(AND(DZ$85&gt;=FB179,DZ$85&lt;=FC179),IFERROR($G179/FD179,0),"")</f>
        <v/>
      </c>
      <c r="EA179" s="90" t="str">
        <f>IF(AND(EA$85&gt;=FB179,EA$85&lt;=FC179),IFERROR($G179/FD179,0),"")</f>
        <v/>
      </c>
      <c r="EB179" s="90" t="str">
        <f>IF(AND(EB$85&gt;=FB179,EB$85&lt;=FC179),IFERROR($G179/FD179,0),"")</f>
        <v/>
      </c>
      <c r="EC179" s="90" t="str">
        <f>IF(AND(EC$85&gt;=FB179,EC$85&lt;=FC179),IFERROR($G179/FD179,0),"")</f>
        <v/>
      </c>
      <c r="ED179" s="90" t="str">
        <f>IF(AND(ED$85&gt;=FB179,ED$85&lt;=FC179),IFERROR($G179/FD179,0),"")</f>
        <v/>
      </c>
      <c r="EE179" s="90" t="str">
        <f>IF(AND(EE$85&gt;=FB179,EE$85&lt;=FC179),IFERROR($G179/FD179,0),"")</f>
        <v/>
      </c>
      <c r="EF179" s="90" t="str">
        <f>IF(AND(EF$85&gt;=FB179,EF$85&lt;=FC179),IFERROR($G179/FD179,0),"")</f>
        <v/>
      </c>
      <c r="EG179" s="90" t="str">
        <f>IF(AND(EG$85&gt;=FB179,EG$85&lt;=FC179),IFERROR($G179/FD179,0),"")</f>
        <v/>
      </c>
      <c r="EH179" s="90" t="str">
        <f>IF(AND(EH$85&gt;=FB179,EH$85&lt;=FC179),IFERROR($G179/FD179,0),"")</f>
        <v/>
      </c>
      <c r="EI179" s="90" t="str">
        <f>IF(AND(EI$85&gt;=FB179,EI$85&lt;=FC179),IFERROR($G179/FD179,0),"")</f>
        <v/>
      </c>
      <c r="EJ179" s="90" t="str">
        <f>IF(AND(EJ$85&gt;=FB179,EJ$85&lt;=FC179),IFERROR($G179/FD179,0),"")</f>
        <v/>
      </c>
      <c r="EK179" s="90" t="str">
        <f>IF(AND(EK$85&gt;=FB179,EK$85&lt;=FC179),IFERROR($G179/FD179,0),"")</f>
        <v/>
      </c>
      <c r="EL179" s="90" t="str">
        <f>IF(AND(EL$85&gt;=FB179,EL$85&lt;=FC179),IFERROR($G179/FD179,0),"")</f>
        <v/>
      </c>
      <c r="EM179" s="90" t="str">
        <f>IF(AND(EM$85&gt;=FB179,EM$85&lt;=FC179),IFERROR($G179/FD179,0),"")</f>
        <v/>
      </c>
      <c r="EN179" s="90" t="str">
        <f>IF(AND(EN$85&gt;=FB179,EN$85&lt;=FC179),IFERROR($G179/FD179,0),"")</f>
        <v/>
      </c>
      <c r="EO179" s="90" t="str">
        <f>IF(AND(EO$85&gt;=FB179,EO$85&lt;=FC179),IFERROR($G179/FD179,0),"")</f>
        <v/>
      </c>
      <c r="EP179" s="90" t="str">
        <f>IF(AND(EP$85&gt;=FB179,EP$85&lt;=FC179),IFERROR($G179/FD179,0),"")</f>
        <v/>
      </c>
      <c r="EQ179" s="90" t="str">
        <f>IF(AND(EQ$85&gt;=FB179,EQ$85&lt;=FC179),IFERROR($G179/FD179,0),"")</f>
        <v/>
      </c>
      <c r="ER179" s="90" t="str">
        <f>IF(AND(ER$85&gt;=FB179,ER$85&lt;=FC179),IFERROR($G179/FD179,0),"")</f>
        <v/>
      </c>
      <c r="ES179" s="90" t="str">
        <f>IF(AND(ES$85&gt;=FB179,ES$85&lt;=FC179),IFERROR($G179/FD179,0),"")</f>
        <v/>
      </c>
      <c r="ET179" s="90" t="str">
        <f>IF(AND(ET$85&gt;=FB179,ET$85&lt;=FC179),IFERROR($G179/FD179,0),"")</f>
        <v/>
      </c>
      <c r="EU179" s="90" t="str">
        <f>IF(AND(EU$85&gt;=FB179,EU$85&lt;=FC179),IFERROR($G179/FD179,0),"")</f>
        <v/>
      </c>
      <c r="EV179" s="90" t="str">
        <f>IF(AND(EV$85&gt;=FB179,EV$85&lt;=FC179),IFERROR($G179/FD179,0),"")</f>
        <v/>
      </c>
      <c r="EW179" s="90" t="str">
        <f>IF(AND(EW$85&gt;=FB179,EW$85&lt;=FC179),IFERROR($G179/FD179,0),"")</f>
        <v/>
      </c>
      <c r="EX179" s="90" t="str">
        <f>IF(AND(EX$85&gt;=FB179,EX$85&lt;=FC179),IFERROR($G179/FD179,0),"")</f>
        <v/>
      </c>
      <c r="EY179" s="90" t="str">
        <f>IF(AND(EY$85&gt;=FB179,EY$85&lt;=FC179),IFERROR($G179/FD179,0),"")</f>
        <v/>
      </c>
      <c r="EZ179" s="90" t="str">
        <f>IF(AND(EZ$85&gt;=FB179,EZ$85&lt;=FC179),IFERROR($G179/FD179,0),"")</f>
        <v/>
      </c>
      <c r="FA179" s="90" t="str">
        <f>IF(AND(FA$85&gt;=FB179,FA$85&lt;=FC179),IFERROR($G179/FD179,0),"")</f>
        <v/>
      </c>
      <c r="FB179">
        <f>'06_Presupuesto'!J265-'02_Rendimientos'!$B$79+1</f>
        <v>68</v>
      </c>
      <c r="FC179">
        <f>'06_Presupuesto'!K265-'02_Rendimientos'!$B$79+1</f>
        <v>79</v>
      </c>
      <c r="FD179">
        <f>FC179-FB179+1</f>
        <v>12</v>
      </c>
    </row>
    <row r="180" spans="2:160">
      <c r="B180" s="109" t="str">
        <f>'06_Presupuesto'!K100</f>
        <v>C.2.2.1/c)</v>
      </c>
      <c r="C180" s="109" t="str">
        <f>'06_Presupuesto'!L100</f>
        <v>Cañeria cobre 1" Tipo L</v>
      </c>
      <c r="D180" s="109" t="str">
        <f>'06_Presupuesto'!M100</f>
        <v>ML</v>
      </c>
      <c r="E180" s="110">
        <f>'06_Presupuesto'!N100</f>
        <v>30</v>
      </c>
      <c r="F180" s="110">
        <f>'06_Presupuesto'!O100</f>
        <v>24749.999999999996</v>
      </c>
      <c r="G180" s="110">
        <f>'06_Presupuesto'!P100</f>
        <v>742499.99999999988</v>
      </c>
      <c r="H180" s="110" t="str">
        <f>IF(AND(H$85&gt;=FB180,H$85&lt;=FC180),IFERROR($G180/FD180,0),"")</f>
        <v/>
      </c>
      <c r="I180" s="110" t="str">
        <f>IF(AND(I$85&gt;=FB180,I$85&lt;=FC180),IFERROR($G180/FD180,0),"")</f>
        <v/>
      </c>
      <c r="J180" s="110" t="str">
        <f>IF(AND(J$85&gt;=FB180,J$85&lt;=FC180),IFERROR($G180/FD180,0),"")</f>
        <v/>
      </c>
      <c r="K180" s="110" t="str">
        <f>IF(AND(K$85&gt;=FB180,K$85&lt;=FC180),IFERROR($G180/FD180,0),"")</f>
        <v/>
      </c>
      <c r="L180" s="110" t="str">
        <f>IF(AND(L$85&gt;=FB180,L$85&lt;=FC180),IFERROR($G180/FD180,0),"")</f>
        <v/>
      </c>
      <c r="M180" s="110" t="str">
        <f>IF(AND(M$85&gt;=FB180,M$85&lt;=FC180),IFERROR($G180/FD180,0),"")</f>
        <v/>
      </c>
      <c r="N180" s="110" t="str">
        <f>IF(AND(N$85&gt;=FB180,N$85&lt;=FC180),IFERROR($G180/FD180,0),"")</f>
        <v/>
      </c>
      <c r="O180" s="110" t="str">
        <f>IF(AND(O$85&gt;=FB180,O$85&lt;=FC180),IFERROR($G180/FD180,0),"")</f>
        <v/>
      </c>
      <c r="P180" s="110" t="str">
        <f>IF(AND(P$85&gt;=FB180,P$85&lt;=FC180),IFERROR($G180/FD180,0),"")</f>
        <v/>
      </c>
      <c r="Q180" s="110" t="str">
        <f>IF(AND(Q$85&gt;=FB180,Q$85&lt;=FC180),IFERROR($G180/FD180,0),"")</f>
        <v/>
      </c>
      <c r="R180" s="110" t="str">
        <f>IF(AND(R$85&gt;=FB180,R$85&lt;=FC180),IFERROR($G180/FD180,0),"")</f>
        <v/>
      </c>
      <c r="S180" s="110" t="str">
        <f>IF(AND(S$85&gt;=FB180,S$85&lt;=FC180),IFERROR($G180/FD180,0),"")</f>
        <v/>
      </c>
      <c r="T180" s="110" t="str">
        <f>IF(AND(T$85&gt;=FB180,T$85&lt;=FC180),IFERROR($G180/FD180,0),"")</f>
        <v/>
      </c>
      <c r="U180" s="110" t="str">
        <f>IF(AND(U$85&gt;=FB180,U$85&lt;=FC180),IFERROR($G180/FD180,0),"")</f>
        <v/>
      </c>
      <c r="V180" s="110" t="str">
        <f>IF(AND(V$85&gt;=FB180,V$85&lt;=FC180),IFERROR($G180/FD180,0),"")</f>
        <v/>
      </c>
      <c r="W180" s="110" t="str">
        <f>IF(AND(W$85&gt;=FB180,W$85&lt;=FC180),IFERROR($G180/FD180,0),"")</f>
        <v/>
      </c>
      <c r="X180" s="110" t="str">
        <f>IF(AND(X$85&gt;=FB180,X$85&lt;=FC180),IFERROR($G180/FD180,0),"")</f>
        <v/>
      </c>
      <c r="Y180" s="110" t="str">
        <f>IF(AND(Y$85&gt;=FB180,Y$85&lt;=FC180),IFERROR($G180/FD180,0),"")</f>
        <v/>
      </c>
      <c r="Z180" s="110" t="str">
        <f>IF(AND(Z$85&gt;=FB180,Z$85&lt;=FC180),IFERROR($G180/FD180,0),"")</f>
        <v/>
      </c>
      <c r="AA180" s="110" t="str">
        <f>IF(AND(AA$85&gt;=FB180,AA$85&lt;=FC180),IFERROR($G180/FD180,0),"")</f>
        <v/>
      </c>
      <c r="AB180" s="110" t="str">
        <f>IF(AND(AB$85&gt;=FB180,AB$85&lt;=FC180),IFERROR($G180/FD180,0),"")</f>
        <v/>
      </c>
      <c r="AC180" s="110" t="str">
        <f>IF(AND(AC$85&gt;=FB180,AC$85&lt;=FC180),IFERROR($G180/FD180,0),"")</f>
        <v/>
      </c>
      <c r="AD180" s="110" t="str">
        <f>IF(AND(AD$85&gt;=FB180,AD$85&lt;=FC180),IFERROR($G180/FD180,0),"")</f>
        <v/>
      </c>
      <c r="AE180" s="110" t="str">
        <f>IF(AND(AE$85&gt;=FB180,AE$85&lt;=FC180),IFERROR($G180/FD180,0),"")</f>
        <v/>
      </c>
      <c r="AF180" s="110" t="str">
        <f>IF(AND(AF$85&gt;=FB180,AF$85&lt;=FC180),IFERROR($G180/FD180,0),"")</f>
        <v/>
      </c>
      <c r="AG180" s="110" t="str">
        <f>IF(AND(AG$85&gt;=FB180,AG$85&lt;=FC180),IFERROR($G180/FD180,0),"")</f>
        <v/>
      </c>
      <c r="AH180" s="110" t="str">
        <f>IF(AND(AH$85&gt;=FB180,AH$85&lt;=FC180),IFERROR($G180/FD180,0),"")</f>
        <v/>
      </c>
      <c r="AI180" s="110" t="str">
        <f>IF(AND(AI$85&gt;=FB180,AI$85&lt;=FC180),IFERROR($G180/FD180,0),"")</f>
        <v/>
      </c>
      <c r="AJ180" s="110" t="str">
        <f>IF(AND(AJ$85&gt;=FB180,AJ$85&lt;=FC180),IFERROR($G180/FD180,0),"")</f>
        <v/>
      </c>
      <c r="AK180" s="110" t="str">
        <f>IF(AND(AK$85&gt;=FB180,AK$85&lt;=FC180),IFERROR($G180/FD180,0),"")</f>
        <v/>
      </c>
      <c r="AL180" s="110" t="str">
        <f>IF(AND(AL$85&gt;=FB180,AL$85&lt;=FC180),IFERROR($G180/FD180,0),"")</f>
        <v/>
      </c>
      <c r="AM180" s="110" t="str">
        <f>IF(AND(AM$85&gt;=FB180,AM$85&lt;=FC180),IFERROR($G180/FD180,0),"")</f>
        <v/>
      </c>
      <c r="AN180" s="110" t="str">
        <f>IF(AND(AN$85&gt;=FB180,AN$85&lt;=FC180),IFERROR($G180/FD180,0),"")</f>
        <v/>
      </c>
      <c r="AO180" s="110" t="str">
        <f>IF(AND(AO$85&gt;=FB180,AO$85&lt;=FC180),IFERROR($G180/FD180,0),"")</f>
        <v/>
      </c>
      <c r="AP180" s="110" t="str">
        <f>IF(AND(AP$85&gt;=FB180,AP$85&lt;=FC180),IFERROR($G180/FD180,0),"")</f>
        <v/>
      </c>
      <c r="AQ180" s="110" t="str">
        <f>IF(AND(AQ$85&gt;=FB180,AQ$85&lt;=FC180),IFERROR($G180/FD180,0),"")</f>
        <v/>
      </c>
      <c r="AR180" s="110" t="str">
        <f>IF(AND(AR$85&gt;=FB180,AR$85&lt;=FC180),IFERROR($G180/FD180,0),"")</f>
        <v/>
      </c>
      <c r="AS180" s="110" t="str">
        <f>IF(AND(AS$85&gt;=FB180,AS$85&lt;=FC180),IFERROR($G180/FD180,0),"")</f>
        <v/>
      </c>
      <c r="AT180" s="110" t="str">
        <f>IF(AND(AT$85&gt;=FB180,AT$85&lt;=FC180),IFERROR($G180/FD180,0),"")</f>
        <v/>
      </c>
      <c r="AU180" s="110" t="str">
        <f>IF(AND(AU$85&gt;=FB180,AU$85&lt;=FC180),IFERROR($G180/FD180,0),"")</f>
        <v/>
      </c>
      <c r="AV180" s="110" t="str">
        <f>IF(AND(AV$85&gt;=FB180,AV$85&lt;=FC180),IFERROR($G180/FD180,0),"")</f>
        <v/>
      </c>
      <c r="AW180" s="110" t="str">
        <f>IF(AND(AW$85&gt;=FB180,AW$85&lt;=FC180),IFERROR($G180/FD180,0),"")</f>
        <v/>
      </c>
      <c r="AX180" s="110" t="str">
        <f>IF(AND(AX$85&gt;=FB180,AX$85&lt;=FC180),IFERROR($G180/FD180,0),"")</f>
        <v/>
      </c>
      <c r="AY180" s="110" t="str">
        <f>IF(AND(AY$85&gt;=FB180,AY$85&lt;=FC180),IFERROR($G180/FD180,0),"")</f>
        <v/>
      </c>
      <c r="AZ180" s="110" t="str">
        <f>IF(AND(AZ$85&gt;=FB180,AZ$85&lt;=FC180),IFERROR($G180/FD180,0),"")</f>
        <v/>
      </c>
      <c r="BA180" s="110" t="str">
        <f>IF(AND(BA$85&gt;=FB180,BA$85&lt;=FC180),IFERROR($G180/FD180,0),"")</f>
        <v/>
      </c>
      <c r="BB180" s="110" t="str">
        <f>IF(AND(BB$85&gt;=FB180,BB$85&lt;=FC180),IFERROR($G180/FD180,0),"")</f>
        <v/>
      </c>
      <c r="BC180" s="110" t="str">
        <f>IF(AND(BC$85&gt;=FB180,BC$85&lt;=FC180),IFERROR($G180/FD180,0),"")</f>
        <v/>
      </c>
      <c r="BD180" s="110" t="str">
        <f>IF(AND(BD$85&gt;=FB180,BD$85&lt;=FC180),IFERROR($G180/FD180,0),"")</f>
        <v/>
      </c>
      <c r="BE180" s="110" t="str">
        <f>IF(AND(BE$85&gt;=FB180,BE$85&lt;=FC180),IFERROR($G180/FD180,0),"")</f>
        <v/>
      </c>
      <c r="BF180" s="110" t="str">
        <f>IF(AND(BF$85&gt;=FB180,BF$85&lt;=FC180),IFERROR($G180/FD180,0),"")</f>
        <v/>
      </c>
      <c r="BG180" s="110" t="str">
        <f>IF(AND(BG$85&gt;=FB180,BG$85&lt;=FC180),IFERROR($G180/FD180,0),"")</f>
        <v/>
      </c>
      <c r="BH180" s="110" t="str">
        <f>IF(AND(BH$85&gt;=FB180,BH$85&lt;=FC180),IFERROR($G180/FD180,0),"")</f>
        <v/>
      </c>
      <c r="BI180" s="110" t="str">
        <f>IF(AND(BI$85&gt;=FB180,BI$85&lt;=FC180),IFERROR($G180/FD180,0),"")</f>
        <v/>
      </c>
      <c r="BJ180" s="110" t="str">
        <f>IF(AND(BJ$85&gt;=FB180,BJ$85&lt;=FC180),IFERROR($G180/FD180,0),"")</f>
        <v/>
      </c>
      <c r="BK180" s="110" t="str">
        <f>IF(AND(BK$85&gt;=FB180,BK$85&lt;=FC180),IFERROR($G180/FD180,0),"")</f>
        <v/>
      </c>
      <c r="BL180" s="110" t="str">
        <f>IF(AND(BL$85&gt;=FB180,BL$85&lt;=FC180),IFERROR($G180/FD180,0),"")</f>
        <v/>
      </c>
      <c r="BM180" s="110" t="str">
        <f>IF(AND(BM$85&gt;=FB180,BM$85&lt;=FC180),IFERROR($G180/FD180,0),"")</f>
        <v/>
      </c>
      <c r="BN180" s="110" t="str">
        <f>IF(AND(BN$85&gt;=FB180,BN$85&lt;=FC180),IFERROR($G180/FD180,0),"")</f>
        <v/>
      </c>
      <c r="BO180" s="110" t="str">
        <f>IF(AND(BO$85&gt;=FB180,BO$85&lt;=FC180),IFERROR($G180/FD180,0),"")</f>
        <v/>
      </c>
      <c r="BP180" s="110" t="str">
        <f>IF(AND(BP$85&gt;=FB180,BP$85&lt;=FC180),IFERROR($G180/FD180,0),"")</f>
        <v/>
      </c>
      <c r="BQ180" s="110" t="str">
        <f>IF(AND(BQ$85&gt;=FB180,BQ$85&lt;=FC180),IFERROR($G180/FD180,0),"")</f>
        <v/>
      </c>
      <c r="BR180" s="110" t="str">
        <f>IF(AND(BR$85&gt;=FB180,BR$85&lt;=FC180),IFERROR($G180/FD180,0),"")</f>
        <v/>
      </c>
      <c r="BS180" s="110" t="str">
        <f>IF(AND(BS$85&gt;=FB180,BS$85&lt;=FC180),IFERROR($G180/FD180,0),"")</f>
        <v/>
      </c>
      <c r="BT180" s="110" t="str">
        <f>IF(AND(BT$85&gt;=FB180,BT$85&lt;=FC180),IFERROR($G180/FD180,0),"")</f>
        <v/>
      </c>
      <c r="BU180" s="110" t="str">
        <f>IF(AND(BU$85&gt;=FB180,BU$85&lt;=FC180),IFERROR($G180/FD180,0),"")</f>
        <v/>
      </c>
      <c r="BV180" s="110" t="str">
        <f>IF(AND(BV$85&gt;=FB180,BV$85&lt;=FC180),IFERROR($G180/FD180,0),"")</f>
        <v/>
      </c>
      <c r="BW180" s="110">
        <f>IF(AND(BW$85&gt;=FB180,BW$85&lt;=FC180),IFERROR($G180/FD180,0),"")</f>
        <v>61874.999999999993</v>
      </c>
      <c r="BX180" s="110">
        <f>IF(AND(BX$85&gt;=FB180,BX$85&lt;=FC180),IFERROR($G180/FD180,0),"")</f>
        <v>61874.999999999993</v>
      </c>
      <c r="BY180" s="110">
        <f>IF(AND(BY$85&gt;=FB180,BY$85&lt;=FC180),IFERROR($G180/FD180,0),"")</f>
        <v>61874.999999999993</v>
      </c>
      <c r="BZ180" s="110">
        <f>IF(AND(BZ$85&gt;=FB180,BZ$85&lt;=FC180),IFERROR($G180/FD180,0),"")</f>
        <v>61874.999999999993</v>
      </c>
      <c r="CA180" s="110">
        <f>IF(AND(CA$85&gt;=FB180,CA$85&lt;=FC180),IFERROR($G180/FD180,0),"")</f>
        <v>61874.999999999993</v>
      </c>
      <c r="CB180" s="110">
        <f>IF(AND(CB$85&gt;=FB180,CB$85&lt;=FC180),IFERROR($G180/FD180,0),"")</f>
        <v>61874.999999999993</v>
      </c>
      <c r="CC180" s="110">
        <f>IF(AND(CC$85&gt;=FB180,CC$85&lt;=FC180),IFERROR($G180/FD180,0),"")</f>
        <v>61874.999999999993</v>
      </c>
      <c r="CD180" s="110">
        <f>IF(AND(CD$85&gt;=FB180,CD$85&lt;=FC180),IFERROR($G180/FD180,0),"")</f>
        <v>61874.999999999993</v>
      </c>
      <c r="CE180" s="110">
        <f>IF(AND(CE$85&gt;=FB180,CE$85&lt;=FC180),IFERROR($G180/FD180,0),"")</f>
        <v>61874.999999999993</v>
      </c>
      <c r="CF180" s="110">
        <f>IF(AND(CF$85&gt;=FB180,CF$85&lt;=FC180),IFERROR($G180/FD180,0),"")</f>
        <v>61874.999999999993</v>
      </c>
      <c r="CG180" s="110">
        <f>IF(AND(CG$85&gt;=FB180,CG$85&lt;=FC180),IFERROR($G180/FD180,0),"")</f>
        <v>61874.999999999993</v>
      </c>
      <c r="CH180" s="110">
        <f>IF(AND(CH$85&gt;=FB180,CH$85&lt;=FC180),IFERROR($G180/FD180,0),"")</f>
        <v>61874.999999999993</v>
      </c>
      <c r="CI180" s="110" t="str">
        <f>IF(AND(CI$85&gt;=FB180,CI$85&lt;=FC180),IFERROR($G180/FD180,0),"")</f>
        <v/>
      </c>
      <c r="CJ180" s="110" t="str">
        <f>IF(AND(CJ$85&gt;=FB180,CJ$85&lt;=FC180),IFERROR($G180/FD180,0),"")</f>
        <v/>
      </c>
      <c r="CK180" s="110" t="str">
        <f>IF(AND(CK$85&gt;=FB180,CK$85&lt;=FC180),IFERROR($G180/FD180,0),"")</f>
        <v/>
      </c>
      <c r="CL180" s="110" t="str">
        <f>IF(AND(CL$85&gt;=FB180,CL$85&lt;=FC180),IFERROR($G180/FD180,0),"")</f>
        <v/>
      </c>
      <c r="CM180" s="110" t="str">
        <f>IF(AND(CM$85&gt;=FB180,CM$85&lt;=FC180),IFERROR($G180/FD180,0),"")</f>
        <v/>
      </c>
      <c r="CN180" s="110" t="str">
        <f>IF(AND(CN$85&gt;=FB180,CN$85&lt;=FC180),IFERROR($G180/FD180,0),"")</f>
        <v/>
      </c>
      <c r="CO180" s="110" t="str">
        <f>IF(AND(CO$85&gt;=FB180,CO$85&lt;=FC180),IFERROR($G180/FD180,0),"")</f>
        <v/>
      </c>
      <c r="CP180" s="110" t="str">
        <f>IF(AND(CP$85&gt;=FB180,CP$85&lt;=FC180),IFERROR($G180/FD180,0),"")</f>
        <v/>
      </c>
      <c r="CQ180" s="110" t="str">
        <f>IF(AND(CQ$85&gt;=FB180,CQ$85&lt;=FC180),IFERROR($G180/FD180,0),"")</f>
        <v/>
      </c>
      <c r="CR180" s="110" t="str">
        <f>IF(AND(CR$85&gt;=FB180,CR$85&lt;=FC180),IFERROR($G180/FD180,0),"")</f>
        <v/>
      </c>
      <c r="CS180" s="110" t="str">
        <f>IF(AND(CS$85&gt;=FB180,CS$85&lt;=FC180),IFERROR($G180/FD180,0),"")</f>
        <v/>
      </c>
      <c r="CT180" s="110" t="str">
        <f>IF(AND(CT$85&gt;=FB180,CT$85&lt;=FC180),IFERROR($G180/FD180,0),"")</f>
        <v/>
      </c>
      <c r="CU180" s="110" t="str">
        <f>IF(AND(CU$85&gt;=FB180,CU$85&lt;=FC180),IFERROR($G180/FD180,0),"")</f>
        <v/>
      </c>
      <c r="CV180" s="110" t="str">
        <f>IF(AND(CV$85&gt;=FB180,CV$85&lt;=FC180),IFERROR($G180/FD180,0),"")</f>
        <v/>
      </c>
      <c r="CW180" s="110" t="str">
        <f>IF(AND(CW$85&gt;=FB180,CW$85&lt;=FC180),IFERROR($G180/FD180,0),"")</f>
        <v/>
      </c>
      <c r="CX180" s="110" t="str">
        <f>IF(AND(CX$85&gt;=FB180,CX$85&lt;=FC180),IFERROR($G180/FD180,0),"")</f>
        <v/>
      </c>
      <c r="CY180" s="110" t="str">
        <f>IF(AND(CY$85&gt;=FB180,CY$85&lt;=FC180),IFERROR($G180/FD180,0),"")</f>
        <v/>
      </c>
      <c r="CZ180" s="110" t="str">
        <f>IF(AND(CZ$85&gt;=FB180,CZ$85&lt;=FC180),IFERROR($G180/FD180,0),"")</f>
        <v/>
      </c>
      <c r="DA180" s="110" t="str">
        <f>IF(AND(DA$85&gt;=FB180,DA$85&lt;=FC180),IFERROR($G180/FD180,0),"")</f>
        <v/>
      </c>
      <c r="DB180" s="110" t="str">
        <f>IF(AND(DB$85&gt;=FB180,DB$85&lt;=FC180),IFERROR($G180/FD180,0),"")</f>
        <v/>
      </c>
      <c r="DC180" s="110" t="str">
        <f>IF(AND(DC$85&gt;=FB180,DC$85&lt;=FC180),IFERROR($G180/FD180,0),"")</f>
        <v/>
      </c>
      <c r="DD180" s="110" t="str">
        <f>IF(AND(DD$85&gt;=FB180,DD$85&lt;=FC180),IFERROR($G180/FD180,0),"")</f>
        <v/>
      </c>
      <c r="DE180" s="110" t="str">
        <f>IF(AND(DE$85&gt;=FB180,DE$85&lt;=FC180),IFERROR($G180/FD180,0),"")</f>
        <v/>
      </c>
      <c r="DF180" s="110" t="str">
        <f>IF(AND(DF$85&gt;=FB180,DF$85&lt;=FC180),IFERROR($G180/FD180,0),"")</f>
        <v/>
      </c>
      <c r="DG180" s="110" t="str">
        <f>IF(AND(DG$85&gt;=FB180,DG$85&lt;=FC180),IFERROR($G180/FD180,0),"")</f>
        <v/>
      </c>
      <c r="DH180" s="110" t="str">
        <f>IF(AND(DH$85&gt;=FB180,DH$85&lt;=FC180),IFERROR($G180/FD180,0),"")</f>
        <v/>
      </c>
      <c r="DI180" s="110" t="str">
        <f>IF(AND(DI$85&gt;=FB180,DI$85&lt;=FC180),IFERROR($G180/FD180,0),"")</f>
        <v/>
      </c>
      <c r="DJ180" s="110" t="str">
        <f>IF(AND(DJ$85&gt;=FB180,DJ$85&lt;=FC180),IFERROR($G180/FD180,0),"")</f>
        <v/>
      </c>
      <c r="DK180" s="110" t="str">
        <f>IF(AND(DK$85&gt;=FB180,DK$85&lt;=FC180),IFERROR($G180/FD180,0),"")</f>
        <v/>
      </c>
      <c r="DL180" s="110" t="str">
        <f>IF(AND(DL$85&gt;=FB180,DL$85&lt;=FC180),IFERROR($G180/FD180,0),"")</f>
        <v/>
      </c>
      <c r="DM180" s="110" t="str">
        <f>IF(AND(DM$85&gt;=FB180,DM$85&lt;=FC180),IFERROR($G180/FD180,0),"")</f>
        <v/>
      </c>
      <c r="DN180" s="110" t="str">
        <f>IF(AND(DN$85&gt;=FB180,DN$85&lt;=FC180),IFERROR($G180/FD180,0),"")</f>
        <v/>
      </c>
      <c r="DO180" s="110" t="str">
        <f>IF(AND(DO$85&gt;=FB180,DO$85&lt;=FC180),IFERROR($G180/FD180,0),"")</f>
        <v/>
      </c>
      <c r="DP180" s="110" t="str">
        <f>IF(AND(DP$85&gt;=FB180,DP$85&lt;=FC180),IFERROR($G180/FD180,0),"")</f>
        <v/>
      </c>
      <c r="DQ180" s="110" t="str">
        <f>IF(AND(DQ$85&gt;=FB180,DQ$85&lt;=FC180),IFERROR($G180/FD180,0),"")</f>
        <v/>
      </c>
      <c r="DR180" s="110" t="str">
        <f>IF(AND(DR$85&gt;=FB180,DR$85&lt;=FC180),IFERROR($G180/FD180,0),"")</f>
        <v/>
      </c>
      <c r="DS180" s="110" t="str">
        <f>IF(AND(DS$85&gt;=FB180,DS$85&lt;=FC180),IFERROR($G180/FD180,0),"")</f>
        <v/>
      </c>
      <c r="DT180" s="110" t="str">
        <f>IF(AND(DT$85&gt;=FB180,DT$85&lt;=FC180),IFERROR($G180/FD180,0),"")</f>
        <v/>
      </c>
      <c r="DU180" s="110" t="str">
        <f>IF(AND(DU$85&gt;=FB180,DU$85&lt;=FC180),IFERROR($G180/FD180,0),"")</f>
        <v/>
      </c>
      <c r="DV180" s="110" t="str">
        <f>IF(AND(DV$85&gt;=FB180,DV$85&lt;=FC180),IFERROR($G180/FD180,0),"")</f>
        <v/>
      </c>
      <c r="DW180" s="110" t="str">
        <f>IF(AND(DW$85&gt;=FB180,DW$85&lt;=FC180),IFERROR($G180/FD180,0),"")</f>
        <v/>
      </c>
      <c r="DX180" s="110" t="str">
        <f>IF(AND(DX$85&gt;=FB180,DX$85&lt;=FC180),IFERROR($G180/FD180,0),"")</f>
        <v/>
      </c>
      <c r="DY180" s="110" t="str">
        <f>IF(AND(DY$85&gt;=FB180,DY$85&lt;=FC180),IFERROR($G180/FD180,0),"")</f>
        <v/>
      </c>
      <c r="DZ180" s="110" t="str">
        <f>IF(AND(DZ$85&gt;=FB180,DZ$85&lt;=FC180),IFERROR($G180/FD180,0),"")</f>
        <v/>
      </c>
      <c r="EA180" s="110" t="str">
        <f>IF(AND(EA$85&gt;=FB180,EA$85&lt;=FC180),IFERROR($G180/FD180,0),"")</f>
        <v/>
      </c>
      <c r="EB180" s="110" t="str">
        <f>IF(AND(EB$85&gt;=FB180,EB$85&lt;=FC180),IFERROR($G180/FD180,0),"")</f>
        <v/>
      </c>
      <c r="EC180" s="110" t="str">
        <f>IF(AND(EC$85&gt;=FB180,EC$85&lt;=FC180),IFERROR($G180/FD180,0),"")</f>
        <v/>
      </c>
      <c r="ED180" s="110" t="str">
        <f>IF(AND(ED$85&gt;=FB180,ED$85&lt;=FC180),IFERROR($G180/FD180,0),"")</f>
        <v/>
      </c>
      <c r="EE180" s="110" t="str">
        <f>IF(AND(EE$85&gt;=FB180,EE$85&lt;=FC180),IFERROR($G180/FD180,0),"")</f>
        <v/>
      </c>
      <c r="EF180" s="110" t="str">
        <f>IF(AND(EF$85&gt;=FB180,EF$85&lt;=FC180),IFERROR($G180/FD180,0),"")</f>
        <v/>
      </c>
      <c r="EG180" s="110" t="str">
        <f>IF(AND(EG$85&gt;=FB180,EG$85&lt;=FC180),IFERROR($G180/FD180,0),"")</f>
        <v/>
      </c>
      <c r="EH180" s="110" t="str">
        <f>IF(AND(EH$85&gt;=FB180,EH$85&lt;=FC180),IFERROR($G180/FD180,0),"")</f>
        <v/>
      </c>
      <c r="EI180" s="110" t="str">
        <f>IF(AND(EI$85&gt;=FB180,EI$85&lt;=FC180),IFERROR($G180/FD180,0),"")</f>
        <v/>
      </c>
      <c r="EJ180" s="110" t="str">
        <f>IF(AND(EJ$85&gt;=FB180,EJ$85&lt;=FC180),IFERROR($G180/FD180,0),"")</f>
        <v/>
      </c>
      <c r="EK180" s="110" t="str">
        <f>IF(AND(EK$85&gt;=FB180,EK$85&lt;=FC180),IFERROR($G180/FD180,0),"")</f>
        <v/>
      </c>
      <c r="EL180" s="110" t="str">
        <f>IF(AND(EL$85&gt;=FB180,EL$85&lt;=FC180),IFERROR($G180/FD180,0),"")</f>
        <v/>
      </c>
      <c r="EM180" s="110" t="str">
        <f>IF(AND(EM$85&gt;=FB180,EM$85&lt;=FC180),IFERROR($G180/FD180,0),"")</f>
        <v/>
      </c>
      <c r="EN180" s="110" t="str">
        <f>IF(AND(EN$85&gt;=FB180,EN$85&lt;=FC180),IFERROR($G180/FD180,0),"")</f>
        <v/>
      </c>
      <c r="EO180" s="110" t="str">
        <f>IF(AND(EO$85&gt;=FB180,EO$85&lt;=FC180),IFERROR($G180/FD180,0),"")</f>
        <v/>
      </c>
      <c r="EP180" s="110" t="str">
        <f>IF(AND(EP$85&gt;=FB180,EP$85&lt;=FC180),IFERROR($G180/FD180,0),"")</f>
        <v/>
      </c>
      <c r="EQ180" s="110" t="str">
        <f>IF(AND(EQ$85&gt;=FB180,EQ$85&lt;=FC180),IFERROR($G180/FD180,0),"")</f>
        <v/>
      </c>
      <c r="ER180" s="110" t="str">
        <f>IF(AND(ER$85&gt;=FB180,ER$85&lt;=FC180),IFERROR($G180/FD180,0),"")</f>
        <v/>
      </c>
      <c r="ES180" s="110" t="str">
        <f>IF(AND(ES$85&gt;=FB180,ES$85&lt;=FC180),IFERROR($G180/FD180,0),"")</f>
        <v/>
      </c>
      <c r="ET180" s="110" t="str">
        <f>IF(AND(ET$85&gt;=FB180,ET$85&lt;=FC180),IFERROR($G180/FD180,0),"")</f>
        <v/>
      </c>
      <c r="EU180" s="110" t="str">
        <f>IF(AND(EU$85&gt;=FB180,EU$85&lt;=FC180),IFERROR($G180/FD180,0),"")</f>
        <v/>
      </c>
      <c r="EV180" s="110" t="str">
        <f>IF(AND(EV$85&gt;=FB180,EV$85&lt;=FC180),IFERROR($G180/FD180,0),"")</f>
        <v/>
      </c>
      <c r="EW180" s="110" t="str">
        <f>IF(AND(EW$85&gt;=FB180,EW$85&lt;=FC180),IFERROR($G180/FD180,0),"")</f>
        <v/>
      </c>
      <c r="EX180" s="110" t="str">
        <f>IF(AND(EX$85&gt;=FB180,EX$85&lt;=FC180),IFERROR($G180/FD180,0),"")</f>
        <v/>
      </c>
      <c r="EY180" s="110" t="str">
        <f>IF(AND(EY$85&gt;=FB180,EY$85&lt;=FC180),IFERROR($G180/FD180,0),"")</f>
        <v/>
      </c>
      <c r="EZ180" s="110" t="str">
        <f>IF(AND(EZ$85&gt;=FB180,EZ$85&lt;=FC180),IFERROR($G180/FD180,0),"")</f>
        <v/>
      </c>
      <c r="FA180" s="110" t="str">
        <f>IF(AND(FA$85&gt;=FB180,FA$85&lt;=FC180),IFERROR($G180/FD180,0),"")</f>
        <v/>
      </c>
      <c r="FB180">
        <f>'06_Presupuesto'!J266-'02_Rendimientos'!$B$79+1</f>
        <v>68</v>
      </c>
      <c r="FC180">
        <f>'06_Presupuesto'!K266-'02_Rendimientos'!$B$79+1</f>
        <v>79</v>
      </c>
      <c r="FD180">
        <f>FC180-FB180+1</f>
        <v>12</v>
      </c>
    </row>
    <row r="181" spans="2:160">
      <c r="B181" t="str">
        <f>'06_Presupuesto'!K101</f>
        <v>C.2.2.1/d)</v>
      </c>
      <c r="C181" t="str">
        <f>'06_Presupuesto'!L101</f>
        <v>Piezas Especiales</v>
      </c>
      <c r="D181" t="str">
        <f>'06_Presupuesto'!M101</f>
        <v>KG</v>
      </c>
      <c r="E181" s="90">
        <f>'06_Presupuesto'!N101</f>
        <v>10</v>
      </c>
      <c r="F181" s="90">
        <f>'06_Presupuesto'!O101</f>
        <v>30000</v>
      </c>
      <c r="G181" s="90">
        <f>'06_Presupuesto'!P101</f>
        <v>300000</v>
      </c>
      <c r="H181" s="90" t="str">
        <f>IF(AND(H$85&gt;=FB181,H$85&lt;=FC181),IFERROR($G181/FD181,0),"")</f>
        <v/>
      </c>
      <c r="I181" s="90" t="str">
        <f>IF(AND(I$85&gt;=FB181,I$85&lt;=FC181),IFERROR($G181/FD181,0),"")</f>
        <v/>
      </c>
      <c r="J181" s="90" t="str">
        <f>IF(AND(J$85&gt;=FB181,J$85&lt;=FC181),IFERROR($G181/FD181,0),"")</f>
        <v/>
      </c>
      <c r="K181" s="90" t="str">
        <f>IF(AND(K$85&gt;=FB181,K$85&lt;=FC181),IFERROR($G181/FD181,0),"")</f>
        <v/>
      </c>
      <c r="L181" s="90" t="str">
        <f>IF(AND(L$85&gt;=FB181,L$85&lt;=FC181),IFERROR($G181/FD181,0),"")</f>
        <v/>
      </c>
      <c r="M181" s="90" t="str">
        <f>IF(AND(M$85&gt;=FB181,M$85&lt;=FC181),IFERROR($G181/FD181,0),"")</f>
        <v/>
      </c>
      <c r="N181" s="90" t="str">
        <f>IF(AND(N$85&gt;=FB181,N$85&lt;=FC181),IFERROR($G181/FD181,0),"")</f>
        <v/>
      </c>
      <c r="O181" s="90" t="str">
        <f>IF(AND(O$85&gt;=FB181,O$85&lt;=FC181),IFERROR($G181/FD181,0),"")</f>
        <v/>
      </c>
      <c r="P181" s="90" t="str">
        <f>IF(AND(P$85&gt;=FB181,P$85&lt;=FC181),IFERROR($G181/FD181,0),"")</f>
        <v/>
      </c>
      <c r="Q181" s="90" t="str">
        <f>IF(AND(Q$85&gt;=FB181,Q$85&lt;=FC181),IFERROR($G181/FD181,0),"")</f>
        <v/>
      </c>
      <c r="R181" s="90" t="str">
        <f>IF(AND(R$85&gt;=FB181,R$85&lt;=FC181),IFERROR($G181/FD181,0),"")</f>
        <v/>
      </c>
      <c r="S181" s="90" t="str">
        <f>IF(AND(S$85&gt;=FB181,S$85&lt;=FC181),IFERROR($G181/FD181,0),"")</f>
        <v/>
      </c>
      <c r="T181" s="90" t="str">
        <f>IF(AND(T$85&gt;=FB181,T$85&lt;=FC181),IFERROR($G181/FD181,0),"")</f>
        <v/>
      </c>
      <c r="U181" s="90" t="str">
        <f>IF(AND(U$85&gt;=FB181,U$85&lt;=FC181),IFERROR($G181/FD181,0),"")</f>
        <v/>
      </c>
      <c r="V181" s="90" t="str">
        <f>IF(AND(V$85&gt;=FB181,V$85&lt;=FC181),IFERROR($G181/FD181,0),"")</f>
        <v/>
      </c>
      <c r="W181" s="90" t="str">
        <f>IF(AND(W$85&gt;=FB181,W$85&lt;=FC181),IFERROR($G181/FD181,0),"")</f>
        <v/>
      </c>
      <c r="X181" s="90" t="str">
        <f>IF(AND(X$85&gt;=FB181,X$85&lt;=FC181),IFERROR($G181/FD181,0),"")</f>
        <v/>
      </c>
      <c r="Y181" s="90" t="str">
        <f>IF(AND(Y$85&gt;=FB181,Y$85&lt;=FC181),IFERROR($G181/FD181,0),"")</f>
        <v/>
      </c>
      <c r="Z181" s="90" t="str">
        <f>IF(AND(Z$85&gt;=FB181,Z$85&lt;=FC181),IFERROR($G181/FD181,0),"")</f>
        <v/>
      </c>
      <c r="AA181" s="90" t="str">
        <f>IF(AND(AA$85&gt;=FB181,AA$85&lt;=FC181),IFERROR($G181/FD181,0),"")</f>
        <v/>
      </c>
      <c r="AB181" s="90" t="str">
        <f>IF(AND(AB$85&gt;=FB181,AB$85&lt;=FC181),IFERROR($G181/FD181,0),"")</f>
        <v/>
      </c>
      <c r="AC181" s="90" t="str">
        <f>IF(AND(AC$85&gt;=FB181,AC$85&lt;=FC181),IFERROR($G181/FD181,0),"")</f>
        <v/>
      </c>
      <c r="AD181" s="90" t="str">
        <f>IF(AND(AD$85&gt;=FB181,AD$85&lt;=FC181),IFERROR($G181/FD181,0),"")</f>
        <v/>
      </c>
      <c r="AE181" s="90" t="str">
        <f>IF(AND(AE$85&gt;=FB181,AE$85&lt;=FC181),IFERROR($G181/FD181,0),"")</f>
        <v/>
      </c>
      <c r="AF181" s="90" t="str">
        <f>IF(AND(AF$85&gt;=FB181,AF$85&lt;=FC181),IFERROR($G181/FD181,0),"")</f>
        <v/>
      </c>
      <c r="AG181" s="90" t="str">
        <f>IF(AND(AG$85&gt;=FB181,AG$85&lt;=FC181),IFERROR($G181/FD181,0),"")</f>
        <v/>
      </c>
      <c r="AH181" s="90" t="str">
        <f>IF(AND(AH$85&gt;=FB181,AH$85&lt;=FC181),IFERROR($G181/FD181,0),"")</f>
        <v/>
      </c>
      <c r="AI181" s="90" t="str">
        <f>IF(AND(AI$85&gt;=FB181,AI$85&lt;=FC181),IFERROR($G181/FD181,0),"")</f>
        <v/>
      </c>
      <c r="AJ181" s="90" t="str">
        <f>IF(AND(AJ$85&gt;=FB181,AJ$85&lt;=FC181),IFERROR($G181/FD181,0),"")</f>
        <v/>
      </c>
      <c r="AK181" s="90" t="str">
        <f>IF(AND(AK$85&gt;=FB181,AK$85&lt;=FC181),IFERROR($G181/FD181,0),"")</f>
        <v/>
      </c>
      <c r="AL181" s="90" t="str">
        <f>IF(AND(AL$85&gt;=FB181,AL$85&lt;=FC181),IFERROR($G181/FD181,0),"")</f>
        <v/>
      </c>
      <c r="AM181" s="90" t="str">
        <f>IF(AND(AM$85&gt;=FB181,AM$85&lt;=FC181),IFERROR($G181/FD181,0),"")</f>
        <v/>
      </c>
      <c r="AN181" s="90" t="str">
        <f>IF(AND(AN$85&gt;=FB181,AN$85&lt;=FC181),IFERROR($G181/FD181,0),"")</f>
        <v/>
      </c>
      <c r="AO181" s="90" t="str">
        <f>IF(AND(AO$85&gt;=FB181,AO$85&lt;=FC181),IFERROR($G181/FD181,0),"")</f>
        <v/>
      </c>
      <c r="AP181" s="90" t="str">
        <f>IF(AND(AP$85&gt;=FB181,AP$85&lt;=FC181),IFERROR($G181/FD181,0),"")</f>
        <v/>
      </c>
      <c r="AQ181" s="90" t="str">
        <f>IF(AND(AQ$85&gt;=FB181,AQ$85&lt;=FC181),IFERROR($G181/FD181,0),"")</f>
        <v/>
      </c>
      <c r="AR181" s="90" t="str">
        <f>IF(AND(AR$85&gt;=FB181,AR$85&lt;=FC181),IFERROR($G181/FD181,0),"")</f>
        <v/>
      </c>
      <c r="AS181" s="90" t="str">
        <f>IF(AND(AS$85&gt;=FB181,AS$85&lt;=FC181),IFERROR($G181/FD181,0),"")</f>
        <v/>
      </c>
      <c r="AT181" s="90" t="str">
        <f>IF(AND(AT$85&gt;=FB181,AT$85&lt;=FC181),IFERROR($G181/FD181,0),"")</f>
        <v/>
      </c>
      <c r="AU181" s="90" t="str">
        <f>IF(AND(AU$85&gt;=FB181,AU$85&lt;=FC181),IFERROR($G181/FD181,0),"")</f>
        <v/>
      </c>
      <c r="AV181" s="90" t="str">
        <f>IF(AND(AV$85&gt;=FB181,AV$85&lt;=FC181),IFERROR($G181/FD181,0),"")</f>
        <v/>
      </c>
      <c r="AW181" s="90" t="str">
        <f>IF(AND(AW$85&gt;=FB181,AW$85&lt;=FC181),IFERROR($G181/FD181,0),"")</f>
        <v/>
      </c>
      <c r="AX181" s="90" t="str">
        <f>IF(AND(AX$85&gt;=FB181,AX$85&lt;=FC181),IFERROR($G181/FD181,0),"")</f>
        <v/>
      </c>
      <c r="AY181" s="90" t="str">
        <f>IF(AND(AY$85&gt;=FB181,AY$85&lt;=FC181),IFERROR($G181/FD181,0),"")</f>
        <v/>
      </c>
      <c r="AZ181" s="90" t="str">
        <f>IF(AND(AZ$85&gt;=FB181,AZ$85&lt;=FC181),IFERROR($G181/FD181,0),"")</f>
        <v/>
      </c>
      <c r="BA181" s="90" t="str">
        <f>IF(AND(BA$85&gt;=FB181,BA$85&lt;=FC181),IFERROR($G181/FD181,0),"")</f>
        <v/>
      </c>
      <c r="BB181" s="90" t="str">
        <f>IF(AND(BB$85&gt;=FB181,BB$85&lt;=FC181),IFERROR($G181/FD181,0),"")</f>
        <v/>
      </c>
      <c r="BC181" s="90" t="str">
        <f>IF(AND(BC$85&gt;=FB181,BC$85&lt;=FC181),IFERROR($G181/FD181,0),"")</f>
        <v/>
      </c>
      <c r="BD181" s="90" t="str">
        <f>IF(AND(BD$85&gt;=FB181,BD$85&lt;=FC181),IFERROR($G181/FD181,0),"")</f>
        <v/>
      </c>
      <c r="BE181" s="90" t="str">
        <f>IF(AND(BE$85&gt;=FB181,BE$85&lt;=FC181),IFERROR($G181/FD181,0),"")</f>
        <v/>
      </c>
      <c r="BF181" s="90" t="str">
        <f>IF(AND(BF$85&gt;=FB181,BF$85&lt;=FC181),IFERROR($G181/FD181,0),"")</f>
        <v/>
      </c>
      <c r="BG181" s="90" t="str">
        <f>IF(AND(BG$85&gt;=FB181,BG$85&lt;=FC181),IFERROR($G181/FD181,0),"")</f>
        <v/>
      </c>
      <c r="BH181" s="90" t="str">
        <f>IF(AND(BH$85&gt;=FB181,BH$85&lt;=FC181),IFERROR($G181/FD181,0),"")</f>
        <v/>
      </c>
      <c r="BI181" s="90" t="str">
        <f>IF(AND(BI$85&gt;=FB181,BI$85&lt;=FC181),IFERROR($G181/FD181,0),"")</f>
        <v/>
      </c>
      <c r="BJ181" s="90" t="str">
        <f>IF(AND(BJ$85&gt;=FB181,BJ$85&lt;=FC181),IFERROR($G181/FD181,0),"")</f>
        <v/>
      </c>
      <c r="BK181" s="90" t="str">
        <f>IF(AND(BK$85&gt;=FB181,BK$85&lt;=FC181),IFERROR($G181/FD181,0),"")</f>
        <v/>
      </c>
      <c r="BL181" s="90" t="str">
        <f>IF(AND(BL$85&gt;=FB181,BL$85&lt;=FC181),IFERROR($G181/FD181,0),"")</f>
        <v/>
      </c>
      <c r="BM181" s="90" t="str">
        <f>IF(AND(BM$85&gt;=FB181,BM$85&lt;=FC181),IFERROR($G181/FD181,0),"")</f>
        <v/>
      </c>
      <c r="BN181" s="90" t="str">
        <f>IF(AND(BN$85&gt;=FB181,BN$85&lt;=FC181),IFERROR($G181/FD181,0),"")</f>
        <v/>
      </c>
      <c r="BO181" s="90" t="str">
        <f>IF(AND(BO$85&gt;=FB181,BO$85&lt;=FC181),IFERROR($G181/FD181,0),"")</f>
        <v/>
      </c>
      <c r="BP181" s="90" t="str">
        <f>IF(AND(BP$85&gt;=FB181,BP$85&lt;=FC181),IFERROR($G181/FD181,0),"")</f>
        <v/>
      </c>
      <c r="BQ181" s="90" t="str">
        <f>IF(AND(BQ$85&gt;=FB181,BQ$85&lt;=FC181),IFERROR($G181/FD181,0),"")</f>
        <v/>
      </c>
      <c r="BR181" s="90" t="str">
        <f>IF(AND(BR$85&gt;=FB181,BR$85&lt;=FC181),IFERROR($G181/FD181,0),"")</f>
        <v/>
      </c>
      <c r="BS181" s="90" t="str">
        <f>IF(AND(BS$85&gt;=FB181,BS$85&lt;=FC181),IFERROR($G181/FD181,0),"")</f>
        <v/>
      </c>
      <c r="BT181" s="90" t="str">
        <f>IF(AND(BT$85&gt;=FB181,BT$85&lt;=FC181),IFERROR($G181/FD181,0),"")</f>
        <v/>
      </c>
      <c r="BU181" s="90" t="str">
        <f>IF(AND(BU$85&gt;=FB181,BU$85&lt;=FC181),IFERROR($G181/FD181,0),"")</f>
        <v/>
      </c>
      <c r="BV181" s="90" t="str">
        <f>IF(AND(BV$85&gt;=FB181,BV$85&lt;=FC181),IFERROR($G181/FD181,0),"")</f>
        <v/>
      </c>
      <c r="BW181" s="90">
        <f>IF(AND(BW$85&gt;=FB181,BW$85&lt;=FC181),IFERROR($G181/FD181,0),"")</f>
        <v>25000</v>
      </c>
      <c r="BX181" s="90">
        <f>IF(AND(BX$85&gt;=FB181,BX$85&lt;=FC181),IFERROR($G181/FD181,0),"")</f>
        <v>25000</v>
      </c>
      <c r="BY181" s="90">
        <f>IF(AND(BY$85&gt;=FB181,BY$85&lt;=FC181),IFERROR($G181/FD181,0),"")</f>
        <v>25000</v>
      </c>
      <c r="BZ181" s="90">
        <f>IF(AND(BZ$85&gt;=FB181,BZ$85&lt;=FC181),IFERROR($G181/FD181,0),"")</f>
        <v>25000</v>
      </c>
      <c r="CA181" s="90">
        <f>IF(AND(CA$85&gt;=FB181,CA$85&lt;=FC181),IFERROR($G181/FD181,0),"")</f>
        <v>25000</v>
      </c>
      <c r="CB181" s="90">
        <f>IF(AND(CB$85&gt;=FB181,CB$85&lt;=FC181),IFERROR($G181/FD181,0),"")</f>
        <v>25000</v>
      </c>
      <c r="CC181" s="90">
        <f>IF(AND(CC$85&gt;=FB181,CC$85&lt;=FC181),IFERROR($G181/FD181,0),"")</f>
        <v>25000</v>
      </c>
      <c r="CD181" s="90">
        <f>IF(AND(CD$85&gt;=FB181,CD$85&lt;=FC181),IFERROR($G181/FD181,0),"")</f>
        <v>25000</v>
      </c>
      <c r="CE181" s="90">
        <f>IF(AND(CE$85&gt;=FB181,CE$85&lt;=FC181),IFERROR($G181/FD181,0),"")</f>
        <v>25000</v>
      </c>
      <c r="CF181" s="90">
        <f>IF(AND(CF$85&gt;=FB181,CF$85&lt;=FC181),IFERROR($G181/FD181,0),"")</f>
        <v>25000</v>
      </c>
      <c r="CG181" s="90">
        <f>IF(AND(CG$85&gt;=FB181,CG$85&lt;=FC181),IFERROR($G181/FD181,0),"")</f>
        <v>25000</v>
      </c>
      <c r="CH181" s="90">
        <f>IF(AND(CH$85&gt;=FB181,CH$85&lt;=FC181),IFERROR($G181/FD181,0),"")</f>
        <v>25000</v>
      </c>
      <c r="CI181" s="90" t="str">
        <f>IF(AND(CI$85&gt;=FB181,CI$85&lt;=FC181),IFERROR($G181/FD181,0),"")</f>
        <v/>
      </c>
      <c r="CJ181" s="90" t="str">
        <f>IF(AND(CJ$85&gt;=FB181,CJ$85&lt;=FC181),IFERROR($G181/FD181,0),"")</f>
        <v/>
      </c>
      <c r="CK181" s="90" t="str">
        <f>IF(AND(CK$85&gt;=FB181,CK$85&lt;=FC181),IFERROR($G181/FD181,0),"")</f>
        <v/>
      </c>
      <c r="CL181" s="90" t="str">
        <f>IF(AND(CL$85&gt;=FB181,CL$85&lt;=FC181),IFERROR($G181/FD181,0),"")</f>
        <v/>
      </c>
      <c r="CM181" s="90" t="str">
        <f>IF(AND(CM$85&gt;=FB181,CM$85&lt;=FC181),IFERROR($G181/FD181,0),"")</f>
        <v/>
      </c>
      <c r="CN181" s="90" t="str">
        <f>IF(AND(CN$85&gt;=FB181,CN$85&lt;=FC181),IFERROR($G181/FD181,0),"")</f>
        <v/>
      </c>
      <c r="CO181" s="90" t="str">
        <f>IF(AND(CO$85&gt;=FB181,CO$85&lt;=FC181),IFERROR($G181/FD181,0),"")</f>
        <v/>
      </c>
      <c r="CP181" s="90" t="str">
        <f>IF(AND(CP$85&gt;=FB181,CP$85&lt;=FC181),IFERROR($G181/FD181,0),"")</f>
        <v/>
      </c>
      <c r="CQ181" s="90" t="str">
        <f>IF(AND(CQ$85&gt;=FB181,CQ$85&lt;=FC181),IFERROR($G181/FD181,0),"")</f>
        <v/>
      </c>
      <c r="CR181" s="90" t="str">
        <f>IF(AND(CR$85&gt;=FB181,CR$85&lt;=FC181),IFERROR($G181/FD181,0),"")</f>
        <v/>
      </c>
      <c r="CS181" s="90" t="str">
        <f>IF(AND(CS$85&gt;=FB181,CS$85&lt;=FC181),IFERROR($G181/FD181,0),"")</f>
        <v/>
      </c>
      <c r="CT181" s="90" t="str">
        <f>IF(AND(CT$85&gt;=FB181,CT$85&lt;=FC181),IFERROR($G181/FD181,0),"")</f>
        <v/>
      </c>
      <c r="CU181" s="90" t="str">
        <f>IF(AND(CU$85&gt;=FB181,CU$85&lt;=FC181),IFERROR($G181/FD181,0),"")</f>
        <v/>
      </c>
      <c r="CV181" s="90" t="str">
        <f>IF(AND(CV$85&gt;=FB181,CV$85&lt;=FC181),IFERROR($G181/FD181,0),"")</f>
        <v/>
      </c>
      <c r="CW181" s="90" t="str">
        <f>IF(AND(CW$85&gt;=FB181,CW$85&lt;=FC181),IFERROR($G181/FD181,0),"")</f>
        <v/>
      </c>
      <c r="CX181" s="90" t="str">
        <f>IF(AND(CX$85&gt;=FB181,CX$85&lt;=FC181),IFERROR($G181/FD181,0),"")</f>
        <v/>
      </c>
      <c r="CY181" s="90" t="str">
        <f>IF(AND(CY$85&gt;=FB181,CY$85&lt;=FC181),IFERROR($G181/FD181,0),"")</f>
        <v/>
      </c>
      <c r="CZ181" s="90" t="str">
        <f>IF(AND(CZ$85&gt;=FB181,CZ$85&lt;=FC181),IFERROR($G181/FD181,0),"")</f>
        <v/>
      </c>
      <c r="DA181" s="90" t="str">
        <f>IF(AND(DA$85&gt;=FB181,DA$85&lt;=FC181),IFERROR($G181/FD181,0),"")</f>
        <v/>
      </c>
      <c r="DB181" s="90" t="str">
        <f>IF(AND(DB$85&gt;=FB181,DB$85&lt;=FC181),IFERROR($G181/FD181,0),"")</f>
        <v/>
      </c>
      <c r="DC181" s="90" t="str">
        <f>IF(AND(DC$85&gt;=FB181,DC$85&lt;=FC181),IFERROR($G181/FD181,0),"")</f>
        <v/>
      </c>
      <c r="DD181" s="90" t="str">
        <f>IF(AND(DD$85&gt;=FB181,DD$85&lt;=FC181),IFERROR($G181/FD181,0),"")</f>
        <v/>
      </c>
      <c r="DE181" s="90" t="str">
        <f>IF(AND(DE$85&gt;=FB181,DE$85&lt;=FC181),IFERROR($G181/FD181,0),"")</f>
        <v/>
      </c>
      <c r="DF181" s="90" t="str">
        <f>IF(AND(DF$85&gt;=FB181,DF$85&lt;=FC181),IFERROR($G181/FD181,0),"")</f>
        <v/>
      </c>
      <c r="DG181" s="90" t="str">
        <f>IF(AND(DG$85&gt;=FB181,DG$85&lt;=FC181),IFERROR($G181/FD181,0),"")</f>
        <v/>
      </c>
      <c r="DH181" s="90" t="str">
        <f>IF(AND(DH$85&gt;=FB181,DH$85&lt;=FC181),IFERROR($G181/FD181,0),"")</f>
        <v/>
      </c>
      <c r="DI181" s="90" t="str">
        <f>IF(AND(DI$85&gt;=FB181,DI$85&lt;=FC181),IFERROR($G181/FD181,0),"")</f>
        <v/>
      </c>
      <c r="DJ181" s="90" t="str">
        <f>IF(AND(DJ$85&gt;=FB181,DJ$85&lt;=FC181),IFERROR($G181/FD181,0),"")</f>
        <v/>
      </c>
      <c r="DK181" s="90" t="str">
        <f>IF(AND(DK$85&gt;=FB181,DK$85&lt;=FC181),IFERROR($G181/FD181,0),"")</f>
        <v/>
      </c>
      <c r="DL181" s="90" t="str">
        <f>IF(AND(DL$85&gt;=FB181,DL$85&lt;=FC181),IFERROR($G181/FD181,0),"")</f>
        <v/>
      </c>
      <c r="DM181" s="90" t="str">
        <f>IF(AND(DM$85&gt;=FB181,DM$85&lt;=FC181),IFERROR($G181/FD181,0),"")</f>
        <v/>
      </c>
      <c r="DN181" s="90" t="str">
        <f>IF(AND(DN$85&gt;=FB181,DN$85&lt;=FC181),IFERROR($G181/FD181,0),"")</f>
        <v/>
      </c>
      <c r="DO181" s="90" t="str">
        <f>IF(AND(DO$85&gt;=FB181,DO$85&lt;=FC181),IFERROR($G181/FD181,0),"")</f>
        <v/>
      </c>
      <c r="DP181" s="90" t="str">
        <f>IF(AND(DP$85&gt;=FB181,DP$85&lt;=FC181),IFERROR($G181/FD181,0),"")</f>
        <v/>
      </c>
      <c r="DQ181" s="90" t="str">
        <f>IF(AND(DQ$85&gt;=FB181,DQ$85&lt;=FC181),IFERROR($G181/FD181,0),"")</f>
        <v/>
      </c>
      <c r="DR181" s="90" t="str">
        <f>IF(AND(DR$85&gt;=FB181,DR$85&lt;=FC181),IFERROR($G181/FD181,0),"")</f>
        <v/>
      </c>
      <c r="DS181" s="90" t="str">
        <f>IF(AND(DS$85&gt;=FB181,DS$85&lt;=FC181),IFERROR($G181/FD181,0),"")</f>
        <v/>
      </c>
      <c r="DT181" s="90" t="str">
        <f>IF(AND(DT$85&gt;=FB181,DT$85&lt;=FC181),IFERROR($G181/FD181,0),"")</f>
        <v/>
      </c>
      <c r="DU181" s="90" t="str">
        <f>IF(AND(DU$85&gt;=FB181,DU$85&lt;=FC181),IFERROR($G181/FD181,0),"")</f>
        <v/>
      </c>
      <c r="DV181" s="90" t="str">
        <f>IF(AND(DV$85&gt;=FB181,DV$85&lt;=FC181),IFERROR($G181/FD181,0),"")</f>
        <v/>
      </c>
      <c r="DW181" s="90" t="str">
        <f>IF(AND(DW$85&gt;=FB181,DW$85&lt;=FC181),IFERROR($G181/FD181,0),"")</f>
        <v/>
      </c>
      <c r="DX181" s="90" t="str">
        <f>IF(AND(DX$85&gt;=FB181,DX$85&lt;=FC181),IFERROR($G181/FD181,0),"")</f>
        <v/>
      </c>
      <c r="DY181" s="90" t="str">
        <f>IF(AND(DY$85&gt;=FB181,DY$85&lt;=FC181),IFERROR($G181/FD181,0),"")</f>
        <v/>
      </c>
      <c r="DZ181" s="90" t="str">
        <f>IF(AND(DZ$85&gt;=FB181,DZ$85&lt;=FC181),IFERROR($G181/FD181,0),"")</f>
        <v/>
      </c>
      <c r="EA181" s="90" t="str">
        <f>IF(AND(EA$85&gt;=FB181,EA$85&lt;=FC181),IFERROR($G181/FD181,0),"")</f>
        <v/>
      </c>
      <c r="EB181" s="90" t="str">
        <f>IF(AND(EB$85&gt;=FB181,EB$85&lt;=FC181),IFERROR($G181/FD181,0),"")</f>
        <v/>
      </c>
      <c r="EC181" s="90" t="str">
        <f>IF(AND(EC$85&gt;=FB181,EC$85&lt;=FC181),IFERROR($G181/FD181,0),"")</f>
        <v/>
      </c>
      <c r="ED181" s="90" t="str">
        <f>IF(AND(ED$85&gt;=FB181,ED$85&lt;=FC181),IFERROR($G181/FD181,0),"")</f>
        <v/>
      </c>
      <c r="EE181" s="90" t="str">
        <f>IF(AND(EE$85&gt;=FB181,EE$85&lt;=FC181),IFERROR($G181/FD181,0),"")</f>
        <v/>
      </c>
      <c r="EF181" s="90" t="str">
        <f>IF(AND(EF$85&gt;=FB181,EF$85&lt;=FC181),IFERROR($G181/FD181,0),"")</f>
        <v/>
      </c>
      <c r="EG181" s="90" t="str">
        <f>IF(AND(EG$85&gt;=FB181,EG$85&lt;=FC181),IFERROR($G181/FD181,0),"")</f>
        <v/>
      </c>
      <c r="EH181" s="90" t="str">
        <f>IF(AND(EH$85&gt;=FB181,EH$85&lt;=FC181),IFERROR($G181/FD181,0),"")</f>
        <v/>
      </c>
      <c r="EI181" s="90" t="str">
        <f>IF(AND(EI$85&gt;=FB181,EI$85&lt;=FC181),IFERROR($G181/FD181,0),"")</f>
        <v/>
      </c>
      <c r="EJ181" s="90" t="str">
        <f>IF(AND(EJ$85&gt;=FB181,EJ$85&lt;=FC181),IFERROR($G181/FD181,0),"")</f>
        <v/>
      </c>
      <c r="EK181" s="90" t="str">
        <f>IF(AND(EK$85&gt;=FB181,EK$85&lt;=FC181),IFERROR($G181/FD181,0),"")</f>
        <v/>
      </c>
      <c r="EL181" s="90" t="str">
        <f>IF(AND(EL$85&gt;=FB181,EL$85&lt;=FC181),IFERROR($G181/FD181,0),"")</f>
        <v/>
      </c>
      <c r="EM181" s="90" t="str">
        <f>IF(AND(EM$85&gt;=FB181,EM$85&lt;=FC181),IFERROR($G181/FD181,0),"")</f>
        <v/>
      </c>
      <c r="EN181" s="90" t="str">
        <f>IF(AND(EN$85&gt;=FB181,EN$85&lt;=FC181),IFERROR($G181/FD181,0),"")</f>
        <v/>
      </c>
      <c r="EO181" s="90" t="str">
        <f>IF(AND(EO$85&gt;=FB181,EO$85&lt;=FC181),IFERROR($G181/FD181,0),"")</f>
        <v/>
      </c>
      <c r="EP181" s="90" t="str">
        <f>IF(AND(EP$85&gt;=FB181,EP$85&lt;=FC181),IFERROR($G181/FD181,0),"")</f>
        <v/>
      </c>
      <c r="EQ181" s="90" t="str">
        <f>IF(AND(EQ$85&gt;=FB181,EQ$85&lt;=FC181),IFERROR($G181/FD181,0),"")</f>
        <v/>
      </c>
      <c r="ER181" s="90" t="str">
        <f>IF(AND(ER$85&gt;=FB181,ER$85&lt;=FC181),IFERROR($G181/FD181,0),"")</f>
        <v/>
      </c>
      <c r="ES181" s="90" t="str">
        <f>IF(AND(ES$85&gt;=FB181,ES$85&lt;=FC181),IFERROR($G181/FD181,0),"")</f>
        <v/>
      </c>
      <c r="ET181" s="90" t="str">
        <f>IF(AND(ET$85&gt;=FB181,ET$85&lt;=FC181),IFERROR($G181/FD181,0),"")</f>
        <v/>
      </c>
      <c r="EU181" s="90" t="str">
        <f>IF(AND(EU$85&gt;=FB181,EU$85&lt;=FC181),IFERROR($G181/FD181,0),"")</f>
        <v/>
      </c>
      <c r="EV181" s="90" t="str">
        <f>IF(AND(EV$85&gt;=FB181,EV$85&lt;=FC181),IFERROR($G181/FD181,0),"")</f>
        <v/>
      </c>
      <c r="EW181" s="90" t="str">
        <f>IF(AND(EW$85&gt;=FB181,EW$85&lt;=FC181),IFERROR($G181/FD181,0),"")</f>
        <v/>
      </c>
      <c r="EX181" s="90" t="str">
        <f>IF(AND(EX$85&gt;=FB181,EX$85&lt;=FC181),IFERROR($G181/FD181,0),"")</f>
        <v/>
      </c>
      <c r="EY181" s="90" t="str">
        <f>IF(AND(EY$85&gt;=FB181,EY$85&lt;=FC181),IFERROR($G181/FD181,0),"")</f>
        <v/>
      </c>
      <c r="EZ181" s="90" t="str">
        <f>IF(AND(EZ$85&gt;=FB181,EZ$85&lt;=FC181),IFERROR($G181/FD181,0),"")</f>
        <v/>
      </c>
      <c r="FA181" s="90" t="str">
        <f>IF(AND(FA$85&gt;=FB181,FA$85&lt;=FC181),IFERROR($G181/FD181,0),"")</f>
        <v/>
      </c>
      <c r="FB181">
        <f>'06_Presupuesto'!J267-'02_Rendimientos'!$B$79+1</f>
        <v>68</v>
      </c>
      <c r="FC181">
        <f>'06_Presupuesto'!K267-'02_Rendimientos'!$B$79+1</f>
        <v>79</v>
      </c>
      <c r="FD181">
        <f>FC181-FB181+1</f>
        <v>12</v>
      </c>
    </row>
    <row r="182" spans="2:160">
      <c r="B182" s="109" t="str">
        <f>'06_Presupuesto'!K102</f>
        <v>C.2.2.2/a)</v>
      </c>
      <c r="C182" s="109" t="str">
        <f>'06_Presupuesto'!L102</f>
        <v>Cañeria cobre 1/2" Tipo M</v>
      </c>
      <c r="D182" s="109" t="str">
        <f>'06_Presupuesto'!M102</f>
        <v>ML</v>
      </c>
      <c r="E182" s="110">
        <f>'06_Presupuesto'!N102</f>
        <v>13.5</v>
      </c>
      <c r="F182" s="110">
        <f>'06_Presupuesto'!O102</f>
        <v>7749.9999999999991</v>
      </c>
      <c r="G182" s="110">
        <f>'06_Presupuesto'!P102</f>
        <v>104624.99999999999</v>
      </c>
      <c r="H182" s="110" t="str">
        <f>IF(AND(H$85&gt;=FB182,H$85&lt;=FC182),IFERROR($G182/FD182,0),"")</f>
        <v/>
      </c>
      <c r="I182" s="110" t="str">
        <f>IF(AND(I$85&gt;=FB182,I$85&lt;=FC182),IFERROR($G182/FD182,0),"")</f>
        <v/>
      </c>
      <c r="J182" s="110" t="str">
        <f>IF(AND(J$85&gt;=FB182,J$85&lt;=FC182),IFERROR($G182/FD182,0),"")</f>
        <v/>
      </c>
      <c r="K182" s="110" t="str">
        <f>IF(AND(K$85&gt;=FB182,K$85&lt;=FC182),IFERROR($G182/FD182,0),"")</f>
        <v/>
      </c>
      <c r="L182" s="110" t="str">
        <f>IF(AND(L$85&gt;=FB182,L$85&lt;=FC182),IFERROR($G182/FD182,0),"")</f>
        <v/>
      </c>
      <c r="M182" s="110" t="str">
        <f>IF(AND(M$85&gt;=FB182,M$85&lt;=FC182),IFERROR($G182/FD182,0),"")</f>
        <v/>
      </c>
      <c r="N182" s="110" t="str">
        <f>IF(AND(N$85&gt;=FB182,N$85&lt;=FC182),IFERROR($G182/FD182,0),"")</f>
        <v/>
      </c>
      <c r="O182" s="110" t="str">
        <f>IF(AND(O$85&gt;=FB182,O$85&lt;=FC182),IFERROR($G182/FD182,0),"")</f>
        <v/>
      </c>
      <c r="P182" s="110" t="str">
        <f>IF(AND(P$85&gt;=FB182,P$85&lt;=FC182),IFERROR($G182/FD182,0),"")</f>
        <v/>
      </c>
      <c r="Q182" s="110" t="str">
        <f>IF(AND(Q$85&gt;=FB182,Q$85&lt;=FC182),IFERROR($G182/FD182,0),"")</f>
        <v/>
      </c>
      <c r="R182" s="110" t="str">
        <f>IF(AND(R$85&gt;=FB182,R$85&lt;=FC182),IFERROR($G182/FD182,0),"")</f>
        <v/>
      </c>
      <c r="S182" s="110" t="str">
        <f>IF(AND(S$85&gt;=FB182,S$85&lt;=FC182),IFERROR($G182/FD182,0),"")</f>
        <v/>
      </c>
      <c r="T182" s="110" t="str">
        <f>IF(AND(T$85&gt;=FB182,T$85&lt;=FC182),IFERROR($G182/FD182,0),"")</f>
        <v/>
      </c>
      <c r="U182" s="110" t="str">
        <f>IF(AND(U$85&gt;=FB182,U$85&lt;=FC182),IFERROR($G182/FD182,0),"")</f>
        <v/>
      </c>
      <c r="V182" s="110" t="str">
        <f>IF(AND(V$85&gt;=FB182,V$85&lt;=FC182),IFERROR($G182/FD182,0),"")</f>
        <v/>
      </c>
      <c r="W182" s="110" t="str">
        <f>IF(AND(W$85&gt;=FB182,W$85&lt;=FC182),IFERROR($G182/FD182,0),"")</f>
        <v/>
      </c>
      <c r="X182" s="110" t="str">
        <f>IF(AND(X$85&gt;=FB182,X$85&lt;=FC182),IFERROR($G182/FD182,0),"")</f>
        <v/>
      </c>
      <c r="Y182" s="110" t="str">
        <f>IF(AND(Y$85&gt;=FB182,Y$85&lt;=FC182),IFERROR($G182/FD182,0),"")</f>
        <v/>
      </c>
      <c r="Z182" s="110" t="str">
        <f>IF(AND(Z$85&gt;=FB182,Z$85&lt;=FC182),IFERROR($G182/FD182,0),"")</f>
        <v/>
      </c>
      <c r="AA182" s="110" t="str">
        <f>IF(AND(AA$85&gt;=FB182,AA$85&lt;=FC182),IFERROR($G182/FD182,0),"")</f>
        <v/>
      </c>
      <c r="AB182" s="110" t="str">
        <f>IF(AND(AB$85&gt;=FB182,AB$85&lt;=FC182),IFERROR($G182/FD182,0),"")</f>
        <v/>
      </c>
      <c r="AC182" s="110" t="str">
        <f>IF(AND(AC$85&gt;=FB182,AC$85&lt;=FC182),IFERROR($G182/FD182,0),"")</f>
        <v/>
      </c>
      <c r="AD182" s="110" t="str">
        <f>IF(AND(AD$85&gt;=FB182,AD$85&lt;=FC182),IFERROR($G182/FD182,0),"")</f>
        <v/>
      </c>
      <c r="AE182" s="110" t="str">
        <f>IF(AND(AE$85&gt;=FB182,AE$85&lt;=FC182),IFERROR($G182/FD182,0),"")</f>
        <v/>
      </c>
      <c r="AF182" s="110" t="str">
        <f>IF(AND(AF$85&gt;=FB182,AF$85&lt;=FC182),IFERROR($G182/FD182,0),"")</f>
        <v/>
      </c>
      <c r="AG182" s="110" t="str">
        <f>IF(AND(AG$85&gt;=FB182,AG$85&lt;=FC182),IFERROR($G182/FD182,0),"")</f>
        <v/>
      </c>
      <c r="AH182" s="110" t="str">
        <f>IF(AND(AH$85&gt;=FB182,AH$85&lt;=FC182),IFERROR($G182/FD182,0),"")</f>
        <v/>
      </c>
      <c r="AI182" s="110" t="str">
        <f>IF(AND(AI$85&gt;=FB182,AI$85&lt;=FC182),IFERROR($G182/FD182,0),"")</f>
        <v/>
      </c>
      <c r="AJ182" s="110" t="str">
        <f>IF(AND(AJ$85&gt;=FB182,AJ$85&lt;=FC182),IFERROR($G182/FD182,0),"")</f>
        <v/>
      </c>
      <c r="AK182" s="110" t="str">
        <f>IF(AND(AK$85&gt;=FB182,AK$85&lt;=FC182),IFERROR($G182/FD182,0),"")</f>
        <v/>
      </c>
      <c r="AL182" s="110" t="str">
        <f>IF(AND(AL$85&gt;=FB182,AL$85&lt;=FC182),IFERROR($G182/FD182,0),"")</f>
        <v/>
      </c>
      <c r="AM182" s="110" t="str">
        <f>IF(AND(AM$85&gt;=FB182,AM$85&lt;=FC182),IFERROR($G182/FD182,0),"")</f>
        <v/>
      </c>
      <c r="AN182" s="110" t="str">
        <f>IF(AND(AN$85&gt;=FB182,AN$85&lt;=FC182),IFERROR($G182/FD182,0),"")</f>
        <v/>
      </c>
      <c r="AO182" s="110" t="str">
        <f>IF(AND(AO$85&gt;=FB182,AO$85&lt;=FC182),IFERROR($G182/FD182,0),"")</f>
        <v/>
      </c>
      <c r="AP182" s="110" t="str">
        <f>IF(AND(AP$85&gt;=FB182,AP$85&lt;=FC182),IFERROR($G182/FD182,0),"")</f>
        <v/>
      </c>
      <c r="AQ182" s="110" t="str">
        <f>IF(AND(AQ$85&gt;=FB182,AQ$85&lt;=FC182),IFERROR($G182/FD182,0),"")</f>
        <v/>
      </c>
      <c r="AR182" s="110" t="str">
        <f>IF(AND(AR$85&gt;=FB182,AR$85&lt;=FC182),IFERROR($G182/FD182,0),"")</f>
        <v/>
      </c>
      <c r="AS182" s="110" t="str">
        <f>IF(AND(AS$85&gt;=FB182,AS$85&lt;=FC182),IFERROR($G182/FD182,0),"")</f>
        <v/>
      </c>
      <c r="AT182" s="110" t="str">
        <f>IF(AND(AT$85&gt;=FB182,AT$85&lt;=FC182),IFERROR($G182/FD182,0),"")</f>
        <v/>
      </c>
      <c r="AU182" s="110" t="str">
        <f>IF(AND(AU$85&gt;=FB182,AU$85&lt;=FC182),IFERROR($G182/FD182,0),"")</f>
        <v/>
      </c>
      <c r="AV182" s="110" t="str">
        <f>IF(AND(AV$85&gt;=FB182,AV$85&lt;=FC182),IFERROR($G182/FD182,0),"")</f>
        <v/>
      </c>
      <c r="AW182" s="110" t="str">
        <f>IF(AND(AW$85&gt;=FB182,AW$85&lt;=FC182),IFERROR($G182/FD182,0),"")</f>
        <v/>
      </c>
      <c r="AX182" s="110" t="str">
        <f>IF(AND(AX$85&gt;=FB182,AX$85&lt;=FC182),IFERROR($G182/FD182,0),"")</f>
        <v/>
      </c>
      <c r="AY182" s="110" t="str">
        <f>IF(AND(AY$85&gt;=FB182,AY$85&lt;=FC182),IFERROR($G182/FD182,0),"")</f>
        <v/>
      </c>
      <c r="AZ182" s="110" t="str">
        <f>IF(AND(AZ$85&gt;=FB182,AZ$85&lt;=FC182),IFERROR($G182/FD182,0),"")</f>
        <v/>
      </c>
      <c r="BA182" s="110" t="str">
        <f>IF(AND(BA$85&gt;=FB182,BA$85&lt;=FC182),IFERROR($G182/FD182,0),"")</f>
        <v/>
      </c>
      <c r="BB182" s="110" t="str">
        <f>IF(AND(BB$85&gt;=FB182,BB$85&lt;=FC182),IFERROR($G182/FD182,0),"")</f>
        <v/>
      </c>
      <c r="BC182" s="110" t="str">
        <f>IF(AND(BC$85&gt;=FB182,BC$85&lt;=FC182),IFERROR($G182/FD182,0),"")</f>
        <v/>
      </c>
      <c r="BD182" s="110" t="str">
        <f>IF(AND(BD$85&gt;=FB182,BD$85&lt;=FC182),IFERROR($G182/FD182,0),"")</f>
        <v/>
      </c>
      <c r="BE182" s="110" t="str">
        <f>IF(AND(BE$85&gt;=FB182,BE$85&lt;=FC182),IFERROR($G182/FD182,0),"")</f>
        <v/>
      </c>
      <c r="BF182" s="110" t="str">
        <f>IF(AND(BF$85&gt;=FB182,BF$85&lt;=FC182),IFERROR($G182/FD182,0),"")</f>
        <v/>
      </c>
      <c r="BG182" s="110" t="str">
        <f>IF(AND(BG$85&gt;=FB182,BG$85&lt;=FC182),IFERROR($G182/FD182,0),"")</f>
        <v/>
      </c>
      <c r="BH182" s="110" t="str">
        <f>IF(AND(BH$85&gt;=FB182,BH$85&lt;=FC182),IFERROR($G182/FD182,0),"")</f>
        <v/>
      </c>
      <c r="BI182" s="110" t="str">
        <f>IF(AND(BI$85&gt;=FB182,BI$85&lt;=FC182),IFERROR($G182/FD182,0),"")</f>
        <v/>
      </c>
      <c r="BJ182" s="110" t="str">
        <f>IF(AND(BJ$85&gt;=FB182,BJ$85&lt;=FC182),IFERROR($G182/FD182,0),"")</f>
        <v/>
      </c>
      <c r="BK182" s="110" t="str">
        <f>IF(AND(BK$85&gt;=FB182,BK$85&lt;=FC182),IFERROR($G182/FD182,0),"")</f>
        <v/>
      </c>
      <c r="BL182" s="110" t="str">
        <f>IF(AND(BL$85&gt;=FB182,BL$85&lt;=FC182),IFERROR($G182/FD182,0),"")</f>
        <v/>
      </c>
      <c r="BM182" s="110" t="str">
        <f>IF(AND(BM$85&gt;=FB182,BM$85&lt;=FC182),IFERROR($G182/FD182,0),"")</f>
        <v/>
      </c>
      <c r="BN182" s="110" t="str">
        <f>IF(AND(BN$85&gt;=FB182,BN$85&lt;=FC182),IFERROR($G182/FD182,0),"")</f>
        <v/>
      </c>
      <c r="BO182" s="110" t="str">
        <f>IF(AND(BO$85&gt;=FB182,BO$85&lt;=FC182),IFERROR($G182/FD182,0),"")</f>
        <v/>
      </c>
      <c r="BP182" s="110" t="str">
        <f>IF(AND(BP$85&gt;=FB182,BP$85&lt;=FC182),IFERROR($G182/FD182,0),"")</f>
        <v/>
      </c>
      <c r="BQ182" s="110" t="str">
        <f>IF(AND(BQ$85&gt;=FB182,BQ$85&lt;=FC182),IFERROR($G182/FD182,0),"")</f>
        <v/>
      </c>
      <c r="BR182" s="110" t="str">
        <f>IF(AND(BR$85&gt;=FB182,BR$85&lt;=FC182),IFERROR($G182/FD182,0),"")</f>
        <v/>
      </c>
      <c r="BS182" s="110" t="str">
        <f>IF(AND(BS$85&gt;=FB182,BS$85&lt;=FC182),IFERROR($G182/FD182,0),"")</f>
        <v/>
      </c>
      <c r="BT182" s="110" t="str">
        <f>IF(AND(BT$85&gt;=FB182,BT$85&lt;=FC182),IFERROR($G182/FD182,0),"")</f>
        <v/>
      </c>
      <c r="BU182" s="110" t="str">
        <f>IF(AND(BU$85&gt;=FB182,BU$85&lt;=FC182),IFERROR($G182/FD182,0),"")</f>
        <v/>
      </c>
      <c r="BV182" s="110" t="str">
        <f>IF(AND(BV$85&gt;=FB182,BV$85&lt;=FC182),IFERROR($G182/FD182,0),"")</f>
        <v/>
      </c>
      <c r="BW182" s="110">
        <f>IF(AND(BW$85&gt;=FB182,BW$85&lt;=FC182),IFERROR($G182/FD182,0),"")</f>
        <v>8718.7499999999982</v>
      </c>
      <c r="BX182" s="110">
        <f>IF(AND(BX$85&gt;=FB182,BX$85&lt;=FC182),IFERROR($G182/FD182,0),"")</f>
        <v>8718.7499999999982</v>
      </c>
      <c r="BY182" s="110">
        <f>IF(AND(BY$85&gt;=FB182,BY$85&lt;=FC182),IFERROR($G182/FD182,0),"")</f>
        <v>8718.7499999999982</v>
      </c>
      <c r="BZ182" s="110">
        <f>IF(AND(BZ$85&gt;=FB182,BZ$85&lt;=FC182),IFERROR($G182/FD182,0),"")</f>
        <v>8718.7499999999982</v>
      </c>
      <c r="CA182" s="110">
        <f>IF(AND(CA$85&gt;=FB182,CA$85&lt;=FC182),IFERROR($G182/FD182,0),"")</f>
        <v>8718.7499999999982</v>
      </c>
      <c r="CB182" s="110">
        <f>IF(AND(CB$85&gt;=FB182,CB$85&lt;=FC182),IFERROR($G182/FD182,0),"")</f>
        <v>8718.7499999999982</v>
      </c>
      <c r="CC182" s="110">
        <f>IF(AND(CC$85&gt;=FB182,CC$85&lt;=FC182),IFERROR($G182/FD182,0),"")</f>
        <v>8718.7499999999982</v>
      </c>
      <c r="CD182" s="110">
        <f>IF(AND(CD$85&gt;=FB182,CD$85&lt;=FC182),IFERROR($G182/FD182,0),"")</f>
        <v>8718.7499999999982</v>
      </c>
      <c r="CE182" s="110">
        <f>IF(AND(CE$85&gt;=FB182,CE$85&lt;=FC182),IFERROR($G182/FD182,0),"")</f>
        <v>8718.7499999999982</v>
      </c>
      <c r="CF182" s="110">
        <f>IF(AND(CF$85&gt;=FB182,CF$85&lt;=FC182),IFERROR($G182/FD182,0),"")</f>
        <v>8718.7499999999982</v>
      </c>
      <c r="CG182" s="110">
        <f>IF(AND(CG$85&gt;=FB182,CG$85&lt;=FC182),IFERROR($G182/FD182,0),"")</f>
        <v>8718.7499999999982</v>
      </c>
      <c r="CH182" s="110">
        <f>IF(AND(CH$85&gt;=FB182,CH$85&lt;=FC182),IFERROR($G182/FD182,0),"")</f>
        <v>8718.7499999999982</v>
      </c>
      <c r="CI182" s="110" t="str">
        <f>IF(AND(CI$85&gt;=FB182,CI$85&lt;=FC182),IFERROR($G182/FD182,0),"")</f>
        <v/>
      </c>
      <c r="CJ182" s="110" t="str">
        <f>IF(AND(CJ$85&gt;=FB182,CJ$85&lt;=FC182),IFERROR($G182/FD182,0),"")</f>
        <v/>
      </c>
      <c r="CK182" s="110" t="str">
        <f>IF(AND(CK$85&gt;=FB182,CK$85&lt;=FC182),IFERROR($G182/FD182,0),"")</f>
        <v/>
      </c>
      <c r="CL182" s="110" t="str">
        <f>IF(AND(CL$85&gt;=FB182,CL$85&lt;=FC182),IFERROR($G182/FD182,0),"")</f>
        <v/>
      </c>
      <c r="CM182" s="110" t="str">
        <f>IF(AND(CM$85&gt;=FB182,CM$85&lt;=FC182),IFERROR($G182/FD182,0),"")</f>
        <v/>
      </c>
      <c r="CN182" s="110" t="str">
        <f>IF(AND(CN$85&gt;=FB182,CN$85&lt;=FC182),IFERROR($G182/FD182,0),"")</f>
        <v/>
      </c>
      <c r="CO182" s="110" t="str">
        <f>IF(AND(CO$85&gt;=FB182,CO$85&lt;=FC182),IFERROR($G182/FD182,0),"")</f>
        <v/>
      </c>
      <c r="CP182" s="110" t="str">
        <f>IF(AND(CP$85&gt;=FB182,CP$85&lt;=FC182),IFERROR($G182/FD182,0),"")</f>
        <v/>
      </c>
      <c r="CQ182" s="110" t="str">
        <f>IF(AND(CQ$85&gt;=FB182,CQ$85&lt;=FC182),IFERROR($G182/FD182,0),"")</f>
        <v/>
      </c>
      <c r="CR182" s="110" t="str">
        <f>IF(AND(CR$85&gt;=FB182,CR$85&lt;=FC182),IFERROR($G182/FD182,0),"")</f>
        <v/>
      </c>
      <c r="CS182" s="110" t="str">
        <f>IF(AND(CS$85&gt;=FB182,CS$85&lt;=FC182),IFERROR($G182/FD182,0),"")</f>
        <v/>
      </c>
      <c r="CT182" s="110" t="str">
        <f>IF(AND(CT$85&gt;=FB182,CT$85&lt;=FC182),IFERROR($G182/FD182,0),"")</f>
        <v/>
      </c>
      <c r="CU182" s="110" t="str">
        <f>IF(AND(CU$85&gt;=FB182,CU$85&lt;=FC182),IFERROR($G182/FD182,0),"")</f>
        <v/>
      </c>
      <c r="CV182" s="110" t="str">
        <f>IF(AND(CV$85&gt;=FB182,CV$85&lt;=FC182),IFERROR($G182/FD182,0),"")</f>
        <v/>
      </c>
      <c r="CW182" s="110" t="str">
        <f>IF(AND(CW$85&gt;=FB182,CW$85&lt;=FC182),IFERROR($G182/FD182,0),"")</f>
        <v/>
      </c>
      <c r="CX182" s="110" t="str">
        <f>IF(AND(CX$85&gt;=FB182,CX$85&lt;=FC182),IFERROR($G182/FD182,0),"")</f>
        <v/>
      </c>
      <c r="CY182" s="110" t="str">
        <f>IF(AND(CY$85&gt;=FB182,CY$85&lt;=FC182),IFERROR($G182/FD182,0),"")</f>
        <v/>
      </c>
      <c r="CZ182" s="110" t="str">
        <f>IF(AND(CZ$85&gt;=FB182,CZ$85&lt;=FC182),IFERROR($G182/FD182,0),"")</f>
        <v/>
      </c>
      <c r="DA182" s="110" t="str">
        <f>IF(AND(DA$85&gt;=FB182,DA$85&lt;=FC182),IFERROR($G182/FD182,0),"")</f>
        <v/>
      </c>
      <c r="DB182" s="110" t="str">
        <f>IF(AND(DB$85&gt;=FB182,DB$85&lt;=FC182),IFERROR($G182/FD182,0),"")</f>
        <v/>
      </c>
      <c r="DC182" s="110" t="str">
        <f>IF(AND(DC$85&gt;=FB182,DC$85&lt;=FC182),IFERROR($G182/FD182,0),"")</f>
        <v/>
      </c>
      <c r="DD182" s="110" t="str">
        <f>IF(AND(DD$85&gt;=FB182,DD$85&lt;=FC182),IFERROR($G182/FD182,0),"")</f>
        <v/>
      </c>
      <c r="DE182" s="110" t="str">
        <f>IF(AND(DE$85&gt;=FB182,DE$85&lt;=FC182),IFERROR($G182/FD182,0),"")</f>
        <v/>
      </c>
      <c r="DF182" s="110" t="str">
        <f>IF(AND(DF$85&gt;=FB182,DF$85&lt;=FC182),IFERROR($G182/FD182,0),"")</f>
        <v/>
      </c>
      <c r="DG182" s="110" t="str">
        <f>IF(AND(DG$85&gt;=FB182,DG$85&lt;=FC182),IFERROR($G182/FD182,0),"")</f>
        <v/>
      </c>
      <c r="DH182" s="110" t="str">
        <f>IF(AND(DH$85&gt;=FB182,DH$85&lt;=FC182),IFERROR($G182/FD182,0),"")</f>
        <v/>
      </c>
      <c r="DI182" s="110" t="str">
        <f>IF(AND(DI$85&gt;=FB182,DI$85&lt;=FC182),IFERROR($G182/FD182,0),"")</f>
        <v/>
      </c>
      <c r="DJ182" s="110" t="str">
        <f>IF(AND(DJ$85&gt;=FB182,DJ$85&lt;=FC182),IFERROR($G182/FD182,0),"")</f>
        <v/>
      </c>
      <c r="DK182" s="110" t="str">
        <f>IF(AND(DK$85&gt;=FB182,DK$85&lt;=FC182),IFERROR($G182/FD182,0),"")</f>
        <v/>
      </c>
      <c r="DL182" s="110" t="str">
        <f>IF(AND(DL$85&gt;=FB182,DL$85&lt;=FC182),IFERROR($G182/FD182,0),"")</f>
        <v/>
      </c>
      <c r="DM182" s="110" t="str">
        <f>IF(AND(DM$85&gt;=FB182,DM$85&lt;=FC182),IFERROR($G182/FD182,0),"")</f>
        <v/>
      </c>
      <c r="DN182" s="110" t="str">
        <f>IF(AND(DN$85&gt;=FB182,DN$85&lt;=FC182),IFERROR($G182/FD182,0),"")</f>
        <v/>
      </c>
      <c r="DO182" s="110" t="str">
        <f>IF(AND(DO$85&gt;=FB182,DO$85&lt;=FC182),IFERROR($G182/FD182,0),"")</f>
        <v/>
      </c>
      <c r="DP182" s="110" t="str">
        <f>IF(AND(DP$85&gt;=FB182,DP$85&lt;=FC182),IFERROR($G182/FD182,0),"")</f>
        <v/>
      </c>
      <c r="DQ182" s="110" t="str">
        <f>IF(AND(DQ$85&gt;=FB182,DQ$85&lt;=FC182),IFERROR($G182/FD182,0),"")</f>
        <v/>
      </c>
      <c r="DR182" s="110" t="str">
        <f>IF(AND(DR$85&gt;=FB182,DR$85&lt;=FC182),IFERROR($G182/FD182,0),"")</f>
        <v/>
      </c>
      <c r="DS182" s="110" t="str">
        <f>IF(AND(DS$85&gt;=FB182,DS$85&lt;=FC182),IFERROR($G182/FD182,0),"")</f>
        <v/>
      </c>
      <c r="DT182" s="110" t="str">
        <f>IF(AND(DT$85&gt;=FB182,DT$85&lt;=FC182),IFERROR($G182/FD182,0),"")</f>
        <v/>
      </c>
      <c r="DU182" s="110" t="str">
        <f>IF(AND(DU$85&gt;=FB182,DU$85&lt;=FC182),IFERROR($G182/FD182,0),"")</f>
        <v/>
      </c>
      <c r="DV182" s="110" t="str">
        <f>IF(AND(DV$85&gt;=FB182,DV$85&lt;=FC182),IFERROR($G182/FD182,0),"")</f>
        <v/>
      </c>
      <c r="DW182" s="110" t="str">
        <f>IF(AND(DW$85&gt;=FB182,DW$85&lt;=FC182),IFERROR($G182/FD182,0),"")</f>
        <v/>
      </c>
      <c r="DX182" s="110" t="str">
        <f>IF(AND(DX$85&gt;=FB182,DX$85&lt;=FC182),IFERROR($G182/FD182,0),"")</f>
        <v/>
      </c>
      <c r="DY182" s="110" t="str">
        <f>IF(AND(DY$85&gt;=FB182,DY$85&lt;=FC182),IFERROR($G182/FD182,0),"")</f>
        <v/>
      </c>
      <c r="DZ182" s="110" t="str">
        <f>IF(AND(DZ$85&gt;=FB182,DZ$85&lt;=FC182),IFERROR($G182/FD182,0),"")</f>
        <v/>
      </c>
      <c r="EA182" s="110" t="str">
        <f>IF(AND(EA$85&gt;=FB182,EA$85&lt;=FC182),IFERROR($G182/FD182,0),"")</f>
        <v/>
      </c>
      <c r="EB182" s="110" t="str">
        <f>IF(AND(EB$85&gt;=FB182,EB$85&lt;=FC182),IFERROR($G182/FD182,0),"")</f>
        <v/>
      </c>
      <c r="EC182" s="110" t="str">
        <f>IF(AND(EC$85&gt;=FB182,EC$85&lt;=FC182),IFERROR($G182/FD182,0),"")</f>
        <v/>
      </c>
      <c r="ED182" s="110" t="str">
        <f>IF(AND(ED$85&gt;=FB182,ED$85&lt;=FC182),IFERROR($G182/FD182,0),"")</f>
        <v/>
      </c>
      <c r="EE182" s="110" t="str">
        <f>IF(AND(EE$85&gt;=FB182,EE$85&lt;=FC182),IFERROR($G182/FD182,0),"")</f>
        <v/>
      </c>
      <c r="EF182" s="110" t="str">
        <f>IF(AND(EF$85&gt;=FB182,EF$85&lt;=FC182),IFERROR($G182/FD182,0),"")</f>
        <v/>
      </c>
      <c r="EG182" s="110" t="str">
        <f>IF(AND(EG$85&gt;=FB182,EG$85&lt;=FC182),IFERROR($G182/FD182,0),"")</f>
        <v/>
      </c>
      <c r="EH182" s="110" t="str">
        <f>IF(AND(EH$85&gt;=FB182,EH$85&lt;=FC182),IFERROR($G182/FD182,0),"")</f>
        <v/>
      </c>
      <c r="EI182" s="110" t="str">
        <f>IF(AND(EI$85&gt;=FB182,EI$85&lt;=FC182),IFERROR($G182/FD182,0),"")</f>
        <v/>
      </c>
      <c r="EJ182" s="110" t="str">
        <f>IF(AND(EJ$85&gt;=FB182,EJ$85&lt;=FC182),IFERROR($G182/FD182,0),"")</f>
        <v/>
      </c>
      <c r="EK182" s="110" t="str">
        <f>IF(AND(EK$85&gt;=FB182,EK$85&lt;=FC182),IFERROR($G182/FD182,0),"")</f>
        <v/>
      </c>
      <c r="EL182" s="110" t="str">
        <f>IF(AND(EL$85&gt;=FB182,EL$85&lt;=FC182),IFERROR($G182/FD182,0),"")</f>
        <v/>
      </c>
      <c r="EM182" s="110" t="str">
        <f>IF(AND(EM$85&gt;=FB182,EM$85&lt;=FC182),IFERROR($G182/FD182,0),"")</f>
        <v/>
      </c>
      <c r="EN182" s="110" t="str">
        <f>IF(AND(EN$85&gt;=FB182,EN$85&lt;=FC182),IFERROR($G182/FD182,0),"")</f>
        <v/>
      </c>
      <c r="EO182" s="110" t="str">
        <f>IF(AND(EO$85&gt;=FB182,EO$85&lt;=FC182),IFERROR($G182/FD182,0),"")</f>
        <v/>
      </c>
      <c r="EP182" s="110" t="str">
        <f>IF(AND(EP$85&gt;=FB182,EP$85&lt;=FC182),IFERROR($G182/FD182,0),"")</f>
        <v/>
      </c>
      <c r="EQ182" s="110" t="str">
        <f>IF(AND(EQ$85&gt;=FB182,EQ$85&lt;=FC182),IFERROR($G182/FD182,0),"")</f>
        <v/>
      </c>
      <c r="ER182" s="110" t="str">
        <f>IF(AND(ER$85&gt;=FB182,ER$85&lt;=FC182),IFERROR($G182/FD182,0),"")</f>
        <v/>
      </c>
      <c r="ES182" s="110" t="str">
        <f>IF(AND(ES$85&gt;=FB182,ES$85&lt;=FC182),IFERROR($G182/FD182,0),"")</f>
        <v/>
      </c>
      <c r="ET182" s="110" t="str">
        <f>IF(AND(ET$85&gt;=FB182,ET$85&lt;=FC182),IFERROR($G182/FD182,0),"")</f>
        <v/>
      </c>
      <c r="EU182" s="110" t="str">
        <f>IF(AND(EU$85&gt;=FB182,EU$85&lt;=FC182),IFERROR($G182/FD182,0),"")</f>
        <v/>
      </c>
      <c r="EV182" s="110" t="str">
        <f>IF(AND(EV$85&gt;=FB182,EV$85&lt;=FC182),IFERROR($G182/FD182,0),"")</f>
        <v/>
      </c>
      <c r="EW182" s="110" t="str">
        <f>IF(AND(EW$85&gt;=FB182,EW$85&lt;=FC182),IFERROR($G182/FD182,0),"")</f>
        <v/>
      </c>
      <c r="EX182" s="110" t="str">
        <f>IF(AND(EX$85&gt;=FB182,EX$85&lt;=FC182),IFERROR($G182/FD182,0),"")</f>
        <v/>
      </c>
      <c r="EY182" s="110" t="str">
        <f>IF(AND(EY$85&gt;=FB182,EY$85&lt;=FC182),IFERROR($G182/FD182,0),"")</f>
        <v/>
      </c>
      <c r="EZ182" s="110" t="str">
        <f>IF(AND(EZ$85&gt;=FB182,EZ$85&lt;=FC182),IFERROR($G182/FD182,0),"")</f>
        <v/>
      </c>
      <c r="FA182" s="110" t="str">
        <f>IF(AND(FA$85&gt;=FB182,FA$85&lt;=FC182),IFERROR($G182/FD182,0),"")</f>
        <v/>
      </c>
      <c r="FB182">
        <f>'06_Presupuesto'!J268-'02_Rendimientos'!$B$79+1</f>
        <v>68</v>
      </c>
      <c r="FC182">
        <f>'06_Presupuesto'!K268-'02_Rendimientos'!$B$79+1</f>
        <v>79</v>
      </c>
      <c r="FD182">
        <f>FC182-FB182+1</f>
        <v>12</v>
      </c>
    </row>
    <row r="183" spans="2:160">
      <c r="B183" t="str">
        <f>'06_Presupuesto'!K103</f>
        <v>C.2.2.2/b)</v>
      </c>
      <c r="C183" t="str">
        <f>'06_Presupuesto'!L103</f>
        <v>Cañeria cobre 3/4" Tipo M</v>
      </c>
      <c r="D183" t="str">
        <f>'06_Presupuesto'!M103</f>
        <v>ML</v>
      </c>
      <c r="E183" s="90">
        <f>'06_Presupuesto'!N103</f>
        <v>0.56000000000000005</v>
      </c>
      <c r="F183" s="90">
        <f>'06_Presupuesto'!O103</f>
        <v>10249.999999999998</v>
      </c>
      <c r="G183" s="90">
        <f>'06_Presupuesto'!P103</f>
        <v>5739.9999999999991</v>
      </c>
      <c r="H183" s="90" t="str">
        <f>IF(AND(H$85&gt;=FB183,H$85&lt;=FC183),IFERROR($G183/FD183,0),"")</f>
        <v/>
      </c>
      <c r="I183" s="90" t="str">
        <f>IF(AND(I$85&gt;=FB183,I$85&lt;=FC183),IFERROR($G183/FD183,0),"")</f>
        <v/>
      </c>
      <c r="J183" s="90" t="str">
        <f>IF(AND(J$85&gt;=FB183,J$85&lt;=FC183),IFERROR($G183/FD183,0),"")</f>
        <v/>
      </c>
      <c r="K183" s="90" t="str">
        <f>IF(AND(K$85&gt;=FB183,K$85&lt;=FC183),IFERROR($G183/FD183,0),"")</f>
        <v/>
      </c>
      <c r="L183" s="90" t="str">
        <f>IF(AND(L$85&gt;=FB183,L$85&lt;=FC183),IFERROR($G183/FD183,0),"")</f>
        <v/>
      </c>
      <c r="M183" s="90" t="str">
        <f>IF(AND(M$85&gt;=FB183,M$85&lt;=FC183),IFERROR($G183/FD183,0),"")</f>
        <v/>
      </c>
      <c r="N183" s="90" t="str">
        <f>IF(AND(N$85&gt;=FB183,N$85&lt;=FC183),IFERROR($G183/FD183,0),"")</f>
        <v/>
      </c>
      <c r="O183" s="90" t="str">
        <f>IF(AND(O$85&gt;=FB183,O$85&lt;=FC183),IFERROR($G183/FD183,0),"")</f>
        <v/>
      </c>
      <c r="P183" s="90" t="str">
        <f>IF(AND(P$85&gt;=FB183,P$85&lt;=FC183),IFERROR($G183/FD183,0),"")</f>
        <v/>
      </c>
      <c r="Q183" s="90" t="str">
        <f>IF(AND(Q$85&gt;=FB183,Q$85&lt;=FC183),IFERROR($G183/FD183,0),"")</f>
        <v/>
      </c>
      <c r="R183" s="90" t="str">
        <f>IF(AND(R$85&gt;=FB183,R$85&lt;=FC183),IFERROR($G183/FD183,0),"")</f>
        <v/>
      </c>
      <c r="S183" s="90" t="str">
        <f>IF(AND(S$85&gt;=FB183,S$85&lt;=FC183),IFERROR($G183/FD183,0),"")</f>
        <v/>
      </c>
      <c r="T183" s="90" t="str">
        <f>IF(AND(T$85&gt;=FB183,T$85&lt;=FC183),IFERROR($G183/FD183,0),"")</f>
        <v/>
      </c>
      <c r="U183" s="90" t="str">
        <f>IF(AND(U$85&gt;=FB183,U$85&lt;=FC183),IFERROR($G183/FD183,0),"")</f>
        <v/>
      </c>
      <c r="V183" s="90" t="str">
        <f>IF(AND(V$85&gt;=FB183,V$85&lt;=FC183),IFERROR($G183/FD183,0),"")</f>
        <v/>
      </c>
      <c r="W183" s="90" t="str">
        <f>IF(AND(W$85&gt;=FB183,W$85&lt;=FC183),IFERROR($G183/FD183,0),"")</f>
        <v/>
      </c>
      <c r="X183" s="90" t="str">
        <f>IF(AND(X$85&gt;=FB183,X$85&lt;=FC183),IFERROR($G183/FD183,0),"")</f>
        <v/>
      </c>
      <c r="Y183" s="90" t="str">
        <f>IF(AND(Y$85&gt;=FB183,Y$85&lt;=FC183),IFERROR($G183/FD183,0),"")</f>
        <v/>
      </c>
      <c r="Z183" s="90" t="str">
        <f>IF(AND(Z$85&gt;=FB183,Z$85&lt;=FC183),IFERROR($G183/FD183,0),"")</f>
        <v/>
      </c>
      <c r="AA183" s="90" t="str">
        <f>IF(AND(AA$85&gt;=FB183,AA$85&lt;=FC183),IFERROR($G183/FD183,0),"")</f>
        <v/>
      </c>
      <c r="AB183" s="90" t="str">
        <f>IF(AND(AB$85&gt;=FB183,AB$85&lt;=FC183),IFERROR($G183/FD183,0),"")</f>
        <v/>
      </c>
      <c r="AC183" s="90" t="str">
        <f>IF(AND(AC$85&gt;=FB183,AC$85&lt;=FC183),IFERROR($G183/FD183,0),"")</f>
        <v/>
      </c>
      <c r="AD183" s="90" t="str">
        <f>IF(AND(AD$85&gt;=FB183,AD$85&lt;=FC183),IFERROR($G183/FD183,0),"")</f>
        <v/>
      </c>
      <c r="AE183" s="90" t="str">
        <f>IF(AND(AE$85&gt;=FB183,AE$85&lt;=FC183),IFERROR($G183/FD183,0),"")</f>
        <v/>
      </c>
      <c r="AF183" s="90" t="str">
        <f>IF(AND(AF$85&gt;=FB183,AF$85&lt;=FC183),IFERROR($G183/FD183,0),"")</f>
        <v/>
      </c>
      <c r="AG183" s="90" t="str">
        <f>IF(AND(AG$85&gt;=FB183,AG$85&lt;=FC183),IFERROR($G183/FD183,0),"")</f>
        <v/>
      </c>
      <c r="AH183" s="90" t="str">
        <f>IF(AND(AH$85&gt;=FB183,AH$85&lt;=FC183),IFERROR($G183/FD183,0),"")</f>
        <v/>
      </c>
      <c r="AI183" s="90" t="str">
        <f>IF(AND(AI$85&gt;=FB183,AI$85&lt;=FC183),IFERROR($G183/FD183,0),"")</f>
        <v/>
      </c>
      <c r="AJ183" s="90" t="str">
        <f>IF(AND(AJ$85&gt;=FB183,AJ$85&lt;=FC183),IFERROR($G183/FD183,0),"")</f>
        <v/>
      </c>
      <c r="AK183" s="90" t="str">
        <f>IF(AND(AK$85&gt;=FB183,AK$85&lt;=FC183),IFERROR($G183/FD183,0),"")</f>
        <v/>
      </c>
      <c r="AL183" s="90" t="str">
        <f>IF(AND(AL$85&gt;=FB183,AL$85&lt;=FC183),IFERROR($G183/FD183,0),"")</f>
        <v/>
      </c>
      <c r="AM183" s="90" t="str">
        <f>IF(AND(AM$85&gt;=FB183,AM$85&lt;=FC183),IFERROR($G183/FD183,0),"")</f>
        <v/>
      </c>
      <c r="AN183" s="90" t="str">
        <f>IF(AND(AN$85&gt;=FB183,AN$85&lt;=FC183),IFERROR($G183/FD183,0),"")</f>
        <v/>
      </c>
      <c r="AO183" s="90" t="str">
        <f>IF(AND(AO$85&gt;=FB183,AO$85&lt;=FC183),IFERROR($G183/FD183,0),"")</f>
        <v/>
      </c>
      <c r="AP183" s="90" t="str">
        <f>IF(AND(AP$85&gt;=FB183,AP$85&lt;=FC183),IFERROR($G183/FD183,0),"")</f>
        <v/>
      </c>
      <c r="AQ183" s="90" t="str">
        <f>IF(AND(AQ$85&gt;=FB183,AQ$85&lt;=FC183),IFERROR($G183/FD183,0),"")</f>
        <v/>
      </c>
      <c r="AR183" s="90" t="str">
        <f>IF(AND(AR$85&gt;=FB183,AR$85&lt;=FC183),IFERROR($G183/FD183,0),"")</f>
        <v/>
      </c>
      <c r="AS183" s="90" t="str">
        <f>IF(AND(AS$85&gt;=FB183,AS$85&lt;=FC183),IFERROR($G183/FD183,0),"")</f>
        <v/>
      </c>
      <c r="AT183" s="90" t="str">
        <f>IF(AND(AT$85&gt;=FB183,AT$85&lt;=FC183),IFERROR($G183/FD183,0),"")</f>
        <v/>
      </c>
      <c r="AU183" s="90" t="str">
        <f>IF(AND(AU$85&gt;=FB183,AU$85&lt;=FC183),IFERROR($G183/FD183,0),"")</f>
        <v/>
      </c>
      <c r="AV183" s="90" t="str">
        <f>IF(AND(AV$85&gt;=FB183,AV$85&lt;=FC183),IFERROR($G183/FD183,0),"")</f>
        <v/>
      </c>
      <c r="AW183" s="90" t="str">
        <f>IF(AND(AW$85&gt;=FB183,AW$85&lt;=FC183),IFERROR($G183/FD183,0),"")</f>
        <v/>
      </c>
      <c r="AX183" s="90" t="str">
        <f>IF(AND(AX$85&gt;=FB183,AX$85&lt;=FC183),IFERROR($G183/FD183,0),"")</f>
        <v/>
      </c>
      <c r="AY183" s="90" t="str">
        <f>IF(AND(AY$85&gt;=FB183,AY$85&lt;=FC183),IFERROR($G183/FD183,0),"")</f>
        <v/>
      </c>
      <c r="AZ183" s="90" t="str">
        <f>IF(AND(AZ$85&gt;=FB183,AZ$85&lt;=FC183),IFERROR($G183/FD183,0),"")</f>
        <v/>
      </c>
      <c r="BA183" s="90" t="str">
        <f>IF(AND(BA$85&gt;=FB183,BA$85&lt;=FC183),IFERROR($G183/FD183,0),"")</f>
        <v/>
      </c>
      <c r="BB183" s="90" t="str">
        <f>IF(AND(BB$85&gt;=FB183,BB$85&lt;=FC183),IFERROR($G183/FD183,0),"")</f>
        <v/>
      </c>
      <c r="BC183" s="90" t="str">
        <f>IF(AND(BC$85&gt;=FB183,BC$85&lt;=FC183),IFERROR($G183/FD183,0),"")</f>
        <v/>
      </c>
      <c r="BD183" s="90" t="str">
        <f>IF(AND(BD$85&gt;=FB183,BD$85&lt;=FC183),IFERROR($G183/FD183,0),"")</f>
        <v/>
      </c>
      <c r="BE183" s="90" t="str">
        <f>IF(AND(BE$85&gt;=FB183,BE$85&lt;=FC183),IFERROR($G183/FD183,0),"")</f>
        <v/>
      </c>
      <c r="BF183" s="90" t="str">
        <f>IF(AND(BF$85&gt;=FB183,BF$85&lt;=FC183),IFERROR($G183/FD183,0),"")</f>
        <v/>
      </c>
      <c r="BG183" s="90" t="str">
        <f>IF(AND(BG$85&gt;=FB183,BG$85&lt;=FC183),IFERROR($G183/FD183,0),"")</f>
        <v/>
      </c>
      <c r="BH183" s="90" t="str">
        <f>IF(AND(BH$85&gt;=FB183,BH$85&lt;=FC183),IFERROR($G183/FD183,0),"")</f>
        <v/>
      </c>
      <c r="BI183" s="90" t="str">
        <f>IF(AND(BI$85&gt;=FB183,BI$85&lt;=FC183),IFERROR($G183/FD183,0),"")</f>
        <v/>
      </c>
      <c r="BJ183" s="90" t="str">
        <f>IF(AND(BJ$85&gt;=FB183,BJ$85&lt;=FC183),IFERROR($G183/FD183,0),"")</f>
        <v/>
      </c>
      <c r="BK183" s="90" t="str">
        <f>IF(AND(BK$85&gt;=FB183,BK$85&lt;=FC183),IFERROR($G183/FD183,0),"")</f>
        <v/>
      </c>
      <c r="BL183" s="90" t="str">
        <f>IF(AND(BL$85&gt;=FB183,BL$85&lt;=FC183),IFERROR($G183/FD183,0),"")</f>
        <v/>
      </c>
      <c r="BM183" s="90" t="str">
        <f>IF(AND(BM$85&gt;=FB183,BM$85&lt;=FC183),IFERROR($G183/FD183,0),"")</f>
        <v/>
      </c>
      <c r="BN183" s="90" t="str">
        <f>IF(AND(BN$85&gt;=FB183,BN$85&lt;=FC183),IFERROR($G183/FD183,0),"")</f>
        <v/>
      </c>
      <c r="BO183" s="90" t="str">
        <f>IF(AND(BO$85&gt;=FB183,BO$85&lt;=FC183),IFERROR($G183/FD183,0),"")</f>
        <v/>
      </c>
      <c r="BP183" s="90" t="str">
        <f>IF(AND(BP$85&gt;=FB183,BP$85&lt;=FC183),IFERROR($G183/FD183,0),"")</f>
        <v/>
      </c>
      <c r="BQ183" s="90" t="str">
        <f>IF(AND(BQ$85&gt;=FB183,BQ$85&lt;=FC183),IFERROR($G183/FD183,0),"")</f>
        <v/>
      </c>
      <c r="BR183" s="90" t="str">
        <f>IF(AND(BR$85&gt;=FB183,BR$85&lt;=FC183),IFERROR($G183/FD183,0),"")</f>
        <v/>
      </c>
      <c r="BS183" s="90" t="str">
        <f>IF(AND(BS$85&gt;=FB183,BS$85&lt;=FC183),IFERROR($G183/FD183,0),"")</f>
        <v/>
      </c>
      <c r="BT183" s="90" t="str">
        <f>IF(AND(BT$85&gt;=FB183,BT$85&lt;=FC183),IFERROR($G183/FD183,0),"")</f>
        <v/>
      </c>
      <c r="BU183" s="90" t="str">
        <f>IF(AND(BU$85&gt;=FB183,BU$85&lt;=FC183),IFERROR($G183/FD183,0),"")</f>
        <v/>
      </c>
      <c r="BV183" s="90" t="str">
        <f>IF(AND(BV$85&gt;=FB183,BV$85&lt;=FC183),IFERROR($G183/FD183,0),"")</f>
        <v/>
      </c>
      <c r="BW183" s="90">
        <f>IF(AND(BW$85&gt;=FB183,BW$85&lt;=FC183),IFERROR($G183/FD183,0),"")</f>
        <v>478.33333333333326</v>
      </c>
      <c r="BX183" s="90">
        <f>IF(AND(BX$85&gt;=FB183,BX$85&lt;=FC183),IFERROR($G183/FD183,0),"")</f>
        <v>478.33333333333326</v>
      </c>
      <c r="BY183" s="90">
        <f>IF(AND(BY$85&gt;=FB183,BY$85&lt;=FC183),IFERROR($G183/FD183,0),"")</f>
        <v>478.33333333333326</v>
      </c>
      <c r="BZ183" s="90">
        <f>IF(AND(BZ$85&gt;=FB183,BZ$85&lt;=FC183),IFERROR($G183/FD183,0),"")</f>
        <v>478.33333333333326</v>
      </c>
      <c r="CA183" s="90">
        <f>IF(AND(CA$85&gt;=FB183,CA$85&lt;=FC183),IFERROR($G183/FD183,0),"")</f>
        <v>478.33333333333326</v>
      </c>
      <c r="CB183" s="90">
        <f>IF(AND(CB$85&gt;=FB183,CB$85&lt;=FC183),IFERROR($G183/FD183,0),"")</f>
        <v>478.33333333333326</v>
      </c>
      <c r="CC183" s="90">
        <f>IF(AND(CC$85&gt;=FB183,CC$85&lt;=FC183),IFERROR($G183/FD183,0),"")</f>
        <v>478.33333333333326</v>
      </c>
      <c r="CD183" s="90">
        <f>IF(AND(CD$85&gt;=FB183,CD$85&lt;=FC183),IFERROR($G183/FD183,0),"")</f>
        <v>478.33333333333326</v>
      </c>
      <c r="CE183" s="90">
        <f>IF(AND(CE$85&gt;=FB183,CE$85&lt;=FC183),IFERROR($G183/FD183,0),"")</f>
        <v>478.33333333333326</v>
      </c>
      <c r="CF183" s="90">
        <f>IF(AND(CF$85&gt;=FB183,CF$85&lt;=FC183),IFERROR($G183/FD183,0),"")</f>
        <v>478.33333333333326</v>
      </c>
      <c r="CG183" s="90">
        <f>IF(AND(CG$85&gt;=FB183,CG$85&lt;=FC183),IFERROR($G183/FD183,0),"")</f>
        <v>478.33333333333326</v>
      </c>
      <c r="CH183" s="90">
        <f>IF(AND(CH$85&gt;=FB183,CH$85&lt;=FC183),IFERROR($G183/FD183,0),"")</f>
        <v>478.33333333333326</v>
      </c>
      <c r="CI183" s="90" t="str">
        <f>IF(AND(CI$85&gt;=FB183,CI$85&lt;=FC183),IFERROR($G183/FD183,0),"")</f>
        <v/>
      </c>
      <c r="CJ183" s="90" t="str">
        <f>IF(AND(CJ$85&gt;=FB183,CJ$85&lt;=FC183),IFERROR($G183/FD183,0),"")</f>
        <v/>
      </c>
      <c r="CK183" s="90" t="str">
        <f>IF(AND(CK$85&gt;=FB183,CK$85&lt;=FC183),IFERROR($G183/FD183,0),"")</f>
        <v/>
      </c>
      <c r="CL183" s="90" t="str">
        <f>IF(AND(CL$85&gt;=FB183,CL$85&lt;=FC183),IFERROR($G183/FD183,0),"")</f>
        <v/>
      </c>
      <c r="CM183" s="90" t="str">
        <f>IF(AND(CM$85&gt;=FB183,CM$85&lt;=FC183),IFERROR($G183/FD183,0),"")</f>
        <v/>
      </c>
      <c r="CN183" s="90" t="str">
        <f>IF(AND(CN$85&gt;=FB183,CN$85&lt;=FC183),IFERROR($G183/FD183,0),"")</f>
        <v/>
      </c>
      <c r="CO183" s="90" t="str">
        <f>IF(AND(CO$85&gt;=FB183,CO$85&lt;=FC183),IFERROR($G183/FD183,0),"")</f>
        <v/>
      </c>
      <c r="CP183" s="90" t="str">
        <f>IF(AND(CP$85&gt;=FB183,CP$85&lt;=FC183),IFERROR($G183/FD183,0),"")</f>
        <v/>
      </c>
      <c r="CQ183" s="90" t="str">
        <f>IF(AND(CQ$85&gt;=FB183,CQ$85&lt;=FC183),IFERROR($G183/FD183,0),"")</f>
        <v/>
      </c>
      <c r="CR183" s="90" t="str">
        <f>IF(AND(CR$85&gt;=FB183,CR$85&lt;=FC183),IFERROR($G183/FD183,0),"")</f>
        <v/>
      </c>
      <c r="CS183" s="90" t="str">
        <f>IF(AND(CS$85&gt;=FB183,CS$85&lt;=FC183),IFERROR($G183/FD183,0),"")</f>
        <v/>
      </c>
      <c r="CT183" s="90" t="str">
        <f>IF(AND(CT$85&gt;=FB183,CT$85&lt;=FC183),IFERROR($G183/FD183,0),"")</f>
        <v/>
      </c>
      <c r="CU183" s="90" t="str">
        <f>IF(AND(CU$85&gt;=FB183,CU$85&lt;=FC183),IFERROR($G183/FD183,0),"")</f>
        <v/>
      </c>
      <c r="CV183" s="90" t="str">
        <f>IF(AND(CV$85&gt;=FB183,CV$85&lt;=FC183),IFERROR($G183/FD183,0),"")</f>
        <v/>
      </c>
      <c r="CW183" s="90" t="str">
        <f>IF(AND(CW$85&gt;=FB183,CW$85&lt;=FC183),IFERROR($G183/FD183,0),"")</f>
        <v/>
      </c>
      <c r="CX183" s="90" t="str">
        <f>IF(AND(CX$85&gt;=FB183,CX$85&lt;=FC183),IFERROR($G183/FD183,0),"")</f>
        <v/>
      </c>
      <c r="CY183" s="90" t="str">
        <f>IF(AND(CY$85&gt;=FB183,CY$85&lt;=FC183),IFERROR($G183/FD183,0),"")</f>
        <v/>
      </c>
      <c r="CZ183" s="90" t="str">
        <f>IF(AND(CZ$85&gt;=FB183,CZ$85&lt;=FC183),IFERROR($G183/FD183,0),"")</f>
        <v/>
      </c>
      <c r="DA183" s="90" t="str">
        <f>IF(AND(DA$85&gt;=FB183,DA$85&lt;=FC183),IFERROR($G183/FD183,0),"")</f>
        <v/>
      </c>
      <c r="DB183" s="90" t="str">
        <f>IF(AND(DB$85&gt;=FB183,DB$85&lt;=FC183),IFERROR($G183/FD183,0),"")</f>
        <v/>
      </c>
      <c r="DC183" s="90" t="str">
        <f>IF(AND(DC$85&gt;=FB183,DC$85&lt;=FC183),IFERROR($G183/FD183,0),"")</f>
        <v/>
      </c>
      <c r="DD183" s="90" t="str">
        <f>IF(AND(DD$85&gt;=FB183,DD$85&lt;=FC183),IFERROR($G183/FD183,0),"")</f>
        <v/>
      </c>
      <c r="DE183" s="90" t="str">
        <f>IF(AND(DE$85&gt;=FB183,DE$85&lt;=FC183),IFERROR($G183/FD183,0),"")</f>
        <v/>
      </c>
      <c r="DF183" s="90" t="str">
        <f>IF(AND(DF$85&gt;=FB183,DF$85&lt;=FC183),IFERROR($G183/FD183,0),"")</f>
        <v/>
      </c>
      <c r="DG183" s="90" t="str">
        <f>IF(AND(DG$85&gt;=FB183,DG$85&lt;=FC183),IFERROR($G183/FD183,0),"")</f>
        <v/>
      </c>
      <c r="DH183" s="90" t="str">
        <f>IF(AND(DH$85&gt;=FB183,DH$85&lt;=FC183),IFERROR($G183/FD183,0),"")</f>
        <v/>
      </c>
      <c r="DI183" s="90" t="str">
        <f>IF(AND(DI$85&gt;=FB183,DI$85&lt;=FC183),IFERROR($G183/FD183,0),"")</f>
        <v/>
      </c>
      <c r="DJ183" s="90" t="str">
        <f>IF(AND(DJ$85&gt;=FB183,DJ$85&lt;=FC183),IFERROR($G183/FD183,0),"")</f>
        <v/>
      </c>
      <c r="DK183" s="90" t="str">
        <f>IF(AND(DK$85&gt;=FB183,DK$85&lt;=FC183),IFERROR($G183/FD183,0),"")</f>
        <v/>
      </c>
      <c r="DL183" s="90" t="str">
        <f>IF(AND(DL$85&gt;=FB183,DL$85&lt;=FC183),IFERROR($G183/FD183,0),"")</f>
        <v/>
      </c>
      <c r="DM183" s="90" t="str">
        <f>IF(AND(DM$85&gt;=FB183,DM$85&lt;=FC183),IFERROR($G183/FD183,0),"")</f>
        <v/>
      </c>
      <c r="DN183" s="90" t="str">
        <f>IF(AND(DN$85&gt;=FB183,DN$85&lt;=FC183),IFERROR($G183/FD183,0),"")</f>
        <v/>
      </c>
      <c r="DO183" s="90" t="str">
        <f>IF(AND(DO$85&gt;=FB183,DO$85&lt;=FC183),IFERROR($G183/FD183,0),"")</f>
        <v/>
      </c>
      <c r="DP183" s="90" t="str">
        <f>IF(AND(DP$85&gt;=FB183,DP$85&lt;=FC183),IFERROR($G183/FD183,0),"")</f>
        <v/>
      </c>
      <c r="DQ183" s="90" t="str">
        <f>IF(AND(DQ$85&gt;=FB183,DQ$85&lt;=FC183),IFERROR($G183/FD183,0),"")</f>
        <v/>
      </c>
      <c r="DR183" s="90" t="str">
        <f>IF(AND(DR$85&gt;=FB183,DR$85&lt;=FC183),IFERROR($G183/FD183,0),"")</f>
        <v/>
      </c>
      <c r="DS183" s="90" t="str">
        <f>IF(AND(DS$85&gt;=FB183,DS$85&lt;=FC183),IFERROR($G183/FD183,0),"")</f>
        <v/>
      </c>
      <c r="DT183" s="90" t="str">
        <f>IF(AND(DT$85&gt;=FB183,DT$85&lt;=FC183),IFERROR($G183/FD183,0),"")</f>
        <v/>
      </c>
      <c r="DU183" s="90" t="str">
        <f>IF(AND(DU$85&gt;=FB183,DU$85&lt;=FC183),IFERROR($G183/FD183,0),"")</f>
        <v/>
      </c>
      <c r="DV183" s="90" t="str">
        <f>IF(AND(DV$85&gt;=FB183,DV$85&lt;=FC183),IFERROR($G183/FD183,0),"")</f>
        <v/>
      </c>
      <c r="DW183" s="90" t="str">
        <f>IF(AND(DW$85&gt;=FB183,DW$85&lt;=FC183),IFERROR($G183/FD183,0),"")</f>
        <v/>
      </c>
      <c r="DX183" s="90" t="str">
        <f>IF(AND(DX$85&gt;=FB183,DX$85&lt;=FC183),IFERROR($G183/FD183,0),"")</f>
        <v/>
      </c>
      <c r="DY183" s="90" t="str">
        <f>IF(AND(DY$85&gt;=FB183,DY$85&lt;=FC183),IFERROR($G183/FD183,0),"")</f>
        <v/>
      </c>
      <c r="DZ183" s="90" t="str">
        <f>IF(AND(DZ$85&gt;=FB183,DZ$85&lt;=FC183),IFERROR($G183/FD183,0),"")</f>
        <v/>
      </c>
      <c r="EA183" s="90" t="str">
        <f>IF(AND(EA$85&gt;=FB183,EA$85&lt;=FC183),IFERROR($G183/FD183,0),"")</f>
        <v/>
      </c>
      <c r="EB183" s="90" t="str">
        <f>IF(AND(EB$85&gt;=FB183,EB$85&lt;=FC183),IFERROR($G183/FD183,0),"")</f>
        <v/>
      </c>
      <c r="EC183" s="90" t="str">
        <f>IF(AND(EC$85&gt;=FB183,EC$85&lt;=FC183),IFERROR($G183/FD183,0),"")</f>
        <v/>
      </c>
      <c r="ED183" s="90" t="str">
        <f>IF(AND(ED$85&gt;=FB183,ED$85&lt;=FC183),IFERROR($G183/FD183,0),"")</f>
        <v/>
      </c>
      <c r="EE183" s="90" t="str">
        <f>IF(AND(EE$85&gt;=FB183,EE$85&lt;=FC183),IFERROR($G183/FD183,0),"")</f>
        <v/>
      </c>
      <c r="EF183" s="90" t="str">
        <f>IF(AND(EF$85&gt;=FB183,EF$85&lt;=FC183),IFERROR($G183/FD183,0),"")</f>
        <v/>
      </c>
      <c r="EG183" s="90" t="str">
        <f>IF(AND(EG$85&gt;=FB183,EG$85&lt;=FC183),IFERROR($G183/FD183,0),"")</f>
        <v/>
      </c>
      <c r="EH183" s="90" t="str">
        <f>IF(AND(EH$85&gt;=FB183,EH$85&lt;=FC183),IFERROR($G183/FD183,0),"")</f>
        <v/>
      </c>
      <c r="EI183" s="90" t="str">
        <f>IF(AND(EI$85&gt;=FB183,EI$85&lt;=FC183),IFERROR($G183/FD183,0),"")</f>
        <v/>
      </c>
      <c r="EJ183" s="90" t="str">
        <f>IF(AND(EJ$85&gt;=FB183,EJ$85&lt;=FC183),IFERROR($G183/FD183,0),"")</f>
        <v/>
      </c>
      <c r="EK183" s="90" t="str">
        <f>IF(AND(EK$85&gt;=FB183,EK$85&lt;=FC183),IFERROR($G183/FD183,0),"")</f>
        <v/>
      </c>
      <c r="EL183" s="90" t="str">
        <f>IF(AND(EL$85&gt;=FB183,EL$85&lt;=FC183),IFERROR($G183/FD183,0),"")</f>
        <v/>
      </c>
      <c r="EM183" s="90" t="str">
        <f>IF(AND(EM$85&gt;=FB183,EM$85&lt;=FC183),IFERROR($G183/FD183,0),"")</f>
        <v/>
      </c>
      <c r="EN183" s="90" t="str">
        <f>IF(AND(EN$85&gt;=FB183,EN$85&lt;=FC183),IFERROR($G183/FD183,0),"")</f>
        <v/>
      </c>
      <c r="EO183" s="90" t="str">
        <f>IF(AND(EO$85&gt;=FB183,EO$85&lt;=FC183),IFERROR($G183/FD183,0),"")</f>
        <v/>
      </c>
      <c r="EP183" s="90" t="str">
        <f>IF(AND(EP$85&gt;=FB183,EP$85&lt;=FC183),IFERROR($G183/FD183,0),"")</f>
        <v/>
      </c>
      <c r="EQ183" s="90" t="str">
        <f>IF(AND(EQ$85&gt;=FB183,EQ$85&lt;=FC183),IFERROR($G183/FD183,0),"")</f>
        <v/>
      </c>
      <c r="ER183" s="90" t="str">
        <f>IF(AND(ER$85&gt;=FB183,ER$85&lt;=FC183),IFERROR($G183/FD183,0),"")</f>
        <v/>
      </c>
      <c r="ES183" s="90" t="str">
        <f>IF(AND(ES$85&gt;=FB183,ES$85&lt;=FC183),IFERROR($G183/FD183,0),"")</f>
        <v/>
      </c>
      <c r="ET183" s="90" t="str">
        <f>IF(AND(ET$85&gt;=FB183,ET$85&lt;=FC183),IFERROR($G183/FD183,0),"")</f>
        <v/>
      </c>
      <c r="EU183" s="90" t="str">
        <f>IF(AND(EU$85&gt;=FB183,EU$85&lt;=FC183),IFERROR($G183/FD183,0),"")</f>
        <v/>
      </c>
      <c r="EV183" s="90" t="str">
        <f>IF(AND(EV$85&gt;=FB183,EV$85&lt;=FC183),IFERROR($G183/FD183,0),"")</f>
        <v/>
      </c>
      <c r="EW183" s="90" t="str">
        <f>IF(AND(EW$85&gt;=FB183,EW$85&lt;=FC183),IFERROR($G183/FD183,0),"")</f>
        <v/>
      </c>
      <c r="EX183" s="90" t="str">
        <f>IF(AND(EX$85&gt;=FB183,EX$85&lt;=FC183),IFERROR($G183/FD183,0),"")</f>
        <v/>
      </c>
      <c r="EY183" s="90" t="str">
        <f>IF(AND(EY$85&gt;=FB183,EY$85&lt;=FC183),IFERROR($G183/FD183,0),"")</f>
        <v/>
      </c>
      <c r="EZ183" s="90" t="str">
        <f>IF(AND(EZ$85&gt;=FB183,EZ$85&lt;=FC183),IFERROR($G183/FD183,0),"")</f>
        <v/>
      </c>
      <c r="FA183" s="90" t="str">
        <f>IF(AND(FA$85&gt;=FB183,FA$85&lt;=FC183),IFERROR($G183/FD183,0),"")</f>
        <v/>
      </c>
      <c r="FB183">
        <f>'06_Presupuesto'!J269-'02_Rendimientos'!$B$79+1</f>
        <v>68</v>
      </c>
      <c r="FC183">
        <f>'06_Presupuesto'!K269-'02_Rendimientos'!$B$79+1</f>
        <v>79</v>
      </c>
      <c r="FD183">
        <f>FC183-FB183+1</f>
        <v>12</v>
      </c>
    </row>
    <row r="184" spans="2:160">
      <c r="B184" s="109" t="str">
        <f>'06_Presupuesto'!K104</f>
        <v>C.2.2.2/c)</v>
      </c>
      <c r="C184" s="109" t="str">
        <f>'06_Presupuesto'!L104</f>
        <v>Cañeria cobre 1" Tipo M</v>
      </c>
      <c r="D184" s="109" t="str">
        <f>'06_Presupuesto'!M104</f>
        <v>ML</v>
      </c>
      <c r="E184" s="110">
        <f>'06_Presupuesto'!N104</f>
        <v>24.6</v>
      </c>
      <c r="F184" s="110">
        <f>'06_Presupuesto'!O104</f>
        <v>13124.999999999998</v>
      </c>
      <c r="G184" s="110">
        <f>'06_Presupuesto'!P104</f>
        <v>322875</v>
      </c>
      <c r="H184" s="110" t="str">
        <f>IF(AND(H$85&gt;=FB184,H$85&lt;=FC184),IFERROR($G184/FD184,0),"")</f>
        <v/>
      </c>
      <c r="I184" s="110" t="str">
        <f>IF(AND(I$85&gt;=FB184,I$85&lt;=FC184),IFERROR($G184/FD184,0),"")</f>
        <v/>
      </c>
      <c r="J184" s="110" t="str">
        <f>IF(AND(J$85&gt;=FB184,J$85&lt;=FC184),IFERROR($G184/FD184,0),"")</f>
        <v/>
      </c>
      <c r="K184" s="110" t="str">
        <f>IF(AND(K$85&gt;=FB184,K$85&lt;=FC184),IFERROR($G184/FD184,0),"")</f>
        <v/>
      </c>
      <c r="L184" s="110" t="str">
        <f>IF(AND(L$85&gt;=FB184,L$85&lt;=FC184),IFERROR($G184/FD184,0),"")</f>
        <v/>
      </c>
      <c r="M184" s="110" t="str">
        <f>IF(AND(M$85&gt;=FB184,M$85&lt;=FC184),IFERROR($G184/FD184,0),"")</f>
        <v/>
      </c>
      <c r="N184" s="110" t="str">
        <f>IF(AND(N$85&gt;=FB184,N$85&lt;=FC184),IFERROR($G184/FD184,0),"")</f>
        <v/>
      </c>
      <c r="O184" s="110" t="str">
        <f>IF(AND(O$85&gt;=FB184,O$85&lt;=FC184),IFERROR($G184/FD184,0),"")</f>
        <v/>
      </c>
      <c r="P184" s="110" t="str">
        <f>IF(AND(P$85&gt;=FB184,P$85&lt;=FC184),IFERROR($G184/FD184,0),"")</f>
        <v/>
      </c>
      <c r="Q184" s="110" t="str">
        <f>IF(AND(Q$85&gt;=FB184,Q$85&lt;=FC184),IFERROR($G184/FD184,0),"")</f>
        <v/>
      </c>
      <c r="R184" s="110" t="str">
        <f>IF(AND(R$85&gt;=FB184,R$85&lt;=FC184),IFERROR($G184/FD184,0),"")</f>
        <v/>
      </c>
      <c r="S184" s="110" t="str">
        <f>IF(AND(S$85&gt;=FB184,S$85&lt;=FC184),IFERROR($G184/FD184,0),"")</f>
        <v/>
      </c>
      <c r="T184" s="110" t="str">
        <f>IF(AND(T$85&gt;=FB184,T$85&lt;=FC184),IFERROR($G184/FD184,0),"")</f>
        <v/>
      </c>
      <c r="U184" s="110" t="str">
        <f>IF(AND(U$85&gt;=FB184,U$85&lt;=FC184),IFERROR($G184/FD184,0),"")</f>
        <v/>
      </c>
      <c r="V184" s="110" t="str">
        <f>IF(AND(V$85&gt;=FB184,V$85&lt;=FC184),IFERROR($G184/FD184,0),"")</f>
        <v/>
      </c>
      <c r="W184" s="110" t="str">
        <f>IF(AND(W$85&gt;=FB184,W$85&lt;=FC184),IFERROR($G184/FD184,0),"")</f>
        <v/>
      </c>
      <c r="X184" s="110" t="str">
        <f>IF(AND(X$85&gt;=FB184,X$85&lt;=FC184),IFERROR($G184/FD184,0),"")</f>
        <v/>
      </c>
      <c r="Y184" s="110" t="str">
        <f>IF(AND(Y$85&gt;=FB184,Y$85&lt;=FC184),IFERROR($G184/FD184,0),"")</f>
        <v/>
      </c>
      <c r="Z184" s="110" t="str">
        <f>IF(AND(Z$85&gt;=FB184,Z$85&lt;=FC184),IFERROR($G184/FD184,0),"")</f>
        <v/>
      </c>
      <c r="AA184" s="110" t="str">
        <f>IF(AND(AA$85&gt;=FB184,AA$85&lt;=FC184),IFERROR($G184/FD184,0),"")</f>
        <v/>
      </c>
      <c r="AB184" s="110" t="str">
        <f>IF(AND(AB$85&gt;=FB184,AB$85&lt;=FC184),IFERROR($G184/FD184,0),"")</f>
        <v/>
      </c>
      <c r="AC184" s="110" t="str">
        <f>IF(AND(AC$85&gt;=FB184,AC$85&lt;=FC184),IFERROR($G184/FD184,0),"")</f>
        <v/>
      </c>
      <c r="AD184" s="110" t="str">
        <f>IF(AND(AD$85&gt;=FB184,AD$85&lt;=FC184),IFERROR($G184/FD184,0),"")</f>
        <v/>
      </c>
      <c r="AE184" s="110" t="str">
        <f>IF(AND(AE$85&gt;=FB184,AE$85&lt;=FC184),IFERROR($G184/FD184,0),"")</f>
        <v/>
      </c>
      <c r="AF184" s="110" t="str">
        <f>IF(AND(AF$85&gt;=FB184,AF$85&lt;=FC184),IFERROR($G184/FD184,0),"")</f>
        <v/>
      </c>
      <c r="AG184" s="110" t="str">
        <f>IF(AND(AG$85&gt;=FB184,AG$85&lt;=FC184),IFERROR($G184/FD184,0),"")</f>
        <v/>
      </c>
      <c r="AH184" s="110" t="str">
        <f>IF(AND(AH$85&gt;=FB184,AH$85&lt;=FC184),IFERROR($G184/FD184,0),"")</f>
        <v/>
      </c>
      <c r="AI184" s="110" t="str">
        <f>IF(AND(AI$85&gt;=FB184,AI$85&lt;=FC184),IFERROR($G184/FD184,0),"")</f>
        <v/>
      </c>
      <c r="AJ184" s="110" t="str">
        <f>IF(AND(AJ$85&gt;=FB184,AJ$85&lt;=FC184),IFERROR($G184/FD184,0),"")</f>
        <v/>
      </c>
      <c r="AK184" s="110" t="str">
        <f>IF(AND(AK$85&gt;=FB184,AK$85&lt;=FC184),IFERROR($G184/FD184,0),"")</f>
        <v/>
      </c>
      <c r="AL184" s="110" t="str">
        <f>IF(AND(AL$85&gt;=FB184,AL$85&lt;=FC184),IFERROR($G184/FD184,0),"")</f>
        <v/>
      </c>
      <c r="AM184" s="110" t="str">
        <f>IF(AND(AM$85&gt;=FB184,AM$85&lt;=FC184),IFERROR($G184/FD184,0),"")</f>
        <v/>
      </c>
      <c r="AN184" s="110" t="str">
        <f>IF(AND(AN$85&gt;=FB184,AN$85&lt;=FC184),IFERROR($G184/FD184,0),"")</f>
        <v/>
      </c>
      <c r="AO184" s="110" t="str">
        <f>IF(AND(AO$85&gt;=FB184,AO$85&lt;=FC184),IFERROR($G184/FD184,0),"")</f>
        <v/>
      </c>
      <c r="AP184" s="110" t="str">
        <f>IF(AND(AP$85&gt;=FB184,AP$85&lt;=FC184),IFERROR($G184/FD184,0),"")</f>
        <v/>
      </c>
      <c r="AQ184" s="110" t="str">
        <f>IF(AND(AQ$85&gt;=FB184,AQ$85&lt;=FC184),IFERROR($G184/FD184,0),"")</f>
        <v/>
      </c>
      <c r="AR184" s="110" t="str">
        <f>IF(AND(AR$85&gt;=FB184,AR$85&lt;=FC184),IFERROR($G184/FD184,0),"")</f>
        <v/>
      </c>
      <c r="AS184" s="110" t="str">
        <f>IF(AND(AS$85&gt;=FB184,AS$85&lt;=FC184),IFERROR($G184/FD184,0),"")</f>
        <v/>
      </c>
      <c r="AT184" s="110" t="str">
        <f>IF(AND(AT$85&gt;=FB184,AT$85&lt;=FC184),IFERROR($G184/FD184,0),"")</f>
        <v/>
      </c>
      <c r="AU184" s="110" t="str">
        <f>IF(AND(AU$85&gt;=FB184,AU$85&lt;=FC184),IFERROR($G184/FD184,0),"")</f>
        <v/>
      </c>
      <c r="AV184" s="110" t="str">
        <f>IF(AND(AV$85&gt;=FB184,AV$85&lt;=FC184),IFERROR($G184/FD184,0),"")</f>
        <v/>
      </c>
      <c r="AW184" s="110" t="str">
        <f>IF(AND(AW$85&gt;=FB184,AW$85&lt;=FC184),IFERROR($G184/FD184,0),"")</f>
        <v/>
      </c>
      <c r="AX184" s="110" t="str">
        <f>IF(AND(AX$85&gt;=FB184,AX$85&lt;=FC184),IFERROR($G184/FD184,0),"")</f>
        <v/>
      </c>
      <c r="AY184" s="110" t="str">
        <f>IF(AND(AY$85&gt;=FB184,AY$85&lt;=FC184),IFERROR($G184/FD184,0),"")</f>
        <v/>
      </c>
      <c r="AZ184" s="110" t="str">
        <f>IF(AND(AZ$85&gt;=FB184,AZ$85&lt;=FC184),IFERROR($G184/FD184,0),"")</f>
        <v/>
      </c>
      <c r="BA184" s="110" t="str">
        <f>IF(AND(BA$85&gt;=FB184,BA$85&lt;=FC184),IFERROR($G184/FD184,0),"")</f>
        <v/>
      </c>
      <c r="BB184" s="110" t="str">
        <f>IF(AND(BB$85&gt;=FB184,BB$85&lt;=FC184),IFERROR($G184/FD184,0),"")</f>
        <v/>
      </c>
      <c r="BC184" s="110" t="str">
        <f>IF(AND(BC$85&gt;=FB184,BC$85&lt;=FC184),IFERROR($G184/FD184,0),"")</f>
        <v/>
      </c>
      <c r="BD184" s="110" t="str">
        <f>IF(AND(BD$85&gt;=FB184,BD$85&lt;=FC184),IFERROR($G184/FD184,0),"")</f>
        <v/>
      </c>
      <c r="BE184" s="110" t="str">
        <f>IF(AND(BE$85&gt;=FB184,BE$85&lt;=FC184),IFERROR($G184/FD184,0),"")</f>
        <v/>
      </c>
      <c r="BF184" s="110" t="str">
        <f>IF(AND(BF$85&gt;=FB184,BF$85&lt;=FC184),IFERROR($G184/FD184,0),"")</f>
        <v/>
      </c>
      <c r="BG184" s="110" t="str">
        <f>IF(AND(BG$85&gt;=FB184,BG$85&lt;=FC184),IFERROR($G184/FD184,0),"")</f>
        <v/>
      </c>
      <c r="BH184" s="110" t="str">
        <f>IF(AND(BH$85&gt;=FB184,BH$85&lt;=FC184),IFERROR($G184/FD184,0),"")</f>
        <v/>
      </c>
      <c r="BI184" s="110" t="str">
        <f>IF(AND(BI$85&gt;=FB184,BI$85&lt;=FC184),IFERROR($G184/FD184,0),"")</f>
        <v/>
      </c>
      <c r="BJ184" s="110" t="str">
        <f>IF(AND(BJ$85&gt;=FB184,BJ$85&lt;=FC184),IFERROR($G184/FD184,0),"")</f>
        <v/>
      </c>
      <c r="BK184" s="110" t="str">
        <f>IF(AND(BK$85&gt;=FB184,BK$85&lt;=FC184),IFERROR($G184/FD184,0),"")</f>
        <v/>
      </c>
      <c r="BL184" s="110" t="str">
        <f>IF(AND(BL$85&gt;=FB184,BL$85&lt;=FC184),IFERROR($G184/FD184,0),"")</f>
        <v/>
      </c>
      <c r="BM184" s="110" t="str">
        <f>IF(AND(BM$85&gt;=FB184,BM$85&lt;=FC184),IFERROR($G184/FD184,0),"")</f>
        <v/>
      </c>
      <c r="BN184" s="110" t="str">
        <f>IF(AND(BN$85&gt;=FB184,BN$85&lt;=FC184),IFERROR($G184/FD184,0),"")</f>
        <v/>
      </c>
      <c r="BO184" s="110" t="str">
        <f>IF(AND(BO$85&gt;=FB184,BO$85&lt;=FC184),IFERROR($G184/FD184,0),"")</f>
        <v/>
      </c>
      <c r="BP184" s="110" t="str">
        <f>IF(AND(BP$85&gt;=FB184,BP$85&lt;=FC184),IFERROR($G184/FD184,0),"")</f>
        <v/>
      </c>
      <c r="BQ184" s="110" t="str">
        <f>IF(AND(BQ$85&gt;=FB184,BQ$85&lt;=FC184),IFERROR($G184/FD184,0),"")</f>
        <v/>
      </c>
      <c r="BR184" s="110" t="str">
        <f>IF(AND(BR$85&gt;=FB184,BR$85&lt;=FC184),IFERROR($G184/FD184,0),"")</f>
        <v/>
      </c>
      <c r="BS184" s="110" t="str">
        <f>IF(AND(BS$85&gt;=FB184,BS$85&lt;=FC184),IFERROR($G184/FD184,0),"")</f>
        <v/>
      </c>
      <c r="BT184" s="110" t="str">
        <f>IF(AND(BT$85&gt;=FB184,BT$85&lt;=FC184),IFERROR($G184/FD184,0),"")</f>
        <v/>
      </c>
      <c r="BU184" s="110" t="str">
        <f>IF(AND(BU$85&gt;=FB184,BU$85&lt;=FC184),IFERROR($G184/FD184,0),"")</f>
        <v/>
      </c>
      <c r="BV184" s="110" t="str">
        <f>IF(AND(BV$85&gt;=FB184,BV$85&lt;=FC184),IFERROR($G184/FD184,0),"")</f>
        <v/>
      </c>
      <c r="BW184" s="110">
        <f>IF(AND(BW$85&gt;=FB184,BW$85&lt;=FC184),IFERROR($G184/FD184,0),"")</f>
        <v>26906.25</v>
      </c>
      <c r="BX184" s="110">
        <f>IF(AND(BX$85&gt;=FB184,BX$85&lt;=FC184),IFERROR($G184/FD184,0),"")</f>
        <v>26906.25</v>
      </c>
      <c r="BY184" s="110">
        <f>IF(AND(BY$85&gt;=FB184,BY$85&lt;=FC184),IFERROR($G184/FD184,0),"")</f>
        <v>26906.25</v>
      </c>
      <c r="BZ184" s="110">
        <f>IF(AND(BZ$85&gt;=FB184,BZ$85&lt;=FC184),IFERROR($G184/FD184,0),"")</f>
        <v>26906.25</v>
      </c>
      <c r="CA184" s="110">
        <f>IF(AND(CA$85&gt;=FB184,CA$85&lt;=FC184),IFERROR($G184/FD184,0),"")</f>
        <v>26906.25</v>
      </c>
      <c r="CB184" s="110">
        <f>IF(AND(CB$85&gt;=FB184,CB$85&lt;=FC184),IFERROR($G184/FD184,0),"")</f>
        <v>26906.25</v>
      </c>
      <c r="CC184" s="110">
        <f>IF(AND(CC$85&gt;=FB184,CC$85&lt;=FC184),IFERROR($G184/FD184,0),"")</f>
        <v>26906.25</v>
      </c>
      <c r="CD184" s="110">
        <f>IF(AND(CD$85&gt;=FB184,CD$85&lt;=FC184),IFERROR($G184/FD184,0),"")</f>
        <v>26906.25</v>
      </c>
      <c r="CE184" s="110">
        <f>IF(AND(CE$85&gt;=FB184,CE$85&lt;=FC184),IFERROR($G184/FD184,0),"")</f>
        <v>26906.25</v>
      </c>
      <c r="CF184" s="110">
        <f>IF(AND(CF$85&gt;=FB184,CF$85&lt;=FC184),IFERROR($G184/FD184,0),"")</f>
        <v>26906.25</v>
      </c>
      <c r="CG184" s="110">
        <f>IF(AND(CG$85&gt;=FB184,CG$85&lt;=FC184),IFERROR($G184/FD184,0),"")</f>
        <v>26906.25</v>
      </c>
      <c r="CH184" s="110">
        <f>IF(AND(CH$85&gt;=FB184,CH$85&lt;=FC184),IFERROR($G184/FD184,0),"")</f>
        <v>26906.25</v>
      </c>
      <c r="CI184" s="110" t="str">
        <f>IF(AND(CI$85&gt;=FB184,CI$85&lt;=FC184),IFERROR($G184/FD184,0),"")</f>
        <v/>
      </c>
      <c r="CJ184" s="110" t="str">
        <f>IF(AND(CJ$85&gt;=FB184,CJ$85&lt;=FC184),IFERROR($G184/FD184,0),"")</f>
        <v/>
      </c>
      <c r="CK184" s="110" t="str">
        <f>IF(AND(CK$85&gt;=FB184,CK$85&lt;=FC184),IFERROR($G184/FD184,0),"")</f>
        <v/>
      </c>
      <c r="CL184" s="110" t="str">
        <f>IF(AND(CL$85&gt;=FB184,CL$85&lt;=FC184),IFERROR($G184/FD184,0),"")</f>
        <v/>
      </c>
      <c r="CM184" s="110" t="str">
        <f>IF(AND(CM$85&gt;=FB184,CM$85&lt;=FC184),IFERROR($G184/FD184,0),"")</f>
        <v/>
      </c>
      <c r="CN184" s="110" t="str">
        <f>IF(AND(CN$85&gt;=FB184,CN$85&lt;=FC184),IFERROR($G184/FD184,0),"")</f>
        <v/>
      </c>
      <c r="CO184" s="110" t="str">
        <f>IF(AND(CO$85&gt;=FB184,CO$85&lt;=FC184),IFERROR($G184/FD184,0),"")</f>
        <v/>
      </c>
      <c r="CP184" s="110" t="str">
        <f>IF(AND(CP$85&gt;=FB184,CP$85&lt;=FC184),IFERROR($G184/FD184,0),"")</f>
        <v/>
      </c>
      <c r="CQ184" s="110" t="str">
        <f>IF(AND(CQ$85&gt;=FB184,CQ$85&lt;=FC184),IFERROR($G184/FD184,0),"")</f>
        <v/>
      </c>
      <c r="CR184" s="110" t="str">
        <f>IF(AND(CR$85&gt;=FB184,CR$85&lt;=FC184),IFERROR($G184/FD184,0),"")</f>
        <v/>
      </c>
      <c r="CS184" s="110" t="str">
        <f>IF(AND(CS$85&gt;=FB184,CS$85&lt;=FC184),IFERROR($G184/FD184,0),"")</f>
        <v/>
      </c>
      <c r="CT184" s="110" t="str">
        <f>IF(AND(CT$85&gt;=FB184,CT$85&lt;=FC184),IFERROR($G184/FD184,0),"")</f>
        <v/>
      </c>
      <c r="CU184" s="110" t="str">
        <f>IF(AND(CU$85&gt;=FB184,CU$85&lt;=FC184),IFERROR($G184/FD184,0),"")</f>
        <v/>
      </c>
      <c r="CV184" s="110" t="str">
        <f>IF(AND(CV$85&gt;=FB184,CV$85&lt;=FC184),IFERROR($G184/FD184,0),"")</f>
        <v/>
      </c>
      <c r="CW184" s="110" t="str">
        <f>IF(AND(CW$85&gt;=FB184,CW$85&lt;=FC184),IFERROR($G184/FD184,0),"")</f>
        <v/>
      </c>
      <c r="CX184" s="110" t="str">
        <f>IF(AND(CX$85&gt;=FB184,CX$85&lt;=FC184),IFERROR($G184/FD184,0),"")</f>
        <v/>
      </c>
      <c r="CY184" s="110" t="str">
        <f>IF(AND(CY$85&gt;=FB184,CY$85&lt;=FC184),IFERROR($G184/FD184,0),"")</f>
        <v/>
      </c>
      <c r="CZ184" s="110" t="str">
        <f>IF(AND(CZ$85&gt;=FB184,CZ$85&lt;=FC184),IFERROR($G184/FD184,0),"")</f>
        <v/>
      </c>
      <c r="DA184" s="110" t="str">
        <f>IF(AND(DA$85&gt;=FB184,DA$85&lt;=FC184),IFERROR($G184/FD184,0),"")</f>
        <v/>
      </c>
      <c r="DB184" s="110" t="str">
        <f>IF(AND(DB$85&gt;=FB184,DB$85&lt;=FC184),IFERROR($G184/FD184,0),"")</f>
        <v/>
      </c>
      <c r="DC184" s="110" t="str">
        <f>IF(AND(DC$85&gt;=FB184,DC$85&lt;=FC184),IFERROR($G184/FD184,0),"")</f>
        <v/>
      </c>
      <c r="DD184" s="110" t="str">
        <f>IF(AND(DD$85&gt;=FB184,DD$85&lt;=FC184),IFERROR($G184/FD184,0),"")</f>
        <v/>
      </c>
      <c r="DE184" s="110" t="str">
        <f>IF(AND(DE$85&gt;=FB184,DE$85&lt;=FC184),IFERROR($G184/FD184,0),"")</f>
        <v/>
      </c>
      <c r="DF184" s="110" t="str">
        <f>IF(AND(DF$85&gt;=FB184,DF$85&lt;=FC184),IFERROR($G184/FD184,0),"")</f>
        <v/>
      </c>
      <c r="DG184" s="110" t="str">
        <f>IF(AND(DG$85&gt;=FB184,DG$85&lt;=FC184),IFERROR($G184/FD184,0),"")</f>
        <v/>
      </c>
      <c r="DH184" s="110" t="str">
        <f>IF(AND(DH$85&gt;=FB184,DH$85&lt;=FC184),IFERROR($G184/FD184,0),"")</f>
        <v/>
      </c>
      <c r="DI184" s="110" t="str">
        <f>IF(AND(DI$85&gt;=FB184,DI$85&lt;=FC184),IFERROR($G184/FD184,0),"")</f>
        <v/>
      </c>
      <c r="DJ184" s="110" t="str">
        <f>IF(AND(DJ$85&gt;=FB184,DJ$85&lt;=FC184),IFERROR($G184/FD184,0),"")</f>
        <v/>
      </c>
      <c r="DK184" s="110" t="str">
        <f>IF(AND(DK$85&gt;=FB184,DK$85&lt;=FC184),IFERROR($G184/FD184,0),"")</f>
        <v/>
      </c>
      <c r="DL184" s="110" t="str">
        <f>IF(AND(DL$85&gt;=FB184,DL$85&lt;=FC184),IFERROR($G184/FD184,0),"")</f>
        <v/>
      </c>
      <c r="DM184" s="110" t="str">
        <f>IF(AND(DM$85&gt;=FB184,DM$85&lt;=FC184),IFERROR($G184/FD184,0),"")</f>
        <v/>
      </c>
      <c r="DN184" s="110" t="str">
        <f>IF(AND(DN$85&gt;=FB184,DN$85&lt;=FC184),IFERROR($G184/FD184,0),"")</f>
        <v/>
      </c>
      <c r="DO184" s="110" t="str">
        <f>IF(AND(DO$85&gt;=FB184,DO$85&lt;=FC184),IFERROR($G184/FD184,0),"")</f>
        <v/>
      </c>
      <c r="DP184" s="110" t="str">
        <f>IF(AND(DP$85&gt;=FB184,DP$85&lt;=FC184),IFERROR($G184/FD184,0),"")</f>
        <v/>
      </c>
      <c r="DQ184" s="110" t="str">
        <f>IF(AND(DQ$85&gt;=FB184,DQ$85&lt;=FC184),IFERROR($G184/FD184,0),"")</f>
        <v/>
      </c>
      <c r="DR184" s="110" t="str">
        <f>IF(AND(DR$85&gt;=FB184,DR$85&lt;=FC184),IFERROR($G184/FD184,0),"")</f>
        <v/>
      </c>
      <c r="DS184" s="110" t="str">
        <f>IF(AND(DS$85&gt;=FB184,DS$85&lt;=FC184),IFERROR($G184/FD184,0),"")</f>
        <v/>
      </c>
      <c r="DT184" s="110" t="str">
        <f>IF(AND(DT$85&gt;=FB184,DT$85&lt;=FC184),IFERROR($G184/FD184,0),"")</f>
        <v/>
      </c>
      <c r="DU184" s="110" t="str">
        <f>IF(AND(DU$85&gt;=FB184,DU$85&lt;=FC184),IFERROR($G184/FD184,0),"")</f>
        <v/>
      </c>
      <c r="DV184" s="110" t="str">
        <f>IF(AND(DV$85&gt;=FB184,DV$85&lt;=FC184),IFERROR($G184/FD184,0),"")</f>
        <v/>
      </c>
      <c r="DW184" s="110" t="str">
        <f>IF(AND(DW$85&gt;=FB184,DW$85&lt;=FC184),IFERROR($G184/FD184,0),"")</f>
        <v/>
      </c>
      <c r="DX184" s="110" t="str">
        <f>IF(AND(DX$85&gt;=FB184,DX$85&lt;=FC184),IFERROR($G184/FD184,0),"")</f>
        <v/>
      </c>
      <c r="DY184" s="110" t="str">
        <f>IF(AND(DY$85&gt;=FB184,DY$85&lt;=FC184),IFERROR($G184/FD184,0),"")</f>
        <v/>
      </c>
      <c r="DZ184" s="110" t="str">
        <f>IF(AND(DZ$85&gt;=FB184,DZ$85&lt;=FC184),IFERROR($G184/FD184,0),"")</f>
        <v/>
      </c>
      <c r="EA184" s="110" t="str">
        <f>IF(AND(EA$85&gt;=FB184,EA$85&lt;=FC184),IFERROR($G184/FD184,0),"")</f>
        <v/>
      </c>
      <c r="EB184" s="110" t="str">
        <f>IF(AND(EB$85&gt;=FB184,EB$85&lt;=FC184),IFERROR($G184/FD184,0),"")</f>
        <v/>
      </c>
      <c r="EC184" s="110" t="str">
        <f>IF(AND(EC$85&gt;=FB184,EC$85&lt;=FC184),IFERROR($G184/FD184,0),"")</f>
        <v/>
      </c>
      <c r="ED184" s="110" t="str">
        <f>IF(AND(ED$85&gt;=FB184,ED$85&lt;=FC184),IFERROR($G184/FD184,0),"")</f>
        <v/>
      </c>
      <c r="EE184" s="110" t="str">
        <f>IF(AND(EE$85&gt;=FB184,EE$85&lt;=FC184),IFERROR($G184/FD184,0),"")</f>
        <v/>
      </c>
      <c r="EF184" s="110" t="str">
        <f>IF(AND(EF$85&gt;=FB184,EF$85&lt;=FC184),IFERROR($G184/FD184,0),"")</f>
        <v/>
      </c>
      <c r="EG184" s="110" t="str">
        <f>IF(AND(EG$85&gt;=FB184,EG$85&lt;=FC184),IFERROR($G184/FD184,0),"")</f>
        <v/>
      </c>
      <c r="EH184" s="110" t="str">
        <f>IF(AND(EH$85&gt;=FB184,EH$85&lt;=FC184),IFERROR($G184/FD184,0),"")</f>
        <v/>
      </c>
      <c r="EI184" s="110" t="str">
        <f>IF(AND(EI$85&gt;=FB184,EI$85&lt;=FC184),IFERROR($G184/FD184,0),"")</f>
        <v/>
      </c>
      <c r="EJ184" s="110" t="str">
        <f>IF(AND(EJ$85&gt;=FB184,EJ$85&lt;=FC184),IFERROR($G184/FD184,0),"")</f>
        <v/>
      </c>
      <c r="EK184" s="110" t="str">
        <f>IF(AND(EK$85&gt;=FB184,EK$85&lt;=FC184),IFERROR($G184/FD184,0),"")</f>
        <v/>
      </c>
      <c r="EL184" s="110" t="str">
        <f>IF(AND(EL$85&gt;=FB184,EL$85&lt;=FC184),IFERROR($G184/FD184,0),"")</f>
        <v/>
      </c>
      <c r="EM184" s="110" t="str">
        <f>IF(AND(EM$85&gt;=FB184,EM$85&lt;=FC184),IFERROR($G184/FD184,0),"")</f>
        <v/>
      </c>
      <c r="EN184" s="110" t="str">
        <f>IF(AND(EN$85&gt;=FB184,EN$85&lt;=FC184),IFERROR($G184/FD184,0),"")</f>
        <v/>
      </c>
      <c r="EO184" s="110" t="str">
        <f>IF(AND(EO$85&gt;=FB184,EO$85&lt;=FC184),IFERROR($G184/FD184,0),"")</f>
        <v/>
      </c>
      <c r="EP184" s="110" t="str">
        <f>IF(AND(EP$85&gt;=FB184,EP$85&lt;=FC184),IFERROR($G184/FD184,0),"")</f>
        <v/>
      </c>
      <c r="EQ184" s="110" t="str">
        <f>IF(AND(EQ$85&gt;=FB184,EQ$85&lt;=FC184),IFERROR($G184/FD184,0),"")</f>
        <v/>
      </c>
      <c r="ER184" s="110" t="str">
        <f>IF(AND(ER$85&gt;=FB184,ER$85&lt;=FC184),IFERROR($G184/FD184,0),"")</f>
        <v/>
      </c>
      <c r="ES184" s="110" t="str">
        <f>IF(AND(ES$85&gt;=FB184,ES$85&lt;=FC184),IFERROR($G184/FD184,0),"")</f>
        <v/>
      </c>
      <c r="ET184" s="110" t="str">
        <f>IF(AND(ET$85&gt;=FB184,ET$85&lt;=FC184),IFERROR($G184/FD184,0),"")</f>
        <v/>
      </c>
      <c r="EU184" s="110" t="str">
        <f>IF(AND(EU$85&gt;=FB184,EU$85&lt;=FC184),IFERROR($G184/FD184,0),"")</f>
        <v/>
      </c>
      <c r="EV184" s="110" t="str">
        <f>IF(AND(EV$85&gt;=FB184,EV$85&lt;=FC184),IFERROR($G184/FD184,0),"")</f>
        <v/>
      </c>
      <c r="EW184" s="110" t="str">
        <f>IF(AND(EW$85&gt;=FB184,EW$85&lt;=FC184),IFERROR($G184/FD184,0),"")</f>
        <v/>
      </c>
      <c r="EX184" s="110" t="str">
        <f>IF(AND(EX$85&gt;=FB184,EX$85&lt;=FC184),IFERROR($G184/FD184,0),"")</f>
        <v/>
      </c>
      <c r="EY184" s="110" t="str">
        <f>IF(AND(EY$85&gt;=FB184,EY$85&lt;=FC184),IFERROR($G184/FD184,0),"")</f>
        <v/>
      </c>
      <c r="EZ184" s="110" t="str">
        <f>IF(AND(EZ$85&gt;=FB184,EZ$85&lt;=FC184),IFERROR($G184/FD184,0),"")</f>
        <v/>
      </c>
      <c r="FA184" s="110" t="str">
        <f>IF(AND(FA$85&gt;=FB184,FA$85&lt;=FC184),IFERROR($G184/FD184,0),"")</f>
        <v/>
      </c>
      <c r="FB184">
        <f>'06_Presupuesto'!J270-'02_Rendimientos'!$B$79+1</f>
        <v>68</v>
      </c>
      <c r="FC184">
        <f>'06_Presupuesto'!K270-'02_Rendimientos'!$B$79+1</f>
        <v>79</v>
      </c>
      <c r="FD184">
        <f>FC184-FB184+1</f>
        <v>12</v>
      </c>
    </row>
    <row r="185" spans="2:160">
      <c r="B185" t="str">
        <f>'06_Presupuesto'!K105</f>
        <v>C.2.2.2/d)</v>
      </c>
      <c r="C185" t="str">
        <f>'06_Presupuesto'!L105</f>
        <v>Piezas especiales</v>
      </c>
      <c r="D185" t="str">
        <f>'06_Presupuesto'!M105</f>
        <v>KG</v>
      </c>
      <c r="E185" s="90">
        <f>'06_Presupuesto'!N105</f>
        <v>10</v>
      </c>
      <c r="F185" s="90">
        <f>'06_Presupuesto'!O105</f>
        <v>17500</v>
      </c>
      <c r="G185" s="90">
        <f>'06_Presupuesto'!P105</f>
        <v>175000</v>
      </c>
      <c r="H185" s="90" t="str">
        <f>IF(AND(H$85&gt;=FB185,H$85&lt;=FC185),IFERROR($G185/FD185,0),"")</f>
        <v/>
      </c>
      <c r="I185" s="90" t="str">
        <f>IF(AND(I$85&gt;=FB185,I$85&lt;=FC185),IFERROR($G185/FD185,0),"")</f>
        <v/>
      </c>
      <c r="J185" s="90" t="str">
        <f>IF(AND(J$85&gt;=FB185,J$85&lt;=FC185),IFERROR($G185/FD185,0),"")</f>
        <v/>
      </c>
      <c r="K185" s="90" t="str">
        <f>IF(AND(K$85&gt;=FB185,K$85&lt;=FC185),IFERROR($G185/FD185,0),"")</f>
        <v/>
      </c>
      <c r="L185" s="90" t="str">
        <f>IF(AND(L$85&gt;=FB185,L$85&lt;=FC185),IFERROR($G185/FD185,0),"")</f>
        <v/>
      </c>
      <c r="M185" s="90" t="str">
        <f>IF(AND(M$85&gt;=FB185,M$85&lt;=FC185),IFERROR($G185/FD185,0),"")</f>
        <v/>
      </c>
      <c r="N185" s="90" t="str">
        <f>IF(AND(N$85&gt;=FB185,N$85&lt;=FC185),IFERROR($G185/FD185,0),"")</f>
        <v/>
      </c>
      <c r="O185" s="90" t="str">
        <f>IF(AND(O$85&gt;=FB185,O$85&lt;=FC185),IFERROR($G185/FD185,0),"")</f>
        <v/>
      </c>
      <c r="P185" s="90" t="str">
        <f>IF(AND(P$85&gt;=FB185,P$85&lt;=FC185),IFERROR($G185/FD185,0),"")</f>
        <v/>
      </c>
      <c r="Q185" s="90" t="str">
        <f>IF(AND(Q$85&gt;=FB185,Q$85&lt;=FC185),IFERROR($G185/FD185,0),"")</f>
        <v/>
      </c>
      <c r="R185" s="90" t="str">
        <f>IF(AND(R$85&gt;=FB185,R$85&lt;=FC185),IFERROR($G185/FD185,0),"")</f>
        <v/>
      </c>
      <c r="S185" s="90" t="str">
        <f>IF(AND(S$85&gt;=FB185,S$85&lt;=FC185),IFERROR($G185/FD185,0),"")</f>
        <v/>
      </c>
      <c r="T185" s="90" t="str">
        <f>IF(AND(T$85&gt;=FB185,T$85&lt;=FC185),IFERROR($G185/FD185,0),"")</f>
        <v/>
      </c>
      <c r="U185" s="90" t="str">
        <f>IF(AND(U$85&gt;=FB185,U$85&lt;=FC185),IFERROR($G185/FD185,0),"")</f>
        <v/>
      </c>
      <c r="V185" s="90" t="str">
        <f>IF(AND(V$85&gt;=FB185,V$85&lt;=FC185),IFERROR($G185/FD185,0),"")</f>
        <v/>
      </c>
      <c r="W185" s="90" t="str">
        <f>IF(AND(W$85&gt;=FB185,W$85&lt;=FC185),IFERROR($G185/FD185,0),"")</f>
        <v/>
      </c>
      <c r="X185" s="90" t="str">
        <f>IF(AND(X$85&gt;=FB185,X$85&lt;=FC185),IFERROR($G185/FD185,0),"")</f>
        <v/>
      </c>
      <c r="Y185" s="90" t="str">
        <f>IF(AND(Y$85&gt;=FB185,Y$85&lt;=FC185),IFERROR($G185/FD185,0),"")</f>
        <v/>
      </c>
      <c r="Z185" s="90" t="str">
        <f>IF(AND(Z$85&gt;=FB185,Z$85&lt;=FC185),IFERROR($G185/FD185,0),"")</f>
        <v/>
      </c>
      <c r="AA185" s="90" t="str">
        <f>IF(AND(AA$85&gt;=FB185,AA$85&lt;=FC185),IFERROR($G185/FD185,0),"")</f>
        <v/>
      </c>
      <c r="AB185" s="90" t="str">
        <f>IF(AND(AB$85&gt;=FB185,AB$85&lt;=FC185),IFERROR($G185/FD185,0),"")</f>
        <v/>
      </c>
      <c r="AC185" s="90" t="str">
        <f>IF(AND(AC$85&gt;=FB185,AC$85&lt;=FC185),IFERROR($G185/FD185,0),"")</f>
        <v/>
      </c>
      <c r="AD185" s="90" t="str">
        <f>IF(AND(AD$85&gt;=FB185,AD$85&lt;=FC185),IFERROR($G185/FD185,0),"")</f>
        <v/>
      </c>
      <c r="AE185" s="90" t="str">
        <f>IF(AND(AE$85&gt;=FB185,AE$85&lt;=FC185),IFERROR($G185/FD185,0),"")</f>
        <v/>
      </c>
      <c r="AF185" s="90" t="str">
        <f>IF(AND(AF$85&gt;=FB185,AF$85&lt;=FC185),IFERROR($G185/FD185,0),"")</f>
        <v/>
      </c>
      <c r="AG185" s="90" t="str">
        <f>IF(AND(AG$85&gt;=FB185,AG$85&lt;=FC185),IFERROR($G185/FD185,0),"")</f>
        <v/>
      </c>
      <c r="AH185" s="90" t="str">
        <f>IF(AND(AH$85&gt;=FB185,AH$85&lt;=FC185),IFERROR($G185/FD185,0),"")</f>
        <v/>
      </c>
      <c r="AI185" s="90" t="str">
        <f>IF(AND(AI$85&gt;=FB185,AI$85&lt;=FC185),IFERROR($G185/FD185,0),"")</f>
        <v/>
      </c>
      <c r="AJ185" s="90" t="str">
        <f>IF(AND(AJ$85&gt;=FB185,AJ$85&lt;=FC185),IFERROR($G185/FD185,0),"")</f>
        <v/>
      </c>
      <c r="AK185" s="90" t="str">
        <f>IF(AND(AK$85&gt;=FB185,AK$85&lt;=FC185),IFERROR($G185/FD185,0),"")</f>
        <v/>
      </c>
      <c r="AL185" s="90" t="str">
        <f>IF(AND(AL$85&gt;=FB185,AL$85&lt;=FC185),IFERROR($G185/FD185,0),"")</f>
        <v/>
      </c>
      <c r="AM185" s="90" t="str">
        <f>IF(AND(AM$85&gt;=FB185,AM$85&lt;=FC185),IFERROR($G185/FD185,0),"")</f>
        <v/>
      </c>
      <c r="AN185" s="90" t="str">
        <f>IF(AND(AN$85&gt;=FB185,AN$85&lt;=FC185),IFERROR($G185/FD185,0),"")</f>
        <v/>
      </c>
      <c r="AO185" s="90" t="str">
        <f>IF(AND(AO$85&gt;=FB185,AO$85&lt;=FC185),IFERROR($G185/FD185,0),"")</f>
        <v/>
      </c>
      <c r="AP185" s="90" t="str">
        <f>IF(AND(AP$85&gt;=FB185,AP$85&lt;=FC185),IFERROR($G185/FD185,0),"")</f>
        <v/>
      </c>
      <c r="AQ185" s="90" t="str">
        <f>IF(AND(AQ$85&gt;=FB185,AQ$85&lt;=FC185),IFERROR($G185/FD185,0),"")</f>
        <v/>
      </c>
      <c r="AR185" s="90" t="str">
        <f>IF(AND(AR$85&gt;=FB185,AR$85&lt;=FC185),IFERROR($G185/FD185,0),"")</f>
        <v/>
      </c>
      <c r="AS185" s="90" t="str">
        <f>IF(AND(AS$85&gt;=FB185,AS$85&lt;=FC185),IFERROR($G185/FD185,0),"")</f>
        <v/>
      </c>
      <c r="AT185" s="90" t="str">
        <f>IF(AND(AT$85&gt;=FB185,AT$85&lt;=FC185),IFERROR($G185/FD185,0),"")</f>
        <v/>
      </c>
      <c r="AU185" s="90" t="str">
        <f>IF(AND(AU$85&gt;=FB185,AU$85&lt;=FC185),IFERROR($G185/FD185,0),"")</f>
        <v/>
      </c>
      <c r="AV185" s="90" t="str">
        <f>IF(AND(AV$85&gt;=FB185,AV$85&lt;=FC185),IFERROR($G185/FD185,0),"")</f>
        <v/>
      </c>
      <c r="AW185" s="90" t="str">
        <f>IF(AND(AW$85&gt;=FB185,AW$85&lt;=FC185),IFERROR($G185/FD185,0),"")</f>
        <v/>
      </c>
      <c r="AX185" s="90" t="str">
        <f>IF(AND(AX$85&gt;=FB185,AX$85&lt;=FC185),IFERROR($G185/FD185,0),"")</f>
        <v/>
      </c>
      <c r="AY185" s="90" t="str">
        <f>IF(AND(AY$85&gt;=FB185,AY$85&lt;=FC185),IFERROR($G185/FD185,0),"")</f>
        <v/>
      </c>
      <c r="AZ185" s="90" t="str">
        <f>IF(AND(AZ$85&gt;=FB185,AZ$85&lt;=FC185),IFERROR($G185/FD185,0),"")</f>
        <v/>
      </c>
      <c r="BA185" s="90" t="str">
        <f>IF(AND(BA$85&gt;=FB185,BA$85&lt;=FC185),IFERROR($G185/FD185,0),"")</f>
        <v/>
      </c>
      <c r="BB185" s="90" t="str">
        <f>IF(AND(BB$85&gt;=FB185,BB$85&lt;=FC185),IFERROR($G185/FD185,0),"")</f>
        <v/>
      </c>
      <c r="BC185" s="90" t="str">
        <f>IF(AND(BC$85&gt;=FB185,BC$85&lt;=FC185),IFERROR($G185/FD185,0),"")</f>
        <v/>
      </c>
      <c r="BD185" s="90" t="str">
        <f>IF(AND(BD$85&gt;=FB185,BD$85&lt;=FC185),IFERROR($G185/FD185,0),"")</f>
        <v/>
      </c>
      <c r="BE185" s="90" t="str">
        <f>IF(AND(BE$85&gt;=FB185,BE$85&lt;=FC185),IFERROR($G185/FD185,0),"")</f>
        <v/>
      </c>
      <c r="BF185" s="90" t="str">
        <f>IF(AND(BF$85&gt;=FB185,BF$85&lt;=FC185),IFERROR($G185/FD185,0),"")</f>
        <v/>
      </c>
      <c r="BG185" s="90" t="str">
        <f>IF(AND(BG$85&gt;=FB185,BG$85&lt;=FC185),IFERROR($G185/FD185,0),"")</f>
        <v/>
      </c>
      <c r="BH185" s="90" t="str">
        <f>IF(AND(BH$85&gt;=FB185,BH$85&lt;=FC185),IFERROR($G185/FD185,0),"")</f>
        <v/>
      </c>
      <c r="BI185" s="90" t="str">
        <f>IF(AND(BI$85&gt;=FB185,BI$85&lt;=FC185),IFERROR($G185/FD185,0),"")</f>
        <v/>
      </c>
      <c r="BJ185" s="90" t="str">
        <f>IF(AND(BJ$85&gt;=FB185,BJ$85&lt;=FC185),IFERROR($G185/FD185,0),"")</f>
        <v/>
      </c>
      <c r="BK185" s="90" t="str">
        <f>IF(AND(BK$85&gt;=FB185,BK$85&lt;=FC185),IFERROR($G185/FD185,0),"")</f>
        <v/>
      </c>
      <c r="BL185" s="90" t="str">
        <f>IF(AND(BL$85&gt;=FB185,BL$85&lt;=FC185),IFERROR($G185/FD185,0),"")</f>
        <v/>
      </c>
      <c r="BM185" s="90" t="str">
        <f>IF(AND(BM$85&gt;=FB185,BM$85&lt;=FC185),IFERROR($G185/FD185,0),"")</f>
        <v/>
      </c>
      <c r="BN185" s="90" t="str">
        <f>IF(AND(BN$85&gt;=FB185,BN$85&lt;=FC185),IFERROR($G185/FD185,0),"")</f>
        <v/>
      </c>
      <c r="BO185" s="90" t="str">
        <f>IF(AND(BO$85&gt;=FB185,BO$85&lt;=FC185),IFERROR($G185/FD185,0),"")</f>
        <v/>
      </c>
      <c r="BP185" s="90" t="str">
        <f>IF(AND(BP$85&gt;=FB185,BP$85&lt;=FC185),IFERROR($G185/FD185,0),"")</f>
        <v/>
      </c>
      <c r="BQ185" s="90" t="str">
        <f>IF(AND(BQ$85&gt;=FB185,BQ$85&lt;=FC185),IFERROR($G185/FD185,0),"")</f>
        <v/>
      </c>
      <c r="BR185" s="90" t="str">
        <f>IF(AND(BR$85&gt;=FB185,BR$85&lt;=FC185),IFERROR($G185/FD185,0),"")</f>
        <v/>
      </c>
      <c r="BS185" s="90" t="str">
        <f>IF(AND(BS$85&gt;=FB185,BS$85&lt;=FC185),IFERROR($G185/FD185,0),"")</f>
        <v/>
      </c>
      <c r="BT185" s="90" t="str">
        <f>IF(AND(BT$85&gt;=FB185,BT$85&lt;=FC185),IFERROR($G185/FD185,0),"")</f>
        <v/>
      </c>
      <c r="BU185" s="90" t="str">
        <f>IF(AND(BU$85&gt;=FB185,BU$85&lt;=FC185),IFERROR($G185/FD185,0),"")</f>
        <v/>
      </c>
      <c r="BV185" s="90" t="str">
        <f>IF(AND(BV$85&gt;=FB185,BV$85&lt;=FC185),IFERROR($G185/FD185,0),"")</f>
        <v/>
      </c>
      <c r="BW185" s="90">
        <f>IF(AND(BW$85&gt;=FB185,BW$85&lt;=FC185),IFERROR($G185/FD185,0),"")</f>
        <v>14583.333333333334</v>
      </c>
      <c r="BX185" s="90">
        <f>IF(AND(BX$85&gt;=FB185,BX$85&lt;=FC185),IFERROR($G185/FD185,0),"")</f>
        <v>14583.333333333334</v>
      </c>
      <c r="BY185" s="90">
        <f>IF(AND(BY$85&gt;=FB185,BY$85&lt;=FC185),IFERROR($G185/FD185,0),"")</f>
        <v>14583.333333333334</v>
      </c>
      <c r="BZ185" s="90">
        <f>IF(AND(BZ$85&gt;=FB185,BZ$85&lt;=FC185),IFERROR($G185/FD185,0),"")</f>
        <v>14583.333333333334</v>
      </c>
      <c r="CA185" s="90">
        <f>IF(AND(CA$85&gt;=FB185,CA$85&lt;=FC185),IFERROR($G185/FD185,0),"")</f>
        <v>14583.333333333334</v>
      </c>
      <c r="CB185" s="90">
        <f>IF(AND(CB$85&gt;=FB185,CB$85&lt;=FC185),IFERROR($G185/FD185,0),"")</f>
        <v>14583.333333333334</v>
      </c>
      <c r="CC185" s="90">
        <f>IF(AND(CC$85&gt;=FB185,CC$85&lt;=FC185),IFERROR($G185/FD185,0),"")</f>
        <v>14583.333333333334</v>
      </c>
      <c r="CD185" s="90">
        <f>IF(AND(CD$85&gt;=FB185,CD$85&lt;=FC185),IFERROR($G185/FD185,0),"")</f>
        <v>14583.333333333334</v>
      </c>
      <c r="CE185" s="90">
        <f>IF(AND(CE$85&gt;=FB185,CE$85&lt;=FC185),IFERROR($G185/FD185,0),"")</f>
        <v>14583.333333333334</v>
      </c>
      <c r="CF185" s="90">
        <f>IF(AND(CF$85&gt;=FB185,CF$85&lt;=FC185),IFERROR($G185/FD185,0),"")</f>
        <v>14583.333333333334</v>
      </c>
      <c r="CG185" s="90">
        <f>IF(AND(CG$85&gt;=FB185,CG$85&lt;=FC185),IFERROR($G185/FD185,0),"")</f>
        <v>14583.333333333334</v>
      </c>
      <c r="CH185" s="90">
        <f>IF(AND(CH$85&gt;=FB185,CH$85&lt;=FC185),IFERROR($G185/FD185,0),"")</f>
        <v>14583.333333333334</v>
      </c>
      <c r="CI185" s="90" t="str">
        <f>IF(AND(CI$85&gt;=FB185,CI$85&lt;=FC185),IFERROR($G185/FD185,0),"")</f>
        <v/>
      </c>
      <c r="CJ185" s="90" t="str">
        <f>IF(AND(CJ$85&gt;=FB185,CJ$85&lt;=FC185),IFERROR($G185/FD185,0),"")</f>
        <v/>
      </c>
      <c r="CK185" s="90" t="str">
        <f>IF(AND(CK$85&gt;=FB185,CK$85&lt;=FC185),IFERROR($G185/FD185,0),"")</f>
        <v/>
      </c>
      <c r="CL185" s="90" t="str">
        <f>IF(AND(CL$85&gt;=FB185,CL$85&lt;=FC185),IFERROR($G185/FD185,0),"")</f>
        <v/>
      </c>
      <c r="CM185" s="90" t="str">
        <f>IF(AND(CM$85&gt;=FB185,CM$85&lt;=FC185),IFERROR($G185/FD185,0),"")</f>
        <v/>
      </c>
      <c r="CN185" s="90" t="str">
        <f>IF(AND(CN$85&gt;=FB185,CN$85&lt;=FC185),IFERROR($G185/FD185,0),"")</f>
        <v/>
      </c>
      <c r="CO185" s="90" t="str">
        <f>IF(AND(CO$85&gt;=FB185,CO$85&lt;=FC185),IFERROR($G185/FD185,0),"")</f>
        <v/>
      </c>
      <c r="CP185" s="90" t="str">
        <f>IF(AND(CP$85&gt;=FB185,CP$85&lt;=FC185),IFERROR($G185/FD185,0),"")</f>
        <v/>
      </c>
      <c r="CQ185" s="90" t="str">
        <f>IF(AND(CQ$85&gt;=FB185,CQ$85&lt;=FC185),IFERROR($G185/FD185,0),"")</f>
        <v/>
      </c>
      <c r="CR185" s="90" t="str">
        <f>IF(AND(CR$85&gt;=FB185,CR$85&lt;=FC185),IFERROR($G185/FD185,0),"")</f>
        <v/>
      </c>
      <c r="CS185" s="90" t="str">
        <f>IF(AND(CS$85&gt;=FB185,CS$85&lt;=FC185),IFERROR($G185/FD185,0),"")</f>
        <v/>
      </c>
      <c r="CT185" s="90" t="str">
        <f>IF(AND(CT$85&gt;=FB185,CT$85&lt;=FC185),IFERROR($G185/FD185,0),"")</f>
        <v/>
      </c>
      <c r="CU185" s="90" t="str">
        <f>IF(AND(CU$85&gt;=FB185,CU$85&lt;=FC185),IFERROR($G185/FD185,0),"")</f>
        <v/>
      </c>
      <c r="CV185" s="90" t="str">
        <f>IF(AND(CV$85&gt;=FB185,CV$85&lt;=FC185),IFERROR($G185/FD185,0),"")</f>
        <v/>
      </c>
      <c r="CW185" s="90" t="str">
        <f>IF(AND(CW$85&gt;=FB185,CW$85&lt;=FC185),IFERROR($G185/FD185,0),"")</f>
        <v/>
      </c>
      <c r="CX185" s="90" t="str">
        <f>IF(AND(CX$85&gt;=FB185,CX$85&lt;=FC185),IFERROR($G185/FD185,0),"")</f>
        <v/>
      </c>
      <c r="CY185" s="90" t="str">
        <f>IF(AND(CY$85&gt;=FB185,CY$85&lt;=FC185),IFERROR($G185/FD185,0),"")</f>
        <v/>
      </c>
      <c r="CZ185" s="90" t="str">
        <f>IF(AND(CZ$85&gt;=FB185,CZ$85&lt;=FC185),IFERROR($G185/FD185,0),"")</f>
        <v/>
      </c>
      <c r="DA185" s="90" t="str">
        <f>IF(AND(DA$85&gt;=FB185,DA$85&lt;=FC185),IFERROR($G185/FD185,0),"")</f>
        <v/>
      </c>
      <c r="DB185" s="90" t="str">
        <f>IF(AND(DB$85&gt;=FB185,DB$85&lt;=FC185),IFERROR($G185/FD185,0),"")</f>
        <v/>
      </c>
      <c r="DC185" s="90" t="str">
        <f>IF(AND(DC$85&gt;=FB185,DC$85&lt;=FC185),IFERROR($G185/FD185,0),"")</f>
        <v/>
      </c>
      <c r="DD185" s="90" t="str">
        <f>IF(AND(DD$85&gt;=FB185,DD$85&lt;=FC185),IFERROR($G185/FD185,0),"")</f>
        <v/>
      </c>
      <c r="DE185" s="90" t="str">
        <f>IF(AND(DE$85&gt;=FB185,DE$85&lt;=FC185),IFERROR($G185/FD185,0),"")</f>
        <v/>
      </c>
      <c r="DF185" s="90" t="str">
        <f>IF(AND(DF$85&gt;=FB185,DF$85&lt;=FC185),IFERROR($G185/FD185,0),"")</f>
        <v/>
      </c>
      <c r="DG185" s="90" t="str">
        <f>IF(AND(DG$85&gt;=FB185,DG$85&lt;=FC185),IFERROR($G185/FD185,0),"")</f>
        <v/>
      </c>
      <c r="DH185" s="90" t="str">
        <f>IF(AND(DH$85&gt;=FB185,DH$85&lt;=FC185),IFERROR($G185/FD185,0),"")</f>
        <v/>
      </c>
      <c r="DI185" s="90" t="str">
        <f>IF(AND(DI$85&gt;=FB185,DI$85&lt;=FC185),IFERROR($G185/FD185,0),"")</f>
        <v/>
      </c>
      <c r="DJ185" s="90" t="str">
        <f>IF(AND(DJ$85&gt;=FB185,DJ$85&lt;=FC185),IFERROR($G185/FD185,0),"")</f>
        <v/>
      </c>
      <c r="DK185" s="90" t="str">
        <f>IF(AND(DK$85&gt;=FB185,DK$85&lt;=FC185),IFERROR($G185/FD185,0),"")</f>
        <v/>
      </c>
      <c r="DL185" s="90" t="str">
        <f>IF(AND(DL$85&gt;=FB185,DL$85&lt;=FC185),IFERROR($G185/FD185,0),"")</f>
        <v/>
      </c>
      <c r="DM185" s="90" t="str">
        <f>IF(AND(DM$85&gt;=FB185,DM$85&lt;=FC185),IFERROR($G185/FD185,0),"")</f>
        <v/>
      </c>
      <c r="DN185" s="90" t="str">
        <f>IF(AND(DN$85&gt;=FB185,DN$85&lt;=FC185),IFERROR($G185/FD185,0),"")</f>
        <v/>
      </c>
      <c r="DO185" s="90" t="str">
        <f>IF(AND(DO$85&gt;=FB185,DO$85&lt;=FC185),IFERROR($G185/FD185,0),"")</f>
        <v/>
      </c>
      <c r="DP185" s="90" t="str">
        <f>IF(AND(DP$85&gt;=FB185,DP$85&lt;=FC185),IFERROR($G185/FD185,0),"")</f>
        <v/>
      </c>
      <c r="DQ185" s="90" t="str">
        <f>IF(AND(DQ$85&gt;=FB185,DQ$85&lt;=FC185),IFERROR($G185/FD185,0),"")</f>
        <v/>
      </c>
      <c r="DR185" s="90" t="str">
        <f>IF(AND(DR$85&gt;=FB185,DR$85&lt;=FC185),IFERROR($G185/FD185,0),"")</f>
        <v/>
      </c>
      <c r="DS185" s="90" t="str">
        <f>IF(AND(DS$85&gt;=FB185,DS$85&lt;=FC185),IFERROR($G185/FD185,0),"")</f>
        <v/>
      </c>
      <c r="DT185" s="90" t="str">
        <f>IF(AND(DT$85&gt;=FB185,DT$85&lt;=FC185),IFERROR($G185/FD185,0),"")</f>
        <v/>
      </c>
      <c r="DU185" s="90" t="str">
        <f>IF(AND(DU$85&gt;=FB185,DU$85&lt;=FC185),IFERROR($G185/FD185,0),"")</f>
        <v/>
      </c>
      <c r="DV185" s="90" t="str">
        <f>IF(AND(DV$85&gt;=FB185,DV$85&lt;=FC185),IFERROR($G185/FD185,0),"")</f>
        <v/>
      </c>
      <c r="DW185" s="90" t="str">
        <f>IF(AND(DW$85&gt;=FB185,DW$85&lt;=FC185),IFERROR($G185/FD185,0),"")</f>
        <v/>
      </c>
      <c r="DX185" s="90" t="str">
        <f>IF(AND(DX$85&gt;=FB185,DX$85&lt;=FC185),IFERROR($G185/FD185,0),"")</f>
        <v/>
      </c>
      <c r="DY185" s="90" t="str">
        <f>IF(AND(DY$85&gt;=FB185,DY$85&lt;=FC185),IFERROR($G185/FD185,0),"")</f>
        <v/>
      </c>
      <c r="DZ185" s="90" t="str">
        <f>IF(AND(DZ$85&gt;=FB185,DZ$85&lt;=FC185),IFERROR($G185/FD185,0),"")</f>
        <v/>
      </c>
      <c r="EA185" s="90" t="str">
        <f>IF(AND(EA$85&gt;=FB185,EA$85&lt;=FC185),IFERROR($G185/FD185,0),"")</f>
        <v/>
      </c>
      <c r="EB185" s="90" t="str">
        <f>IF(AND(EB$85&gt;=FB185,EB$85&lt;=FC185),IFERROR($G185/FD185,0),"")</f>
        <v/>
      </c>
      <c r="EC185" s="90" t="str">
        <f>IF(AND(EC$85&gt;=FB185,EC$85&lt;=FC185),IFERROR($G185/FD185,0),"")</f>
        <v/>
      </c>
      <c r="ED185" s="90" t="str">
        <f>IF(AND(ED$85&gt;=FB185,ED$85&lt;=FC185),IFERROR($G185/FD185,0),"")</f>
        <v/>
      </c>
      <c r="EE185" s="90" t="str">
        <f>IF(AND(EE$85&gt;=FB185,EE$85&lt;=FC185),IFERROR($G185/FD185,0),"")</f>
        <v/>
      </c>
      <c r="EF185" s="90" t="str">
        <f>IF(AND(EF$85&gt;=FB185,EF$85&lt;=FC185),IFERROR($G185/FD185,0),"")</f>
        <v/>
      </c>
      <c r="EG185" s="90" t="str">
        <f>IF(AND(EG$85&gt;=FB185,EG$85&lt;=FC185),IFERROR($G185/FD185,0),"")</f>
        <v/>
      </c>
      <c r="EH185" s="90" t="str">
        <f>IF(AND(EH$85&gt;=FB185,EH$85&lt;=FC185),IFERROR($G185/FD185,0),"")</f>
        <v/>
      </c>
      <c r="EI185" s="90" t="str">
        <f>IF(AND(EI$85&gt;=FB185,EI$85&lt;=FC185),IFERROR($G185/FD185,0),"")</f>
        <v/>
      </c>
      <c r="EJ185" s="90" t="str">
        <f>IF(AND(EJ$85&gt;=FB185,EJ$85&lt;=FC185),IFERROR($G185/FD185,0),"")</f>
        <v/>
      </c>
      <c r="EK185" s="90" t="str">
        <f>IF(AND(EK$85&gt;=FB185,EK$85&lt;=FC185),IFERROR($G185/FD185,0),"")</f>
        <v/>
      </c>
      <c r="EL185" s="90" t="str">
        <f>IF(AND(EL$85&gt;=FB185,EL$85&lt;=FC185),IFERROR($G185/FD185,0),"")</f>
        <v/>
      </c>
      <c r="EM185" s="90" t="str">
        <f>IF(AND(EM$85&gt;=FB185,EM$85&lt;=FC185),IFERROR($G185/FD185,0),"")</f>
        <v/>
      </c>
      <c r="EN185" s="90" t="str">
        <f>IF(AND(EN$85&gt;=FB185,EN$85&lt;=FC185),IFERROR($G185/FD185,0),"")</f>
        <v/>
      </c>
      <c r="EO185" s="90" t="str">
        <f>IF(AND(EO$85&gt;=FB185,EO$85&lt;=FC185),IFERROR($G185/FD185,0),"")</f>
        <v/>
      </c>
      <c r="EP185" s="90" t="str">
        <f>IF(AND(EP$85&gt;=FB185,EP$85&lt;=FC185),IFERROR($G185/FD185,0),"")</f>
        <v/>
      </c>
      <c r="EQ185" s="90" t="str">
        <f>IF(AND(EQ$85&gt;=FB185,EQ$85&lt;=FC185),IFERROR($G185/FD185,0),"")</f>
        <v/>
      </c>
      <c r="ER185" s="90" t="str">
        <f>IF(AND(ER$85&gt;=FB185,ER$85&lt;=FC185),IFERROR($G185/FD185,0),"")</f>
        <v/>
      </c>
      <c r="ES185" s="90" t="str">
        <f>IF(AND(ES$85&gt;=FB185,ES$85&lt;=FC185),IFERROR($G185/FD185,0),"")</f>
        <v/>
      </c>
      <c r="ET185" s="90" t="str">
        <f>IF(AND(ET$85&gt;=FB185,ET$85&lt;=FC185),IFERROR($G185/FD185,0),"")</f>
        <v/>
      </c>
      <c r="EU185" s="90" t="str">
        <f>IF(AND(EU$85&gt;=FB185,EU$85&lt;=FC185),IFERROR($G185/FD185,0),"")</f>
        <v/>
      </c>
      <c r="EV185" s="90" t="str">
        <f>IF(AND(EV$85&gt;=FB185,EV$85&lt;=FC185),IFERROR($G185/FD185,0),"")</f>
        <v/>
      </c>
      <c r="EW185" s="90" t="str">
        <f>IF(AND(EW$85&gt;=FB185,EW$85&lt;=FC185),IFERROR($G185/FD185,0),"")</f>
        <v/>
      </c>
      <c r="EX185" s="90" t="str">
        <f>IF(AND(EX$85&gt;=FB185,EX$85&lt;=FC185),IFERROR($G185/FD185,0),"")</f>
        <v/>
      </c>
      <c r="EY185" s="90" t="str">
        <f>IF(AND(EY$85&gt;=FB185,EY$85&lt;=FC185),IFERROR($G185/FD185,0),"")</f>
        <v/>
      </c>
      <c r="EZ185" s="90" t="str">
        <f>IF(AND(EZ$85&gt;=FB185,EZ$85&lt;=FC185),IFERROR($G185/FD185,0),"")</f>
        <v/>
      </c>
      <c r="FA185" s="90" t="str">
        <f>IF(AND(FA$85&gt;=FB185,FA$85&lt;=FC185),IFERROR($G185/FD185,0),"")</f>
        <v/>
      </c>
      <c r="FB185">
        <f>'06_Presupuesto'!J271-'02_Rendimientos'!$B$79+1</f>
        <v>68</v>
      </c>
      <c r="FC185">
        <f>'06_Presupuesto'!K271-'02_Rendimientos'!$B$79+1</f>
        <v>79</v>
      </c>
      <c r="FD185">
        <f>FC185-FB185+1</f>
        <v>12</v>
      </c>
    </row>
    <row r="186" spans="2:160">
      <c r="B186" s="109" t="str">
        <f>'06_Presupuesto'!K106</f>
        <v>C.2.2.3</v>
      </c>
      <c r="C186" s="109" t="str">
        <f>'06_Presupuesto'!L106</f>
        <v>Limpieza y Desinfección de la Línea</v>
      </c>
      <c r="D186" s="109" t="str">
        <f>'06_Presupuesto'!M106</f>
        <v>UNI</v>
      </c>
      <c r="E186" s="110">
        <f>'06_Presupuesto'!N106</f>
        <v>1</v>
      </c>
      <c r="F186" s="110">
        <f>'06_Presupuesto'!O106</f>
        <v>275000</v>
      </c>
      <c r="G186" s="110">
        <f>'06_Presupuesto'!P106</f>
        <v>275000</v>
      </c>
      <c r="H186" s="110" t="str">
        <f>IF(AND(H$85&gt;=FB186,H$85&lt;=FC186),IFERROR($G186/FD186,0),"")</f>
        <v/>
      </c>
      <c r="I186" s="110" t="str">
        <f>IF(AND(I$85&gt;=FB186,I$85&lt;=FC186),IFERROR($G186/FD186,0),"")</f>
        <v/>
      </c>
      <c r="J186" s="110" t="str">
        <f>IF(AND(J$85&gt;=FB186,J$85&lt;=FC186),IFERROR($G186/FD186,0),"")</f>
        <v/>
      </c>
      <c r="K186" s="110" t="str">
        <f>IF(AND(K$85&gt;=FB186,K$85&lt;=FC186),IFERROR($G186/FD186,0),"")</f>
        <v/>
      </c>
      <c r="L186" s="110" t="str">
        <f>IF(AND(L$85&gt;=FB186,L$85&lt;=FC186),IFERROR($G186/FD186,0),"")</f>
        <v/>
      </c>
      <c r="M186" s="110" t="str">
        <f>IF(AND(M$85&gt;=FB186,M$85&lt;=FC186),IFERROR($G186/FD186,0),"")</f>
        <v/>
      </c>
      <c r="N186" s="110" t="str">
        <f>IF(AND(N$85&gt;=FB186,N$85&lt;=FC186),IFERROR($G186/FD186,0),"")</f>
        <v/>
      </c>
      <c r="O186" s="110" t="str">
        <f>IF(AND(O$85&gt;=FB186,O$85&lt;=FC186),IFERROR($G186/FD186,0),"")</f>
        <v/>
      </c>
      <c r="P186" s="110" t="str">
        <f>IF(AND(P$85&gt;=FB186,P$85&lt;=FC186),IFERROR($G186/FD186,0),"")</f>
        <v/>
      </c>
      <c r="Q186" s="110" t="str">
        <f>IF(AND(Q$85&gt;=FB186,Q$85&lt;=FC186),IFERROR($G186/FD186,0),"")</f>
        <v/>
      </c>
      <c r="R186" s="110" t="str">
        <f>IF(AND(R$85&gt;=FB186,R$85&lt;=FC186),IFERROR($G186/FD186,0),"")</f>
        <v/>
      </c>
      <c r="S186" s="110" t="str">
        <f>IF(AND(S$85&gt;=FB186,S$85&lt;=FC186),IFERROR($G186/FD186,0),"")</f>
        <v/>
      </c>
      <c r="T186" s="110" t="str">
        <f>IF(AND(T$85&gt;=FB186,T$85&lt;=FC186),IFERROR($G186/FD186,0),"")</f>
        <v/>
      </c>
      <c r="U186" s="110" t="str">
        <f>IF(AND(U$85&gt;=FB186,U$85&lt;=FC186),IFERROR($G186/FD186,0),"")</f>
        <v/>
      </c>
      <c r="V186" s="110" t="str">
        <f>IF(AND(V$85&gt;=FB186,V$85&lt;=FC186),IFERROR($G186/FD186,0),"")</f>
        <v/>
      </c>
      <c r="W186" s="110" t="str">
        <f>IF(AND(W$85&gt;=FB186,W$85&lt;=FC186),IFERROR($G186/FD186,0),"")</f>
        <v/>
      </c>
      <c r="X186" s="110" t="str">
        <f>IF(AND(X$85&gt;=FB186,X$85&lt;=FC186),IFERROR($G186/FD186,0),"")</f>
        <v/>
      </c>
      <c r="Y186" s="110" t="str">
        <f>IF(AND(Y$85&gt;=FB186,Y$85&lt;=FC186),IFERROR($G186/FD186,0),"")</f>
        <v/>
      </c>
      <c r="Z186" s="110" t="str">
        <f>IF(AND(Z$85&gt;=FB186,Z$85&lt;=FC186),IFERROR($G186/FD186,0),"")</f>
        <v/>
      </c>
      <c r="AA186" s="110" t="str">
        <f>IF(AND(AA$85&gt;=FB186,AA$85&lt;=FC186),IFERROR($G186/FD186,0),"")</f>
        <v/>
      </c>
      <c r="AB186" s="110" t="str">
        <f>IF(AND(AB$85&gt;=FB186,AB$85&lt;=FC186),IFERROR($G186/FD186,0),"")</f>
        <v/>
      </c>
      <c r="AC186" s="110" t="str">
        <f>IF(AND(AC$85&gt;=FB186,AC$85&lt;=FC186),IFERROR($G186/FD186,0),"")</f>
        <v/>
      </c>
      <c r="AD186" s="110" t="str">
        <f>IF(AND(AD$85&gt;=FB186,AD$85&lt;=FC186),IFERROR($G186/FD186,0),"")</f>
        <v/>
      </c>
      <c r="AE186" s="110" t="str">
        <f>IF(AND(AE$85&gt;=FB186,AE$85&lt;=FC186),IFERROR($G186/FD186,0),"")</f>
        <v/>
      </c>
      <c r="AF186" s="110" t="str">
        <f>IF(AND(AF$85&gt;=FB186,AF$85&lt;=FC186),IFERROR($G186/FD186,0),"")</f>
        <v/>
      </c>
      <c r="AG186" s="110" t="str">
        <f>IF(AND(AG$85&gt;=FB186,AG$85&lt;=FC186),IFERROR($G186/FD186,0),"")</f>
        <v/>
      </c>
      <c r="AH186" s="110" t="str">
        <f>IF(AND(AH$85&gt;=FB186,AH$85&lt;=FC186),IFERROR($G186/FD186,0),"")</f>
        <v/>
      </c>
      <c r="AI186" s="110" t="str">
        <f>IF(AND(AI$85&gt;=FB186,AI$85&lt;=FC186),IFERROR($G186/FD186,0),"")</f>
        <v/>
      </c>
      <c r="AJ186" s="110" t="str">
        <f>IF(AND(AJ$85&gt;=FB186,AJ$85&lt;=FC186),IFERROR($G186/FD186,0),"")</f>
        <v/>
      </c>
      <c r="AK186" s="110" t="str">
        <f>IF(AND(AK$85&gt;=FB186,AK$85&lt;=FC186),IFERROR($G186/FD186,0),"")</f>
        <v/>
      </c>
      <c r="AL186" s="110" t="str">
        <f>IF(AND(AL$85&gt;=FB186,AL$85&lt;=FC186),IFERROR($G186/FD186,0),"")</f>
        <v/>
      </c>
      <c r="AM186" s="110" t="str">
        <f>IF(AND(AM$85&gt;=FB186,AM$85&lt;=FC186),IFERROR($G186/FD186,0),"")</f>
        <v/>
      </c>
      <c r="AN186" s="110" t="str">
        <f>IF(AND(AN$85&gt;=FB186,AN$85&lt;=FC186),IFERROR($G186/FD186,0),"")</f>
        <v/>
      </c>
      <c r="AO186" s="110" t="str">
        <f>IF(AND(AO$85&gt;=FB186,AO$85&lt;=FC186),IFERROR($G186/FD186,0),"")</f>
        <v/>
      </c>
      <c r="AP186" s="110" t="str">
        <f>IF(AND(AP$85&gt;=FB186,AP$85&lt;=FC186),IFERROR($G186/FD186,0),"")</f>
        <v/>
      </c>
      <c r="AQ186" s="110" t="str">
        <f>IF(AND(AQ$85&gt;=FB186,AQ$85&lt;=FC186),IFERROR($G186/FD186,0),"")</f>
        <v/>
      </c>
      <c r="AR186" s="110" t="str">
        <f>IF(AND(AR$85&gt;=FB186,AR$85&lt;=FC186),IFERROR($G186/FD186,0),"")</f>
        <v/>
      </c>
      <c r="AS186" s="110" t="str">
        <f>IF(AND(AS$85&gt;=FB186,AS$85&lt;=FC186),IFERROR($G186/FD186,0),"")</f>
        <v/>
      </c>
      <c r="AT186" s="110" t="str">
        <f>IF(AND(AT$85&gt;=FB186,AT$85&lt;=FC186),IFERROR($G186/FD186,0),"")</f>
        <v/>
      </c>
      <c r="AU186" s="110" t="str">
        <f>IF(AND(AU$85&gt;=FB186,AU$85&lt;=FC186),IFERROR($G186/FD186,0),"")</f>
        <v/>
      </c>
      <c r="AV186" s="110" t="str">
        <f>IF(AND(AV$85&gt;=FB186,AV$85&lt;=FC186),IFERROR($G186/FD186,0),"")</f>
        <v/>
      </c>
      <c r="AW186" s="110" t="str">
        <f>IF(AND(AW$85&gt;=FB186,AW$85&lt;=FC186),IFERROR($G186/FD186,0),"")</f>
        <v/>
      </c>
      <c r="AX186" s="110" t="str">
        <f>IF(AND(AX$85&gt;=FB186,AX$85&lt;=FC186),IFERROR($G186/FD186,0),"")</f>
        <v/>
      </c>
      <c r="AY186" s="110" t="str">
        <f>IF(AND(AY$85&gt;=FB186,AY$85&lt;=FC186),IFERROR($G186/FD186,0),"")</f>
        <v/>
      </c>
      <c r="AZ186" s="110" t="str">
        <f>IF(AND(AZ$85&gt;=FB186,AZ$85&lt;=FC186),IFERROR($G186/FD186,0),"")</f>
        <v/>
      </c>
      <c r="BA186" s="110" t="str">
        <f>IF(AND(BA$85&gt;=FB186,BA$85&lt;=FC186),IFERROR($G186/FD186,0),"")</f>
        <v/>
      </c>
      <c r="BB186" s="110" t="str">
        <f>IF(AND(BB$85&gt;=FB186,BB$85&lt;=FC186),IFERROR($G186/FD186,0),"")</f>
        <v/>
      </c>
      <c r="BC186" s="110" t="str">
        <f>IF(AND(BC$85&gt;=FB186,BC$85&lt;=FC186),IFERROR($G186/FD186,0),"")</f>
        <v/>
      </c>
      <c r="BD186" s="110" t="str">
        <f>IF(AND(BD$85&gt;=FB186,BD$85&lt;=FC186),IFERROR($G186/FD186,0),"")</f>
        <v/>
      </c>
      <c r="BE186" s="110" t="str">
        <f>IF(AND(BE$85&gt;=FB186,BE$85&lt;=FC186),IFERROR($G186/FD186,0),"")</f>
        <v/>
      </c>
      <c r="BF186" s="110" t="str">
        <f>IF(AND(BF$85&gt;=FB186,BF$85&lt;=FC186),IFERROR($G186/FD186,0),"")</f>
        <v/>
      </c>
      <c r="BG186" s="110" t="str">
        <f>IF(AND(BG$85&gt;=FB186,BG$85&lt;=FC186),IFERROR($G186/FD186,0),"")</f>
        <v/>
      </c>
      <c r="BH186" s="110" t="str">
        <f>IF(AND(BH$85&gt;=FB186,BH$85&lt;=FC186),IFERROR($G186/FD186,0),"")</f>
        <v/>
      </c>
      <c r="BI186" s="110" t="str">
        <f>IF(AND(BI$85&gt;=FB186,BI$85&lt;=FC186),IFERROR($G186/FD186,0),"")</f>
        <v/>
      </c>
      <c r="BJ186" s="110" t="str">
        <f>IF(AND(BJ$85&gt;=FB186,BJ$85&lt;=FC186),IFERROR($G186/FD186,0),"")</f>
        <v/>
      </c>
      <c r="BK186" s="110" t="str">
        <f>IF(AND(BK$85&gt;=FB186,BK$85&lt;=FC186),IFERROR($G186/FD186,0),"")</f>
        <v/>
      </c>
      <c r="BL186" s="110" t="str">
        <f>IF(AND(BL$85&gt;=FB186,BL$85&lt;=FC186),IFERROR($G186/FD186,0),"")</f>
        <v/>
      </c>
      <c r="BM186" s="110" t="str">
        <f>IF(AND(BM$85&gt;=FB186,BM$85&lt;=FC186),IFERROR($G186/FD186,0),"")</f>
        <v/>
      </c>
      <c r="BN186" s="110" t="str">
        <f>IF(AND(BN$85&gt;=FB186,BN$85&lt;=FC186),IFERROR($G186/FD186,0),"")</f>
        <v/>
      </c>
      <c r="BO186" s="110" t="str">
        <f>IF(AND(BO$85&gt;=FB186,BO$85&lt;=FC186),IFERROR($G186/FD186,0),"")</f>
        <v/>
      </c>
      <c r="BP186" s="110" t="str">
        <f>IF(AND(BP$85&gt;=FB186,BP$85&lt;=FC186),IFERROR($G186/FD186,0),"")</f>
        <v/>
      </c>
      <c r="BQ186" s="110" t="str">
        <f>IF(AND(BQ$85&gt;=FB186,BQ$85&lt;=FC186),IFERROR($G186/FD186,0),"")</f>
        <v/>
      </c>
      <c r="BR186" s="110" t="str">
        <f>IF(AND(BR$85&gt;=FB186,BR$85&lt;=FC186),IFERROR($G186/FD186,0),"")</f>
        <v/>
      </c>
      <c r="BS186" s="110" t="str">
        <f>IF(AND(BS$85&gt;=FB186,BS$85&lt;=FC186),IFERROR($G186/FD186,0),"")</f>
        <v/>
      </c>
      <c r="BT186" s="110" t="str">
        <f>IF(AND(BT$85&gt;=FB186,BT$85&lt;=FC186),IFERROR($G186/FD186,0),"")</f>
        <v/>
      </c>
      <c r="BU186" s="110" t="str">
        <f>IF(AND(BU$85&gt;=FB186,BU$85&lt;=FC186),IFERROR($G186/FD186,0),"")</f>
        <v/>
      </c>
      <c r="BV186" s="110" t="str">
        <f>IF(AND(BV$85&gt;=FB186,BV$85&lt;=FC186),IFERROR($G186/FD186,0),"")</f>
        <v/>
      </c>
      <c r="BW186" s="110">
        <f>IF(AND(BW$85&gt;=FB186,BW$85&lt;=FC186),IFERROR($G186/FD186,0),"")</f>
        <v>22916.666666666668</v>
      </c>
      <c r="BX186" s="110">
        <f>IF(AND(BX$85&gt;=FB186,BX$85&lt;=FC186),IFERROR($G186/FD186,0),"")</f>
        <v>22916.666666666668</v>
      </c>
      <c r="BY186" s="110">
        <f>IF(AND(BY$85&gt;=FB186,BY$85&lt;=FC186),IFERROR($G186/FD186,0),"")</f>
        <v>22916.666666666668</v>
      </c>
      <c r="BZ186" s="110">
        <f>IF(AND(BZ$85&gt;=FB186,BZ$85&lt;=FC186),IFERROR($G186/FD186,0),"")</f>
        <v>22916.666666666668</v>
      </c>
      <c r="CA186" s="110">
        <f>IF(AND(CA$85&gt;=FB186,CA$85&lt;=FC186),IFERROR($G186/FD186,0),"")</f>
        <v>22916.666666666668</v>
      </c>
      <c r="CB186" s="110">
        <f>IF(AND(CB$85&gt;=FB186,CB$85&lt;=FC186),IFERROR($G186/FD186,0),"")</f>
        <v>22916.666666666668</v>
      </c>
      <c r="CC186" s="110">
        <f>IF(AND(CC$85&gt;=FB186,CC$85&lt;=FC186),IFERROR($G186/FD186,0),"")</f>
        <v>22916.666666666668</v>
      </c>
      <c r="CD186" s="110">
        <f>IF(AND(CD$85&gt;=FB186,CD$85&lt;=FC186),IFERROR($G186/FD186,0),"")</f>
        <v>22916.666666666668</v>
      </c>
      <c r="CE186" s="110">
        <f>IF(AND(CE$85&gt;=FB186,CE$85&lt;=FC186),IFERROR($G186/FD186,0),"")</f>
        <v>22916.666666666668</v>
      </c>
      <c r="CF186" s="110">
        <f>IF(AND(CF$85&gt;=FB186,CF$85&lt;=FC186),IFERROR($G186/FD186,0),"")</f>
        <v>22916.666666666668</v>
      </c>
      <c r="CG186" s="110">
        <f>IF(AND(CG$85&gt;=FB186,CG$85&lt;=FC186),IFERROR($G186/FD186,0),"")</f>
        <v>22916.666666666668</v>
      </c>
      <c r="CH186" s="110">
        <f>IF(AND(CH$85&gt;=FB186,CH$85&lt;=FC186),IFERROR($G186/FD186,0),"")</f>
        <v>22916.666666666668</v>
      </c>
      <c r="CI186" s="110" t="str">
        <f>IF(AND(CI$85&gt;=FB186,CI$85&lt;=FC186),IFERROR($G186/FD186,0),"")</f>
        <v/>
      </c>
      <c r="CJ186" s="110" t="str">
        <f>IF(AND(CJ$85&gt;=FB186,CJ$85&lt;=FC186),IFERROR($G186/FD186,0),"")</f>
        <v/>
      </c>
      <c r="CK186" s="110" t="str">
        <f>IF(AND(CK$85&gt;=FB186,CK$85&lt;=FC186),IFERROR($G186/FD186,0),"")</f>
        <v/>
      </c>
      <c r="CL186" s="110" t="str">
        <f>IF(AND(CL$85&gt;=FB186,CL$85&lt;=FC186),IFERROR($G186/FD186,0),"")</f>
        <v/>
      </c>
      <c r="CM186" s="110" t="str">
        <f>IF(AND(CM$85&gt;=FB186,CM$85&lt;=FC186),IFERROR($G186/FD186,0),"")</f>
        <v/>
      </c>
      <c r="CN186" s="110" t="str">
        <f>IF(AND(CN$85&gt;=FB186,CN$85&lt;=FC186),IFERROR($G186/FD186,0),"")</f>
        <v/>
      </c>
      <c r="CO186" s="110" t="str">
        <f>IF(AND(CO$85&gt;=FB186,CO$85&lt;=FC186),IFERROR($G186/FD186,0),"")</f>
        <v/>
      </c>
      <c r="CP186" s="110" t="str">
        <f>IF(AND(CP$85&gt;=FB186,CP$85&lt;=FC186),IFERROR($G186/FD186,0),"")</f>
        <v/>
      </c>
      <c r="CQ186" s="110" t="str">
        <f>IF(AND(CQ$85&gt;=FB186,CQ$85&lt;=FC186),IFERROR($G186/FD186,0),"")</f>
        <v/>
      </c>
      <c r="CR186" s="110" t="str">
        <f>IF(AND(CR$85&gt;=FB186,CR$85&lt;=FC186),IFERROR($G186/FD186,0),"")</f>
        <v/>
      </c>
      <c r="CS186" s="110" t="str">
        <f>IF(AND(CS$85&gt;=FB186,CS$85&lt;=FC186),IFERROR($G186/FD186,0),"")</f>
        <v/>
      </c>
      <c r="CT186" s="110" t="str">
        <f>IF(AND(CT$85&gt;=FB186,CT$85&lt;=FC186),IFERROR($G186/FD186,0),"")</f>
        <v/>
      </c>
      <c r="CU186" s="110" t="str">
        <f>IF(AND(CU$85&gt;=FB186,CU$85&lt;=FC186),IFERROR($G186/FD186,0),"")</f>
        <v/>
      </c>
      <c r="CV186" s="110" t="str">
        <f>IF(AND(CV$85&gt;=FB186,CV$85&lt;=FC186),IFERROR($G186/FD186,0),"")</f>
        <v/>
      </c>
      <c r="CW186" s="110" t="str">
        <f>IF(AND(CW$85&gt;=FB186,CW$85&lt;=FC186),IFERROR($G186/FD186,0),"")</f>
        <v/>
      </c>
      <c r="CX186" s="110" t="str">
        <f>IF(AND(CX$85&gt;=FB186,CX$85&lt;=FC186),IFERROR($G186/FD186,0),"")</f>
        <v/>
      </c>
      <c r="CY186" s="110" t="str">
        <f>IF(AND(CY$85&gt;=FB186,CY$85&lt;=FC186),IFERROR($G186/FD186,0),"")</f>
        <v/>
      </c>
      <c r="CZ186" s="110" t="str">
        <f>IF(AND(CZ$85&gt;=FB186,CZ$85&lt;=FC186),IFERROR($G186/FD186,0),"")</f>
        <v/>
      </c>
      <c r="DA186" s="110" t="str">
        <f>IF(AND(DA$85&gt;=FB186,DA$85&lt;=FC186),IFERROR($G186/FD186,0),"")</f>
        <v/>
      </c>
      <c r="DB186" s="110" t="str">
        <f>IF(AND(DB$85&gt;=FB186,DB$85&lt;=FC186),IFERROR($G186/FD186,0),"")</f>
        <v/>
      </c>
      <c r="DC186" s="110" t="str">
        <f>IF(AND(DC$85&gt;=FB186,DC$85&lt;=FC186),IFERROR($G186/FD186,0),"")</f>
        <v/>
      </c>
      <c r="DD186" s="110" t="str">
        <f>IF(AND(DD$85&gt;=FB186,DD$85&lt;=FC186),IFERROR($G186/FD186,0),"")</f>
        <v/>
      </c>
      <c r="DE186" s="110" t="str">
        <f>IF(AND(DE$85&gt;=FB186,DE$85&lt;=FC186),IFERROR($G186/FD186,0),"")</f>
        <v/>
      </c>
      <c r="DF186" s="110" t="str">
        <f>IF(AND(DF$85&gt;=FB186,DF$85&lt;=FC186),IFERROR($G186/FD186,0),"")</f>
        <v/>
      </c>
      <c r="DG186" s="110" t="str">
        <f>IF(AND(DG$85&gt;=FB186,DG$85&lt;=FC186),IFERROR($G186/FD186,0),"")</f>
        <v/>
      </c>
      <c r="DH186" s="110" t="str">
        <f>IF(AND(DH$85&gt;=FB186,DH$85&lt;=FC186),IFERROR($G186/FD186,0),"")</f>
        <v/>
      </c>
      <c r="DI186" s="110" t="str">
        <f>IF(AND(DI$85&gt;=FB186,DI$85&lt;=FC186),IFERROR($G186/FD186,0),"")</f>
        <v/>
      </c>
      <c r="DJ186" s="110" t="str">
        <f>IF(AND(DJ$85&gt;=FB186,DJ$85&lt;=FC186),IFERROR($G186/FD186,0),"")</f>
        <v/>
      </c>
      <c r="DK186" s="110" t="str">
        <f>IF(AND(DK$85&gt;=FB186,DK$85&lt;=FC186),IFERROR($G186/FD186,0),"")</f>
        <v/>
      </c>
      <c r="DL186" s="110" t="str">
        <f>IF(AND(DL$85&gt;=FB186,DL$85&lt;=FC186),IFERROR($G186/FD186,0),"")</f>
        <v/>
      </c>
      <c r="DM186" s="110" t="str">
        <f>IF(AND(DM$85&gt;=FB186,DM$85&lt;=FC186),IFERROR($G186/FD186,0),"")</f>
        <v/>
      </c>
      <c r="DN186" s="110" t="str">
        <f>IF(AND(DN$85&gt;=FB186,DN$85&lt;=FC186),IFERROR($G186/FD186,0),"")</f>
        <v/>
      </c>
      <c r="DO186" s="110" t="str">
        <f>IF(AND(DO$85&gt;=FB186,DO$85&lt;=FC186),IFERROR($G186/FD186,0),"")</f>
        <v/>
      </c>
      <c r="DP186" s="110" t="str">
        <f>IF(AND(DP$85&gt;=FB186,DP$85&lt;=FC186),IFERROR($G186/FD186,0),"")</f>
        <v/>
      </c>
      <c r="DQ186" s="110" t="str">
        <f>IF(AND(DQ$85&gt;=FB186,DQ$85&lt;=FC186),IFERROR($G186/FD186,0),"")</f>
        <v/>
      </c>
      <c r="DR186" s="110" t="str">
        <f>IF(AND(DR$85&gt;=FB186,DR$85&lt;=FC186),IFERROR($G186/FD186,0),"")</f>
        <v/>
      </c>
      <c r="DS186" s="110" t="str">
        <f>IF(AND(DS$85&gt;=FB186,DS$85&lt;=FC186),IFERROR($G186/FD186,0),"")</f>
        <v/>
      </c>
      <c r="DT186" s="110" t="str">
        <f>IF(AND(DT$85&gt;=FB186,DT$85&lt;=FC186),IFERROR($G186/FD186,0),"")</f>
        <v/>
      </c>
      <c r="DU186" s="110" t="str">
        <f>IF(AND(DU$85&gt;=FB186,DU$85&lt;=FC186),IFERROR($G186/FD186,0),"")</f>
        <v/>
      </c>
      <c r="DV186" s="110" t="str">
        <f>IF(AND(DV$85&gt;=FB186,DV$85&lt;=FC186),IFERROR($G186/FD186,0),"")</f>
        <v/>
      </c>
      <c r="DW186" s="110" t="str">
        <f>IF(AND(DW$85&gt;=FB186,DW$85&lt;=FC186),IFERROR($G186/FD186,0),"")</f>
        <v/>
      </c>
      <c r="DX186" s="110" t="str">
        <f>IF(AND(DX$85&gt;=FB186,DX$85&lt;=FC186),IFERROR($G186/FD186,0),"")</f>
        <v/>
      </c>
      <c r="DY186" s="110" t="str">
        <f>IF(AND(DY$85&gt;=FB186,DY$85&lt;=FC186),IFERROR($G186/FD186,0),"")</f>
        <v/>
      </c>
      <c r="DZ186" s="110" t="str">
        <f>IF(AND(DZ$85&gt;=FB186,DZ$85&lt;=FC186),IFERROR($G186/FD186,0),"")</f>
        <v/>
      </c>
      <c r="EA186" s="110" t="str">
        <f>IF(AND(EA$85&gt;=FB186,EA$85&lt;=FC186),IFERROR($G186/FD186,0),"")</f>
        <v/>
      </c>
      <c r="EB186" s="110" t="str">
        <f>IF(AND(EB$85&gt;=FB186,EB$85&lt;=FC186),IFERROR($G186/FD186,0),"")</f>
        <v/>
      </c>
      <c r="EC186" s="110" t="str">
        <f>IF(AND(EC$85&gt;=FB186,EC$85&lt;=FC186),IFERROR($G186/FD186,0),"")</f>
        <v/>
      </c>
      <c r="ED186" s="110" t="str">
        <f>IF(AND(ED$85&gt;=FB186,ED$85&lt;=FC186),IFERROR($G186/FD186,0),"")</f>
        <v/>
      </c>
      <c r="EE186" s="110" t="str">
        <f>IF(AND(EE$85&gt;=FB186,EE$85&lt;=FC186),IFERROR($G186/FD186,0),"")</f>
        <v/>
      </c>
      <c r="EF186" s="110" t="str">
        <f>IF(AND(EF$85&gt;=FB186,EF$85&lt;=FC186),IFERROR($G186/FD186,0),"")</f>
        <v/>
      </c>
      <c r="EG186" s="110" t="str">
        <f>IF(AND(EG$85&gt;=FB186,EG$85&lt;=FC186),IFERROR($G186/FD186,0),"")</f>
        <v/>
      </c>
      <c r="EH186" s="110" t="str">
        <f>IF(AND(EH$85&gt;=FB186,EH$85&lt;=FC186),IFERROR($G186/FD186,0),"")</f>
        <v/>
      </c>
      <c r="EI186" s="110" t="str">
        <f>IF(AND(EI$85&gt;=FB186,EI$85&lt;=FC186),IFERROR($G186/FD186,0),"")</f>
        <v/>
      </c>
      <c r="EJ186" s="110" t="str">
        <f>IF(AND(EJ$85&gt;=FB186,EJ$85&lt;=FC186),IFERROR($G186/FD186,0),"")</f>
        <v/>
      </c>
      <c r="EK186" s="110" t="str">
        <f>IF(AND(EK$85&gt;=FB186,EK$85&lt;=FC186),IFERROR($G186/FD186,0),"")</f>
        <v/>
      </c>
      <c r="EL186" s="110" t="str">
        <f>IF(AND(EL$85&gt;=FB186,EL$85&lt;=FC186),IFERROR($G186/FD186,0),"")</f>
        <v/>
      </c>
      <c r="EM186" s="110" t="str">
        <f>IF(AND(EM$85&gt;=FB186,EM$85&lt;=FC186),IFERROR($G186/FD186,0),"")</f>
        <v/>
      </c>
      <c r="EN186" s="110" t="str">
        <f>IF(AND(EN$85&gt;=FB186,EN$85&lt;=FC186),IFERROR($G186/FD186,0),"")</f>
        <v/>
      </c>
      <c r="EO186" s="110" t="str">
        <f>IF(AND(EO$85&gt;=FB186,EO$85&lt;=FC186),IFERROR($G186/FD186,0),"")</f>
        <v/>
      </c>
      <c r="EP186" s="110" t="str">
        <f>IF(AND(EP$85&gt;=FB186,EP$85&lt;=FC186),IFERROR($G186/FD186,0),"")</f>
        <v/>
      </c>
      <c r="EQ186" s="110" t="str">
        <f>IF(AND(EQ$85&gt;=FB186,EQ$85&lt;=FC186),IFERROR($G186/FD186,0),"")</f>
        <v/>
      </c>
      <c r="ER186" s="110" t="str">
        <f>IF(AND(ER$85&gt;=FB186,ER$85&lt;=FC186),IFERROR($G186/FD186,0),"")</f>
        <v/>
      </c>
      <c r="ES186" s="110" t="str">
        <f>IF(AND(ES$85&gt;=FB186,ES$85&lt;=FC186),IFERROR($G186/FD186,0),"")</f>
        <v/>
      </c>
      <c r="ET186" s="110" t="str">
        <f>IF(AND(ET$85&gt;=FB186,ET$85&lt;=FC186),IFERROR($G186/FD186,0),"")</f>
        <v/>
      </c>
      <c r="EU186" s="110" t="str">
        <f>IF(AND(EU$85&gt;=FB186,EU$85&lt;=FC186),IFERROR($G186/FD186,0),"")</f>
        <v/>
      </c>
      <c r="EV186" s="110" t="str">
        <f>IF(AND(EV$85&gt;=FB186,EV$85&lt;=FC186),IFERROR($G186/FD186,0),"")</f>
        <v/>
      </c>
      <c r="EW186" s="110" t="str">
        <f>IF(AND(EW$85&gt;=FB186,EW$85&lt;=FC186),IFERROR($G186/FD186,0),"")</f>
        <v/>
      </c>
      <c r="EX186" s="110" t="str">
        <f>IF(AND(EX$85&gt;=FB186,EX$85&lt;=FC186),IFERROR($G186/FD186,0),"")</f>
        <v/>
      </c>
      <c r="EY186" s="110" t="str">
        <f>IF(AND(EY$85&gt;=FB186,EY$85&lt;=FC186),IFERROR($G186/FD186,0),"")</f>
        <v/>
      </c>
      <c r="EZ186" s="110" t="str">
        <f>IF(AND(EZ$85&gt;=FB186,EZ$85&lt;=FC186),IFERROR($G186/FD186,0),"")</f>
        <v/>
      </c>
      <c r="FA186" s="110" t="str">
        <f>IF(AND(FA$85&gt;=FB186,FA$85&lt;=FC186),IFERROR($G186/FD186,0),"")</f>
        <v/>
      </c>
      <c r="FB186">
        <f>'06_Presupuesto'!J272-'02_Rendimientos'!$B$79+1</f>
        <v>68</v>
      </c>
      <c r="FC186">
        <f>'06_Presupuesto'!K272-'02_Rendimientos'!$B$79+1</f>
        <v>79</v>
      </c>
      <c r="FD186">
        <f>FC186-FB186+1</f>
        <v>12</v>
      </c>
    </row>
    <row r="187" spans="2:160">
      <c r="B187" t="str">
        <f>'06_Presupuesto'!K107</f>
        <v>C.2.3.1/a)</v>
      </c>
      <c r="C187" t="str">
        <f>'06_Presupuesto'!L107</f>
        <v>Instalación de Arranque domiciliario 0-20 m</v>
      </c>
      <c r="D187" t="str">
        <f>'06_Presupuesto'!M107</f>
        <v>UNI</v>
      </c>
      <c r="E187" s="90">
        <f>'06_Presupuesto'!N107</f>
        <v>1</v>
      </c>
      <c r="F187" s="90">
        <f>'06_Presupuesto'!O107</f>
        <v>724999.99999999988</v>
      </c>
      <c r="G187" s="90">
        <f>'06_Presupuesto'!P107</f>
        <v>724999.99999999988</v>
      </c>
      <c r="H187" s="90" t="str">
        <f>IF(AND(H$85&gt;=FB187,H$85&lt;=FC187),IFERROR($G187/FD187,0),"")</f>
        <v/>
      </c>
      <c r="I187" s="90" t="str">
        <f>IF(AND(I$85&gt;=FB187,I$85&lt;=FC187),IFERROR($G187/FD187,0),"")</f>
        <v/>
      </c>
      <c r="J187" s="90" t="str">
        <f>IF(AND(J$85&gt;=FB187,J$85&lt;=FC187),IFERROR($G187/FD187,0),"")</f>
        <v/>
      </c>
      <c r="K187" s="90" t="str">
        <f>IF(AND(K$85&gt;=FB187,K$85&lt;=FC187),IFERROR($G187/FD187,0),"")</f>
        <v/>
      </c>
      <c r="L187" s="90" t="str">
        <f>IF(AND(L$85&gt;=FB187,L$85&lt;=FC187),IFERROR($G187/FD187,0),"")</f>
        <v/>
      </c>
      <c r="M187" s="90" t="str">
        <f>IF(AND(M$85&gt;=FB187,M$85&lt;=FC187),IFERROR($G187/FD187,0),"")</f>
        <v/>
      </c>
      <c r="N187" s="90" t="str">
        <f>IF(AND(N$85&gt;=FB187,N$85&lt;=FC187),IFERROR($G187/FD187,0),"")</f>
        <v/>
      </c>
      <c r="O187" s="90" t="str">
        <f>IF(AND(O$85&gt;=FB187,O$85&lt;=FC187),IFERROR($G187/FD187,0),"")</f>
        <v/>
      </c>
      <c r="P187" s="90" t="str">
        <f>IF(AND(P$85&gt;=FB187,P$85&lt;=FC187),IFERROR($G187/FD187,0),"")</f>
        <v/>
      </c>
      <c r="Q187" s="90" t="str">
        <f>IF(AND(Q$85&gt;=FB187,Q$85&lt;=FC187),IFERROR($G187/FD187,0),"")</f>
        <v/>
      </c>
      <c r="R187" s="90" t="str">
        <f>IF(AND(R$85&gt;=FB187,R$85&lt;=FC187),IFERROR($G187/FD187,0),"")</f>
        <v/>
      </c>
      <c r="S187" s="90" t="str">
        <f>IF(AND(S$85&gt;=FB187,S$85&lt;=FC187),IFERROR($G187/FD187,0),"")</f>
        <v/>
      </c>
      <c r="T187" s="90" t="str">
        <f>IF(AND(T$85&gt;=FB187,T$85&lt;=FC187),IFERROR($G187/FD187,0),"")</f>
        <v/>
      </c>
      <c r="U187" s="90" t="str">
        <f>IF(AND(U$85&gt;=FB187,U$85&lt;=FC187),IFERROR($G187/FD187,0),"")</f>
        <v/>
      </c>
      <c r="V187" s="90" t="str">
        <f>IF(AND(V$85&gt;=FB187,V$85&lt;=FC187),IFERROR($G187/FD187,0),"")</f>
        <v/>
      </c>
      <c r="W187" s="90" t="str">
        <f>IF(AND(W$85&gt;=FB187,W$85&lt;=FC187),IFERROR($G187/FD187,0),"")</f>
        <v/>
      </c>
      <c r="X187" s="90" t="str">
        <f>IF(AND(X$85&gt;=FB187,X$85&lt;=FC187),IFERROR($G187/FD187,0),"")</f>
        <v/>
      </c>
      <c r="Y187" s="90" t="str">
        <f>IF(AND(Y$85&gt;=FB187,Y$85&lt;=FC187),IFERROR($G187/FD187,0),"")</f>
        <v/>
      </c>
      <c r="Z187" s="90" t="str">
        <f>IF(AND(Z$85&gt;=FB187,Z$85&lt;=FC187),IFERROR($G187/FD187,0),"")</f>
        <v/>
      </c>
      <c r="AA187" s="90" t="str">
        <f>IF(AND(AA$85&gt;=FB187,AA$85&lt;=FC187),IFERROR($G187/FD187,0),"")</f>
        <v/>
      </c>
      <c r="AB187" s="90" t="str">
        <f>IF(AND(AB$85&gt;=FB187,AB$85&lt;=FC187),IFERROR($G187/FD187,0),"")</f>
        <v/>
      </c>
      <c r="AC187" s="90" t="str">
        <f>IF(AND(AC$85&gt;=FB187,AC$85&lt;=FC187),IFERROR($G187/FD187,0),"")</f>
        <v/>
      </c>
      <c r="AD187" s="90" t="str">
        <f>IF(AND(AD$85&gt;=FB187,AD$85&lt;=FC187),IFERROR($G187/FD187,0),"")</f>
        <v/>
      </c>
      <c r="AE187" s="90" t="str">
        <f>IF(AND(AE$85&gt;=FB187,AE$85&lt;=FC187),IFERROR($G187/FD187,0),"")</f>
        <v/>
      </c>
      <c r="AF187" s="90" t="str">
        <f>IF(AND(AF$85&gt;=FB187,AF$85&lt;=FC187),IFERROR($G187/FD187,0),"")</f>
        <v/>
      </c>
      <c r="AG187" s="90" t="str">
        <f>IF(AND(AG$85&gt;=FB187,AG$85&lt;=FC187),IFERROR($G187/FD187,0),"")</f>
        <v/>
      </c>
      <c r="AH187" s="90" t="str">
        <f>IF(AND(AH$85&gt;=FB187,AH$85&lt;=FC187),IFERROR($G187/FD187,0),"")</f>
        <v/>
      </c>
      <c r="AI187" s="90" t="str">
        <f>IF(AND(AI$85&gt;=FB187,AI$85&lt;=FC187),IFERROR($G187/FD187,0),"")</f>
        <v/>
      </c>
      <c r="AJ187" s="90" t="str">
        <f>IF(AND(AJ$85&gt;=FB187,AJ$85&lt;=FC187),IFERROR($G187/FD187,0),"")</f>
        <v/>
      </c>
      <c r="AK187" s="90" t="str">
        <f>IF(AND(AK$85&gt;=FB187,AK$85&lt;=FC187),IFERROR($G187/FD187,0),"")</f>
        <v/>
      </c>
      <c r="AL187" s="90" t="str">
        <f>IF(AND(AL$85&gt;=FB187,AL$85&lt;=FC187),IFERROR($G187/FD187,0),"")</f>
        <v/>
      </c>
      <c r="AM187" s="90" t="str">
        <f>IF(AND(AM$85&gt;=FB187,AM$85&lt;=FC187),IFERROR($G187/FD187,0),"")</f>
        <v/>
      </c>
      <c r="AN187" s="90" t="str">
        <f>IF(AND(AN$85&gt;=FB187,AN$85&lt;=FC187),IFERROR($G187/FD187,0),"")</f>
        <v/>
      </c>
      <c r="AO187" s="90" t="str">
        <f>IF(AND(AO$85&gt;=FB187,AO$85&lt;=FC187),IFERROR($G187/FD187,0),"")</f>
        <v/>
      </c>
      <c r="AP187" s="90" t="str">
        <f>IF(AND(AP$85&gt;=FB187,AP$85&lt;=FC187),IFERROR($G187/FD187,0),"")</f>
        <v/>
      </c>
      <c r="AQ187" s="90" t="str">
        <f>IF(AND(AQ$85&gt;=FB187,AQ$85&lt;=FC187),IFERROR($G187/FD187,0),"")</f>
        <v/>
      </c>
      <c r="AR187" s="90" t="str">
        <f>IF(AND(AR$85&gt;=FB187,AR$85&lt;=FC187),IFERROR($G187/FD187,0),"")</f>
        <v/>
      </c>
      <c r="AS187" s="90" t="str">
        <f>IF(AND(AS$85&gt;=FB187,AS$85&lt;=FC187),IFERROR($G187/FD187,0),"")</f>
        <v/>
      </c>
      <c r="AT187" s="90" t="str">
        <f>IF(AND(AT$85&gt;=FB187,AT$85&lt;=FC187),IFERROR($G187/FD187,0),"")</f>
        <v/>
      </c>
      <c r="AU187" s="90" t="str">
        <f>IF(AND(AU$85&gt;=FB187,AU$85&lt;=FC187),IFERROR($G187/FD187,0),"")</f>
        <v/>
      </c>
      <c r="AV187" s="90" t="str">
        <f>IF(AND(AV$85&gt;=FB187,AV$85&lt;=FC187),IFERROR($G187/FD187,0),"")</f>
        <v/>
      </c>
      <c r="AW187" s="90" t="str">
        <f>IF(AND(AW$85&gt;=FB187,AW$85&lt;=FC187),IFERROR($G187/FD187,0),"")</f>
        <v/>
      </c>
      <c r="AX187" s="90" t="str">
        <f>IF(AND(AX$85&gt;=FB187,AX$85&lt;=FC187),IFERROR($G187/FD187,0),"")</f>
        <v/>
      </c>
      <c r="AY187" s="90" t="str">
        <f>IF(AND(AY$85&gt;=FB187,AY$85&lt;=FC187),IFERROR($G187/FD187,0),"")</f>
        <v/>
      </c>
      <c r="AZ187" s="90" t="str">
        <f>IF(AND(AZ$85&gt;=FB187,AZ$85&lt;=FC187),IFERROR($G187/FD187,0),"")</f>
        <v/>
      </c>
      <c r="BA187" s="90" t="str">
        <f>IF(AND(BA$85&gt;=FB187,BA$85&lt;=FC187),IFERROR($G187/FD187,0),"")</f>
        <v/>
      </c>
      <c r="BB187" s="90" t="str">
        <f>IF(AND(BB$85&gt;=FB187,BB$85&lt;=FC187),IFERROR($G187/FD187,0),"")</f>
        <v/>
      </c>
      <c r="BC187" s="90" t="str">
        <f>IF(AND(BC$85&gt;=FB187,BC$85&lt;=FC187),IFERROR($G187/FD187,0),"")</f>
        <v/>
      </c>
      <c r="BD187" s="90" t="str">
        <f>IF(AND(BD$85&gt;=FB187,BD$85&lt;=FC187),IFERROR($G187/FD187,0),"")</f>
        <v/>
      </c>
      <c r="BE187" s="90" t="str">
        <f>IF(AND(BE$85&gt;=FB187,BE$85&lt;=FC187),IFERROR($G187/FD187,0),"")</f>
        <v/>
      </c>
      <c r="BF187" s="90" t="str">
        <f>IF(AND(BF$85&gt;=FB187,BF$85&lt;=FC187),IFERROR($G187/FD187,0),"")</f>
        <v/>
      </c>
      <c r="BG187" s="90" t="str">
        <f>IF(AND(BG$85&gt;=FB187,BG$85&lt;=FC187),IFERROR($G187/FD187,0),"")</f>
        <v/>
      </c>
      <c r="BH187" s="90" t="str">
        <f>IF(AND(BH$85&gt;=FB187,BH$85&lt;=FC187),IFERROR($G187/FD187,0),"")</f>
        <v/>
      </c>
      <c r="BI187" s="90" t="str">
        <f>IF(AND(BI$85&gt;=FB187,BI$85&lt;=FC187),IFERROR($G187/FD187,0),"")</f>
        <v/>
      </c>
      <c r="BJ187" s="90" t="str">
        <f>IF(AND(BJ$85&gt;=FB187,BJ$85&lt;=FC187),IFERROR($G187/FD187,0),"")</f>
        <v/>
      </c>
      <c r="BK187" s="90" t="str">
        <f>IF(AND(BK$85&gt;=FB187,BK$85&lt;=FC187),IFERROR($G187/FD187,0),"")</f>
        <v/>
      </c>
      <c r="BL187" s="90" t="str">
        <f>IF(AND(BL$85&gt;=FB187,BL$85&lt;=FC187),IFERROR($G187/FD187,0),"")</f>
        <v/>
      </c>
      <c r="BM187" s="90" t="str">
        <f>IF(AND(BM$85&gt;=FB187,BM$85&lt;=FC187),IFERROR($G187/FD187,0),"")</f>
        <v/>
      </c>
      <c r="BN187" s="90" t="str">
        <f>IF(AND(BN$85&gt;=FB187,BN$85&lt;=FC187),IFERROR($G187/FD187,0),"")</f>
        <v/>
      </c>
      <c r="BO187" s="90" t="str">
        <f>IF(AND(BO$85&gt;=FB187,BO$85&lt;=FC187),IFERROR($G187/FD187,0),"")</f>
        <v/>
      </c>
      <c r="BP187" s="90" t="str">
        <f>IF(AND(BP$85&gt;=FB187,BP$85&lt;=FC187),IFERROR($G187/FD187,0),"")</f>
        <v/>
      </c>
      <c r="BQ187" s="90" t="str">
        <f>IF(AND(BQ$85&gt;=FB187,BQ$85&lt;=FC187),IFERROR($G187/FD187,0),"")</f>
        <v/>
      </c>
      <c r="BR187" s="90" t="str">
        <f>IF(AND(BR$85&gt;=FB187,BR$85&lt;=FC187),IFERROR($G187/FD187,0),"")</f>
        <v/>
      </c>
      <c r="BS187" s="90" t="str">
        <f>IF(AND(BS$85&gt;=FB187,BS$85&lt;=FC187),IFERROR($G187/FD187,0),"")</f>
        <v/>
      </c>
      <c r="BT187" s="90" t="str">
        <f>IF(AND(BT$85&gt;=FB187,BT$85&lt;=FC187),IFERROR($G187/FD187,0),"")</f>
        <v/>
      </c>
      <c r="BU187" s="90" t="str">
        <f>IF(AND(BU$85&gt;=FB187,BU$85&lt;=FC187),IFERROR($G187/FD187,0),"")</f>
        <v/>
      </c>
      <c r="BV187" s="90" t="str">
        <f>IF(AND(BV$85&gt;=FB187,BV$85&lt;=FC187),IFERROR($G187/FD187,0),"")</f>
        <v/>
      </c>
      <c r="BW187" s="90">
        <f>IF(AND(BW$85&gt;=FB187,BW$85&lt;=FC187),IFERROR($G187/FD187,0),"")</f>
        <v>60416.666666666657</v>
      </c>
      <c r="BX187" s="90">
        <f>IF(AND(BX$85&gt;=FB187,BX$85&lt;=FC187),IFERROR($G187/FD187,0),"")</f>
        <v>60416.666666666657</v>
      </c>
      <c r="BY187" s="90">
        <f>IF(AND(BY$85&gt;=FB187,BY$85&lt;=FC187),IFERROR($G187/FD187,0),"")</f>
        <v>60416.666666666657</v>
      </c>
      <c r="BZ187" s="90">
        <f>IF(AND(BZ$85&gt;=FB187,BZ$85&lt;=FC187),IFERROR($G187/FD187,0),"")</f>
        <v>60416.666666666657</v>
      </c>
      <c r="CA187" s="90">
        <f>IF(AND(CA$85&gt;=FB187,CA$85&lt;=FC187),IFERROR($G187/FD187,0),"")</f>
        <v>60416.666666666657</v>
      </c>
      <c r="CB187" s="90">
        <f>IF(AND(CB$85&gt;=FB187,CB$85&lt;=FC187),IFERROR($G187/FD187,0),"")</f>
        <v>60416.666666666657</v>
      </c>
      <c r="CC187" s="90">
        <f>IF(AND(CC$85&gt;=FB187,CC$85&lt;=FC187),IFERROR($G187/FD187,0),"")</f>
        <v>60416.666666666657</v>
      </c>
      <c r="CD187" s="90">
        <f>IF(AND(CD$85&gt;=FB187,CD$85&lt;=FC187),IFERROR($G187/FD187,0),"")</f>
        <v>60416.666666666657</v>
      </c>
      <c r="CE187" s="90">
        <f>IF(AND(CE$85&gt;=FB187,CE$85&lt;=FC187),IFERROR($G187/FD187,0),"")</f>
        <v>60416.666666666657</v>
      </c>
      <c r="CF187" s="90">
        <f>IF(AND(CF$85&gt;=FB187,CF$85&lt;=FC187),IFERROR($G187/FD187,0),"")</f>
        <v>60416.666666666657</v>
      </c>
      <c r="CG187" s="90">
        <f>IF(AND(CG$85&gt;=FB187,CG$85&lt;=FC187),IFERROR($G187/FD187,0),"")</f>
        <v>60416.666666666657</v>
      </c>
      <c r="CH187" s="90">
        <f>IF(AND(CH$85&gt;=FB187,CH$85&lt;=FC187),IFERROR($G187/FD187,0),"")</f>
        <v>60416.666666666657</v>
      </c>
      <c r="CI187" s="90" t="str">
        <f>IF(AND(CI$85&gt;=FB187,CI$85&lt;=FC187),IFERROR($G187/FD187,0),"")</f>
        <v/>
      </c>
      <c r="CJ187" s="90" t="str">
        <f>IF(AND(CJ$85&gt;=FB187,CJ$85&lt;=FC187),IFERROR($G187/FD187,0),"")</f>
        <v/>
      </c>
      <c r="CK187" s="90" t="str">
        <f>IF(AND(CK$85&gt;=FB187,CK$85&lt;=FC187),IFERROR($G187/FD187,0),"")</f>
        <v/>
      </c>
      <c r="CL187" s="90" t="str">
        <f>IF(AND(CL$85&gt;=FB187,CL$85&lt;=FC187),IFERROR($G187/FD187,0),"")</f>
        <v/>
      </c>
      <c r="CM187" s="90" t="str">
        <f>IF(AND(CM$85&gt;=FB187,CM$85&lt;=FC187),IFERROR($G187/FD187,0),"")</f>
        <v/>
      </c>
      <c r="CN187" s="90" t="str">
        <f>IF(AND(CN$85&gt;=FB187,CN$85&lt;=FC187),IFERROR($G187/FD187,0),"")</f>
        <v/>
      </c>
      <c r="CO187" s="90" t="str">
        <f>IF(AND(CO$85&gt;=FB187,CO$85&lt;=FC187),IFERROR($G187/FD187,0),"")</f>
        <v/>
      </c>
      <c r="CP187" s="90" t="str">
        <f>IF(AND(CP$85&gt;=FB187,CP$85&lt;=FC187),IFERROR($G187/FD187,0),"")</f>
        <v/>
      </c>
      <c r="CQ187" s="90" t="str">
        <f>IF(AND(CQ$85&gt;=FB187,CQ$85&lt;=FC187),IFERROR($G187/FD187,0),"")</f>
        <v/>
      </c>
      <c r="CR187" s="90" t="str">
        <f>IF(AND(CR$85&gt;=FB187,CR$85&lt;=FC187),IFERROR($G187/FD187,0),"")</f>
        <v/>
      </c>
      <c r="CS187" s="90" t="str">
        <f>IF(AND(CS$85&gt;=FB187,CS$85&lt;=FC187),IFERROR($G187/FD187,0),"")</f>
        <v/>
      </c>
      <c r="CT187" s="90" t="str">
        <f>IF(AND(CT$85&gt;=FB187,CT$85&lt;=FC187),IFERROR($G187/FD187,0),"")</f>
        <v/>
      </c>
      <c r="CU187" s="90" t="str">
        <f>IF(AND(CU$85&gt;=FB187,CU$85&lt;=FC187),IFERROR($G187/FD187,0),"")</f>
        <v/>
      </c>
      <c r="CV187" s="90" t="str">
        <f>IF(AND(CV$85&gt;=FB187,CV$85&lt;=FC187),IFERROR($G187/FD187,0),"")</f>
        <v/>
      </c>
      <c r="CW187" s="90" t="str">
        <f>IF(AND(CW$85&gt;=FB187,CW$85&lt;=FC187),IFERROR($G187/FD187,0),"")</f>
        <v/>
      </c>
      <c r="CX187" s="90" t="str">
        <f>IF(AND(CX$85&gt;=FB187,CX$85&lt;=FC187),IFERROR($G187/FD187,0),"")</f>
        <v/>
      </c>
      <c r="CY187" s="90" t="str">
        <f>IF(AND(CY$85&gt;=FB187,CY$85&lt;=FC187),IFERROR($G187/FD187,0),"")</f>
        <v/>
      </c>
      <c r="CZ187" s="90" t="str">
        <f>IF(AND(CZ$85&gt;=FB187,CZ$85&lt;=FC187),IFERROR($G187/FD187,0),"")</f>
        <v/>
      </c>
      <c r="DA187" s="90" t="str">
        <f>IF(AND(DA$85&gt;=FB187,DA$85&lt;=FC187),IFERROR($G187/FD187,0),"")</f>
        <v/>
      </c>
      <c r="DB187" s="90" t="str">
        <f>IF(AND(DB$85&gt;=FB187,DB$85&lt;=FC187),IFERROR($G187/FD187,0),"")</f>
        <v/>
      </c>
      <c r="DC187" s="90" t="str">
        <f>IF(AND(DC$85&gt;=FB187,DC$85&lt;=FC187),IFERROR($G187/FD187,0),"")</f>
        <v/>
      </c>
      <c r="DD187" s="90" t="str">
        <f>IF(AND(DD$85&gt;=FB187,DD$85&lt;=FC187),IFERROR($G187/FD187,0),"")</f>
        <v/>
      </c>
      <c r="DE187" s="90" t="str">
        <f>IF(AND(DE$85&gt;=FB187,DE$85&lt;=FC187),IFERROR($G187/FD187,0),"")</f>
        <v/>
      </c>
      <c r="DF187" s="90" t="str">
        <f>IF(AND(DF$85&gt;=FB187,DF$85&lt;=FC187),IFERROR($G187/FD187,0),"")</f>
        <v/>
      </c>
      <c r="DG187" s="90" t="str">
        <f>IF(AND(DG$85&gt;=FB187,DG$85&lt;=FC187),IFERROR($G187/FD187,0),"")</f>
        <v/>
      </c>
      <c r="DH187" s="90" t="str">
        <f>IF(AND(DH$85&gt;=FB187,DH$85&lt;=FC187),IFERROR($G187/FD187,0),"")</f>
        <v/>
      </c>
      <c r="DI187" s="90" t="str">
        <f>IF(AND(DI$85&gt;=FB187,DI$85&lt;=FC187),IFERROR($G187/FD187,0),"")</f>
        <v/>
      </c>
      <c r="DJ187" s="90" t="str">
        <f>IF(AND(DJ$85&gt;=FB187,DJ$85&lt;=FC187),IFERROR($G187/FD187,0),"")</f>
        <v/>
      </c>
      <c r="DK187" s="90" t="str">
        <f>IF(AND(DK$85&gt;=FB187,DK$85&lt;=FC187),IFERROR($G187/FD187,0),"")</f>
        <v/>
      </c>
      <c r="DL187" s="90" t="str">
        <f>IF(AND(DL$85&gt;=FB187,DL$85&lt;=FC187),IFERROR($G187/FD187,0),"")</f>
        <v/>
      </c>
      <c r="DM187" s="90" t="str">
        <f>IF(AND(DM$85&gt;=FB187,DM$85&lt;=FC187),IFERROR($G187/FD187,0),"")</f>
        <v/>
      </c>
      <c r="DN187" s="90" t="str">
        <f>IF(AND(DN$85&gt;=FB187,DN$85&lt;=FC187),IFERROR($G187/FD187,0),"")</f>
        <v/>
      </c>
      <c r="DO187" s="90" t="str">
        <f>IF(AND(DO$85&gt;=FB187,DO$85&lt;=FC187),IFERROR($G187/FD187,0),"")</f>
        <v/>
      </c>
      <c r="DP187" s="90" t="str">
        <f>IF(AND(DP$85&gt;=FB187,DP$85&lt;=FC187),IFERROR($G187/FD187,0),"")</f>
        <v/>
      </c>
      <c r="DQ187" s="90" t="str">
        <f>IF(AND(DQ$85&gt;=FB187,DQ$85&lt;=FC187),IFERROR($G187/FD187,0),"")</f>
        <v/>
      </c>
      <c r="DR187" s="90" t="str">
        <f>IF(AND(DR$85&gt;=FB187,DR$85&lt;=FC187),IFERROR($G187/FD187,0),"")</f>
        <v/>
      </c>
      <c r="DS187" s="90" t="str">
        <f>IF(AND(DS$85&gt;=FB187,DS$85&lt;=FC187),IFERROR($G187/FD187,0),"")</f>
        <v/>
      </c>
      <c r="DT187" s="90" t="str">
        <f>IF(AND(DT$85&gt;=FB187,DT$85&lt;=FC187),IFERROR($G187/FD187,0),"")</f>
        <v/>
      </c>
      <c r="DU187" s="90" t="str">
        <f>IF(AND(DU$85&gt;=FB187,DU$85&lt;=FC187),IFERROR($G187/FD187,0),"")</f>
        <v/>
      </c>
      <c r="DV187" s="90" t="str">
        <f>IF(AND(DV$85&gt;=FB187,DV$85&lt;=FC187),IFERROR($G187/FD187,0),"")</f>
        <v/>
      </c>
      <c r="DW187" s="90" t="str">
        <f>IF(AND(DW$85&gt;=FB187,DW$85&lt;=FC187),IFERROR($G187/FD187,0),"")</f>
        <v/>
      </c>
      <c r="DX187" s="90" t="str">
        <f>IF(AND(DX$85&gt;=FB187,DX$85&lt;=FC187),IFERROR($G187/FD187,0),"")</f>
        <v/>
      </c>
      <c r="DY187" s="90" t="str">
        <f>IF(AND(DY$85&gt;=FB187,DY$85&lt;=FC187),IFERROR($G187/FD187,0),"")</f>
        <v/>
      </c>
      <c r="DZ187" s="90" t="str">
        <f>IF(AND(DZ$85&gt;=FB187,DZ$85&lt;=FC187),IFERROR($G187/FD187,0),"")</f>
        <v/>
      </c>
      <c r="EA187" s="90" t="str">
        <f>IF(AND(EA$85&gt;=FB187,EA$85&lt;=FC187),IFERROR($G187/FD187,0),"")</f>
        <v/>
      </c>
      <c r="EB187" s="90" t="str">
        <f>IF(AND(EB$85&gt;=FB187,EB$85&lt;=FC187),IFERROR($G187/FD187,0),"")</f>
        <v/>
      </c>
      <c r="EC187" s="90" t="str">
        <f>IF(AND(EC$85&gt;=FB187,EC$85&lt;=FC187),IFERROR($G187/FD187,0),"")</f>
        <v/>
      </c>
      <c r="ED187" s="90" t="str">
        <f>IF(AND(ED$85&gt;=FB187,ED$85&lt;=FC187),IFERROR($G187/FD187,0),"")</f>
        <v/>
      </c>
      <c r="EE187" s="90" t="str">
        <f>IF(AND(EE$85&gt;=FB187,EE$85&lt;=FC187),IFERROR($G187/FD187,0),"")</f>
        <v/>
      </c>
      <c r="EF187" s="90" t="str">
        <f>IF(AND(EF$85&gt;=FB187,EF$85&lt;=FC187),IFERROR($G187/FD187,0),"")</f>
        <v/>
      </c>
      <c r="EG187" s="90" t="str">
        <f>IF(AND(EG$85&gt;=FB187,EG$85&lt;=FC187),IFERROR($G187/FD187,0),"")</f>
        <v/>
      </c>
      <c r="EH187" s="90" t="str">
        <f>IF(AND(EH$85&gt;=FB187,EH$85&lt;=FC187),IFERROR($G187/FD187,0),"")</f>
        <v/>
      </c>
      <c r="EI187" s="90" t="str">
        <f>IF(AND(EI$85&gt;=FB187,EI$85&lt;=FC187),IFERROR($G187/FD187,0),"")</f>
        <v/>
      </c>
      <c r="EJ187" s="90" t="str">
        <f>IF(AND(EJ$85&gt;=FB187,EJ$85&lt;=FC187),IFERROR($G187/FD187,0),"")</f>
        <v/>
      </c>
      <c r="EK187" s="90" t="str">
        <f>IF(AND(EK$85&gt;=FB187,EK$85&lt;=FC187),IFERROR($G187/FD187,0),"")</f>
        <v/>
      </c>
      <c r="EL187" s="90" t="str">
        <f>IF(AND(EL$85&gt;=FB187,EL$85&lt;=FC187),IFERROR($G187/FD187,0),"")</f>
        <v/>
      </c>
      <c r="EM187" s="90" t="str">
        <f>IF(AND(EM$85&gt;=FB187,EM$85&lt;=FC187),IFERROR($G187/FD187,0),"")</f>
        <v/>
      </c>
      <c r="EN187" s="90" t="str">
        <f>IF(AND(EN$85&gt;=FB187,EN$85&lt;=FC187),IFERROR($G187/FD187,0),"")</f>
        <v/>
      </c>
      <c r="EO187" s="90" t="str">
        <f>IF(AND(EO$85&gt;=FB187,EO$85&lt;=FC187),IFERROR($G187/FD187,0),"")</f>
        <v/>
      </c>
      <c r="EP187" s="90" t="str">
        <f>IF(AND(EP$85&gt;=FB187,EP$85&lt;=FC187),IFERROR($G187/FD187,0),"")</f>
        <v/>
      </c>
      <c r="EQ187" s="90" t="str">
        <f>IF(AND(EQ$85&gt;=FB187,EQ$85&lt;=FC187),IFERROR($G187/FD187,0),"")</f>
        <v/>
      </c>
      <c r="ER187" s="90" t="str">
        <f>IF(AND(ER$85&gt;=FB187,ER$85&lt;=FC187),IFERROR($G187/FD187,0),"")</f>
        <v/>
      </c>
      <c r="ES187" s="90" t="str">
        <f>IF(AND(ES$85&gt;=FB187,ES$85&lt;=FC187),IFERROR($G187/FD187,0),"")</f>
        <v/>
      </c>
      <c r="ET187" s="90" t="str">
        <f>IF(AND(ET$85&gt;=FB187,ET$85&lt;=FC187),IFERROR($G187/FD187,0),"")</f>
        <v/>
      </c>
      <c r="EU187" s="90" t="str">
        <f>IF(AND(EU$85&gt;=FB187,EU$85&lt;=FC187),IFERROR($G187/FD187,0),"")</f>
        <v/>
      </c>
      <c r="EV187" s="90" t="str">
        <f>IF(AND(EV$85&gt;=FB187,EV$85&lt;=FC187),IFERROR($G187/FD187,0),"")</f>
        <v/>
      </c>
      <c r="EW187" s="90" t="str">
        <f>IF(AND(EW$85&gt;=FB187,EW$85&lt;=FC187),IFERROR($G187/FD187,0),"")</f>
        <v/>
      </c>
      <c r="EX187" s="90" t="str">
        <f>IF(AND(EX$85&gt;=FB187,EX$85&lt;=FC187),IFERROR($G187/FD187,0),"")</f>
        <v/>
      </c>
      <c r="EY187" s="90" t="str">
        <f>IF(AND(EY$85&gt;=FB187,EY$85&lt;=FC187),IFERROR($G187/FD187,0),"")</f>
        <v/>
      </c>
      <c r="EZ187" s="90" t="str">
        <f>IF(AND(EZ$85&gt;=FB187,EZ$85&lt;=FC187),IFERROR($G187/FD187,0),"")</f>
        <v/>
      </c>
      <c r="FA187" s="90" t="str">
        <f>IF(AND(FA$85&gt;=FB187,FA$85&lt;=FC187),IFERROR($G187/FD187,0),"")</f>
        <v/>
      </c>
      <c r="FB187">
        <f>'06_Presupuesto'!J273-'02_Rendimientos'!$B$79+1</f>
        <v>68</v>
      </c>
      <c r="FC187">
        <f>'06_Presupuesto'!K273-'02_Rendimientos'!$B$79+1</f>
        <v>79</v>
      </c>
      <c r="FD187">
        <f>FC187-FB187+1</f>
        <v>12</v>
      </c>
    </row>
    <row r="188" spans="2:160">
      <c r="B188" s="109" t="str">
        <f>'06_Presupuesto'!K108</f>
        <v>C.2.3.1/b)</v>
      </c>
      <c r="C188" s="109" t="str">
        <f>'06_Presupuesto'!L108</f>
        <v>Conexión a matriz extte. PVC 110 mm</v>
      </c>
      <c r="D188" s="109" t="str">
        <f>'06_Presupuesto'!M108</f>
        <v>UNI</v>
      </c>
      <c r="E188" s="110">
        <f>'06_Presupuesto'!N108</f>
        <v>1</v>
      </c>
      <c r="F188" s="110">
        <f>'06_Presupuesto'!O108</f>
        <v>525000</v>
      </c>
      <c r="G188" s="110">
        <f>'06_Presupuesto'!P108</f>
        <v>525000</v>
      </c>
      <c r="H188" s="110" t="str">
        <f>IF(AND(H$85&gt;=FB188,H$85&lt;=FC188),IFERROR($G188/FD188,0),"")</f>
        <v/>
      </c>
      <c r="I188" s="110" t="str">
        <f>IF(AND(I$85&gt;=FB188,I$85&lt;=FC188),IFERROR($G188/FD188,0),"")</f>
        <v/>
      </c>
      <c r="J188" s="110" t="str">
        <f>IF(AND(J$85&gt;=FB188,J$85&lt;=FC188),IFERROR($G188/FD188,0),"")</f>
        <v/>
      </c>
      <c r="K188" s="110" t="str">
        <f>IF(AND(K$85&gt;=FB188,K$85&lt;=FC188),IFERROR($G188/FD188,0),"")</f>
        <v/>
      </c>
      <c r="L188" s="110" t="str">
        <f>IF(AND(L$85&gt;=FB188,L$85&lt;=FC188),IFERROR($G188/FD188,0),"")</f>
        <v/>
      </c>
      <c r="M188" s="110" t="str">
        <f>IF(AND(M$85&gt;=FB188,M$85&lt;=FC188),IFERROR($G188/FD188,0),"")</f>
        <v/>
      </c>
      <c r="N188" s="110" t="str">
        <f>IF(AND(N$85&gt;=FB188,N$85&lt;=FC188),IFERROR($G188/FD188,0),"")</f>
        <v/>
      </c>
      <c r="O188" s="110" t="str">
        <f>IF(AND(O$85&gt;=FB188,O$85&lt;=FC188),IFERROR($G188/FD188,0),"")</f>
        <v/>
      </c>
      <c r="P188" s="110" t="str">
        <f>IF(AND(P$85&gt;=FB188,P$85&lt;=FC188),IFERROR($G188/FD188,0),"")</f>
        <v/>
      </c>
      <c r="Q188" s="110" t="str">
        <f>IF(AND(Q$85&gt;=FB188,Q$85&lt;=FC188),IFERROR($G188/FD188,0),"")</f>
        <v/>
      </c>
      <c r="R188" s="110" t="str">
        <f>IF(AND(R$85&gt;=FB188,R$85&lt;=FC188),IFERROR($G188/FD188,0),"")</f>
        <v/>
      </c>
      <c r="S188" s="110" t="str">
        <f>IF(AND(S$85&gt;=FB188,S$85&lt;=FC188),IFERROR($G188/FD188,0),"")</f>
        <v/>
      </c>
      <c r="T188" s="110" t="str">
        <f>IF(AND(T$85&gt;=FB188,T$85&lt;=FC188),IFERROR($G188/FD188,0),"")</f>
        <v/>
      </c>
      <c r="U188" s="110" t="str">
        <f>IF(AND(U$85&gt;=FB188,U$85&lt;=FC188),IFERROR($G188/FD188,0),"")</f>
        <v/>
      </c>
      <c r="V188" s="110" t="str">
        <f>IF(AND(V$85&gt;=FB188,V$85&lt;=FC188),IFERROR($G188/FD188,0),"")</f>
        <v/>
      </c>
      <c r="W188" s="110" t="str">
        <f>IF(AND(W$85&gt;=FB188,W$85&lt;=FC188),IFERROR($G188/FD188,0),"")</f>
        <v/>
      </c>
      <c r="X188" s="110" t="str">
        <f>IF(AND(X$85&gt;=FB188,X$85&lt;=FC188),IFERROR($G188/FD188,0),"")</f>
        <v/>
      </c>
      <c r="Y188" s="110" t="str">
        <f>IF(AND(Y$85&gt;=FB188,Y$85&lt;=FC188),IFERROR($G188/FD188,0),"")</f>
        <v/>
      </c>
      <c r="Z188" s="110" t="str">
        <f>IF(AND(Z$85&gt;=FB188,Z$85&lt;=FC188),IFERROR($G188/FD188,0),"")</f>
        <v/>
      </c>
      <c r="AA188" s="110" t="str">
        <f>IF(AND(AA$85&gt;=FB188,AA$85&lt;=FC188),IFERROR($G188/FD188,0),"")</f>
        <v/>
      </c>
      <c r="AB188" s="110" t="str">
        <f>IF(AND(AB$85&gt;=FB188,AB$85&lt;=FC188),IFERROR($G188/FD188,0),"")</f>
        <v/>
      </c>
      <c r="AC188" s="110" t="str">
        <f>IF(AND(AC$85&gt;=FB188,AC$85&lt;=FC188),IFERROR($G188/FD188,0),"")</f>
        <v/>
      </c>
      <c r="AD188" s="110" t="str">
        <f>IF(AND(AD$85&gt;=FB188,AD$85&lt;=FC188),IFERROR($G188/FD188,0),"")</f>
        <v/>
      </c>
      <c r="AE188" s="110" t="str">
        <f>IF(AND(AE$85&gt;=FB188,AE$85&lt;=FC188),IFERROR($G188/FD188,0),"")</f>
        <v/>
      </c>
      <c r="AF188" s="110" t="str">
        <f>IF(AND(AF$85&gt;=FB188,AF$85&lt;=FC188),IFERROR($G188/FD188,0),"")</f>
        <v/>
      </c>
      <c r="AG188" s="110" t="str">
        <f>IF(AND(AG$85&gt;=FB188,AG$85&lt;=FC188),IFERROR($G188/FD188,0),"")</f>
        <v/>
      </c>
      <c r="AH188" s="110" t="str">
        <f>IF(AND(AH$85&gt;=FB188,AH$85&lt;=FC188),IFERROR($G188/FD188,0),"")</f>
        <v/>
      </c>
      <c r="AI188" s="110" t="str">
        <f>IF(AND(AI$85&gt;=FB188,AI$85&lt;=FC188),IFERROR($G188/FD188,0),"")</f>
        <v/>
      </c>
      <c r="AJ188" s="110" t="str">
        <f>IF(AND(AJ$85&gt;=FB188,AJ$85&lt;=FC188),IFERROR($G188/FD188,0),"")</f>
        <v/>
      </c>
      <c r="AK188" s="110" t="str">
        <f>IF(AND(AK$85&gt;=FB188,AK$85&lt;=FC188),IFERROR($G188/FD188,0),"")</f>
        <v/>
      </c>
      <c r="AL188" s="110" t="str">
        <f>IF(AND(AL$85&gt;=FB188,AL$85&lt;=FC188),IFERROR($G188/FD188,0),"")</f>
        <v/>
      </c>
      <c r="AM188" s="110" t="str">
        <f>IF(AND(AM$85&gt;=FB188,AM$85&lt;=FC188),IFERROR($G188/FD188,0),"")</f>
        <v/>
      </c>
      <c r="AN188" s="110" t="str">
        <f>IF(AND(AN$85&gt;=FB188,AN$85&lt;=FC188),IFERROR($G188/FD188,0),"")</f>
        <v/>
      </c>
      <c r="AO188" s="110" t="str">
        <f>IF(AND(AO$85&gt;=FB188,AO$85&lt;=FC188),IFERROR($G188/FD188,0),"")</f>
        <v/>
      </c>
      <c r="AP188" s="110" t="str">
        <f>IF(AND(AP$85&gt;=FB188,AP$85&lt;=FC188),IFERROR($G188/FD188,0),"")</f>
        <v/>
      </c>
      <c r="AQ188" s="110" t="str">
        <f>IF(AND(AQ$85&gt;=FB188,AQ$85&lt;=FC188),IFERROR($G188/FD188,0),"")</f>
        <v/>
      </c>
      <c r="AR188" s="110" t="str">
        <f>IF(AND(AR$85&gt;=FB188,AR$85&lt;=FC188),IFERROR($G188/FD188,0),"")</f>
        <v/>
      </c>
      <c r="AS188" s="110" t="str">
        <f>IF(AND(AS$85&gt;=FB188,AS$85&lt;=FC188),IFERROR($G188/FD188,0),"")</f>
        <v/>
      </c>
      <c r="AT188" s="110" t="str">
        <f>IF(AND(AT$85&gt;=FB188,AT$85&lt;=FC188),IFERROR($G188/FD188,0),"")</f>
        <v/>
      </c>
      <c r="AU188" s="110" t="str">
        <f>IF(AND(AU$85&gt;=FB188,AU$85&lt;=FC188),IFERROR($G188/FD188,0),"")</f>
        <v/>
      </c>
      <c r="AV188" s="110" t="str">
        <f>IF(AND(AV$85&gt;=FB188,AV$85&lt;=FC188),IFERROR($G188/FD188,0),"")</f>
        <v/>
      </c>
      <c r="AW188" s="110" t="str">
        <f>IF(AND(AW$85&gt;=FB188,AW$85&lt;=FC188),IFERROR($G188/FD188,0),"")</f>
        <v/>
      </c>
      <c r="AX188" s="110" t="str">
        <f>IF(AND(AX$85&gt;=FB188,AX$85&lt;=FC188),IFERROR($G188/FD188,0),"")</f>
        <v/>
      </c>
      <c r="AY188" s="110" t="str">
        <f>IF(AND(AY$85&gt;=FB188,AY$85&lt;=FC188),IFERROR($G188/FD188,0),"")</f>
        <v/>
      </c>
      <c r="AZ188" s="110" t="str">
        <f>IF(AND(AZ$85&gt;=FB188,AZ$85&lt;=FC188),IFERROR($G188/FD188,0),"")</f>
        <v/>
      </c>
      <c r="BA188" s="110" t="str">
        <f>IF(AND(BA$85&gt;=FB188,BA$85&lt;=FC188),IFERROR($G188/FD188,0),"")</f>
        <v/>
      </c>
      <c r="BB188" s="110" t="str">
        <f>IF(AND(BB$85&gt;=FB188,BB$85&lt;=FC188),IFERROR($G188/FD188,0),"")</f>
        <v/>
      </c>
      <c r="BC188" s="110" t="str">
        <f>IF(AND(BC$85&gt;=FB188,BC$85&lt;=FC188),IFERROR($G188/FD188,0),"")</f>
        <v/>
      </c>
      <c r="BD188" s="110" t="str">
        <f>IF(AND(BD$85&gt;=FB188,BD$85&lt;=FC188),IFERROR($G188/FD188,0),"")</f>
        <v/>
      </c>
      <c r="BE188" s="110" t="str">
        <f>IF(AND(BE$85&gt;=FB188,BE$85&lt;=FC188),IFERROR($G188/FD188,0),"")</f>
        <v/>
      </c>
      <c r="BF188" s="110" t="str">
        <f>IF(AND(BF$85&gt;=FB188,BF$85&lt;=FC188),IFERROR($G188/FD188,0),"")</f>
        <v/>
      </c>
      <c r="BG188" s="110" t="str">
        <f>IF(AND(BG$85&gt;=FB188,BG$85&lt;=FC188),IFERROR($G188/FD188,0),"")</f>
        <v/>
      </c>
      <c r="BH188" s="110" t="str">
        <f>IF(AND(BH$85&gt;=FB188,BH$85&lt;=FC188),IFERROR($G188/FD188,0),"")</f>
        <v/>
      </c>
      <c r="BI188" s="110" t="str">
        <f>IF(AND(BI$85&gt;=FB188,BI$85&lt;=FC188),IFERROR($G188/FD188,0),"")</f>
        <v/>
      </c>
      <c r="BJ188" s="110" t="str">
        <f>IF(AND(BJ$85&gt;=FB188,BJ$85&lt;=FC188),IFERROR($G188/FD188,0),"")</f>
        <v/>
      </c>
      <c r="BK188" s="110" t="str">
        <f>IF(AND(BK$85&gt;=FB188,BK$85&lt;=FC188),IFERROR($G188/FD188,0),"")</f>
        <v/>
      </c>
      <c r="BL188" s="110" t="str">
        <f>IF(AND(BL$85&gt;=FB188,BL$85&lt;=FC188),IFERROR($G188/FD188,0),"")</f>
        <v/>
      </c>
      <c r="BM188" s="110" t="str">
        <f>IF(AND(BM$85&gt;=FB188,BM$85&lt;=FC188),IFERROR($G188/FD188,0),"")</f>
        <v/>
      </c>
      <c r="BN188" s="110" t="str">
        <f>IF(AND(BN$85&gt;=FB188,BN$85&lt;=FC188),IFERROR($G188/FD188,0),"")</f>
        <v/>
      </c>
      <c r="BO188" s="110" t="str">
        <f>IF(AND(BO$85&gt;=FB188,BO$85&lt;=FC188),IFERROR($G188/FD188,0),"")</f>
        <v/>
      </c>
      <c r="BP188" s="110" t="str">
        <f>IF(AND(BP$85&gt;=FB188,BP$85&lt;=FC188),IFERROR($G188/FD188,0),"")</f>
        <v/>
      </c>
      <c r="BQ188" s="110" t="str">
        <f>IF(AND(BQ$85&gt;=FB188,BQ$85&lt;=FC188),IFERROR($G188/FD188,0),"")</f>
        <v/>
      </c>
      <c r="BR188" s="110" t="str">
        <f>IF(AND(BR$85&gt;=FB188,BR$85&lt;=FC188),IFERROR($G188/FD188,0),"")</f>
        <v/>
      </c>
      <c r="BS188" s="110" t="str">
        <f>IF(AND(BS$85&gt;=FB188,BS$85&lt;=FC188),IFERROR($G188/FD188,0),"")</f>
        <v/>
      </c>
      <c r="BT188" s="110" t="str">
        <f>IF(AND(BT$85&gt;=FB188,BT$85&lt;=FC188),IFERROR($G188/FD188,0),"")</f>
        <v/>
      </c>
      <c r="BU188" s="110" t="str">
        <f>IF(AND(BU$85&gt;=FB188,BU$85&lt;=FC188),IFERROR($G188/FD188,0),"")</f>
        <v/>
      </c>
      <c r="BV188" s="110" t="str">
        <f>IF(AND(BV$85&gt;=FB188,BV$85&lt;=FC188),IFERROR($G188/FD188,0),"")</f>
        <v/>
      </c>
      <c r="BW188" s="110">
        <f>IF(AND(BW$85&gt;=FB188,BW$85&lt;=FC188),IFERROR($G188/FD188,0),"")</f>
        <v>43750</v>
      </c>
      <c r="BX188" s="110">
        <f>IF(AND(BX$85&gt;=FB188,BX$85&lt;=FC188),IFERROR($G188/FD188,0),"")</f>
        <v>43750</v>
      </c>
      <c r="BY188" s="110">
        <f>IF(AND(BY$85&gt;=FB188,BY$85&lt;=FC188),IFERROR($G188/FD188,0),"")</f>
        <v>43750</v>
      </c>
      <c r="BZ188" s="110">
        <f>IF(AND(BZ$85&gt;=FB188,BZ$85&lt;=FC188),IFERROR($G188/FD188,0),"")</f>
        <v>43750</v>
      </c>
      <c r="CA188" s="110">
        <f>IF(AND(CA$85&gt;=FB188,CA$85&lt;=FC188),IFERROR($G188/FD188,0),"")</f>
        <v>43750</v>
      </c>
      <c r="CB188" s="110">
        <f>IF(AND(CB$85&gt;=FB188,CB$85&lt;=FC188),IFERROR($G188/FD188,0),"")</f>
        <v>43750</v>
      </c>
      <c r="CC188" s="110">
        <f>IF(AND(CC$85&gt;=FB188,CC$85&lt;=FC188),IFERROR($G188/FD188,0),"")</f>
        <v>43750</v>
      </c>
      <c r="CD188" s="110">
        <f>IF(AND(CD$85&gt;=FB188,CD$85&lt;=FC188),IFERROR($G188/FD188,0),"")</f>
        <v>43750</v>
      </c>
      <c r="CE188" s="110">
        <f>IF(AND(CE$85&gt;=FB188,CE$85&lt;=FC188),IFERROR($G188/FD188,0),"")</f>
        <v>43750</v>
      </c>
      <c r="CF188" s="110">
        <f>IF(AND(CF$85&gt;=FB188,CF$85&lt;=FC188),IFERROR($G188/FD188,0),"")</f>
        <v>43750</v>
      </c>
      <c r="CG188" s="110">
        <f>IF(AND(CG$85&gt;=FB188,CG$85&lt;=FC188),IFERROR($G188/FD188,0),"")</f>
        <v>43750</v>
      </c>
      <c r="CH188" s="110">
        <f>IF(AND(CH$85&gt;=FB188,CH$85&lt;=FC188),IFERROR($G188/FD188,0),"")</f>
        <v>43750</v>
      </c>
      <c r="CI188" s="110" t="str">
        <f>IF(AND(CI$85&gt;=FB188,CI$85&lt;=FC188),IFERROR($G188/FD188,0),"")</f>
        <v/>
      </c>
      <c r="CJ188" s="110" t="str">
        <f>IF(AND(CJ$85&gt;=FB188,CJ$85&lt;=FC188),IFERROR($G188/FD188,0),"")</f>
        <v/>
      </c>
      <c r="CK188" s="110" t="str">
        <f>IF(AND(CK$85&gt;=FB188,CK$85&lt;=FC188),IFERROR($G188/FD188,0),"")</f>
        <v/>
      </c>
      <c r="CL188" s="110" t="str">
        <f>IF(AND(CL$85&gt;=FB188,CL$85&lt;=FC188),IFERROR($G188/FD188,0),"")</f>
        <v/>
      </c>
      <c r="CM188" s="110" t="str">
        <f>IF(AND(CM$85&gt;=FB188,CM$85&lt;=FC188),IFERROR($G188/FD188,0),"")</f>
        <v/>
      </c>
      <c r="CN188" s="110" t="str">
        <f>IF(AND(CN$85&gt;=FB188,CN$85&lt;=FC188),IFERROR($G188/FD188,0),"")</f>
        <v/>
      </c>
      <c r="CO188" s="110" t="str">
        <f>IF(AND(CO$85&gt;=FB188,CO$85&lt;=FC188),IFERROR($G188/FD188,0),"")</f>
        <v/>
      </c>
      <c r="CP188" s="110" t="str">
        <f>IF(AND(CP$85&gt;=FB188,CP$85&lt;=FC188),IFERROR($G188/FD188,0),"")</f>
        <v/>
      </c>
      <c r="CQ188" s="110" t="str">
        <f>IF(AND(CQ$85&gt;=FB188,CQ$85&lt;=FC188),IFERROR($G188/FD188,0),"")</f>
        <v/>
      </c>
      <c r="CR188" s="110" t="str">
        <f>IF(AND(CR$85&gt;=FB188,CR$85&lt;=FC188),IFERROR($G188/FD188,0),"")</f>
        <v/>
      </c>
      <c r="CS188" s="110" t="str">
        <f>IF(AND(CS$85&gt;=FB188,CS$85&lt;=FC188),IFERROR($G188/FD188,0),"")</f>
        <v/>
      </c>
      <c r="CT188" s="110" t="str">
        <f>IF(AND(CT$85&gt;=FB188,CT$85&lt;=FC188),IFERROR($G188/FD188,0),"")</f>
        <v/>
      </c>
      <c r="CU188" s="110" t="str">
        <f>IF(AND(CU$85&gt;=FB188,CU$85&lt;=FC188),IFERROR($G188/FD188,0),"")</f>
        <v/>
      </c>
      <c r="CV188" s="110" t="str">
        <f>IF(AND(CV$85&gt;=FB188,CV$85&lt;=FC188),IFERROR($G188/FD188,0),"")</f>
        <v/>
      </c>
      <c r="CW188" s="110" t="str">
        <f>IF(AND(CW$85&gt;=FB188,CW$85&lt;=FC188),IFERROR($G188/FD188,0),"")</f>
        <v/>
      </c>
      <c r="CX188" s="110" t="str">
        <f>IF(AND(CX$85&gt;=FB188,CX$85&lt;=FC188),IFERROR($G188/FD188,0),"")</f>
        <v/>
      </c>
      <c r="CY188" s="110" t="str">
        <f>IF(AND(CY$85&gt;=FB188,CY$85&lt;=FC188),IFERROR($G188/FD188,0),"")</f>
        <v/>
      </c>
      <c r="CZ188" s="110" t="str">
        <f>IF(AND(CZ$85&gt;=FB188,CZ$85&lt;=FC188),IFERROR($G188/FD188,0),"")</f>
        <v/>
      </c>
      <c r="DA188" s="110" t="str">
        <f>IF(AND(DA$85&gt;=FB188,DA$85&lt;=FC188),IFERROR($G188/FD188,0),"")</f>
        <v/>
      </c>
      <c r="DB188" s="110" t="str">
        <f>IF(AND(DB$85&gt;=FB188,DB$85&lt;=FC188),IFERROR($G188/FD188,0),"")</f>
        <v/>
      </c>
      <c r="DC188" s="110" t="str">
        <f>IF(AND(DC$85&gt;=FB188,DC$85&lt;=FC188),IFERROR($G188/FD188,0),"")</f>
        <v/>
      </c>
      <c r="DD188" s="110" t="str">
        <f>IF(AND(DD$85&gt;=FB188,DD$85&lt;=FC188),IFERROR($G188/FD188,0),"")</f>
        <v/>
      </c>
      <c r="DE188" s="110" t="str">
        <f>IF(AND(DE$85&gt;=FB188,DE$85&lt;=FC188),IFERROR($G188/FD188,0),"")</f>
        <v/>
      </c>
      <c r="DF188" s="110" t="str">
        <f>IF(AND(DF$85&gt;=FB188,DF$85&lt;=FC188),IFERROR($G188/FD188,0),"")</f>
        <v/>
      </c>
      <c r="DG188" s="110" t="str">
        <f>IF(AND(DG$85&gt;=FB188,DG$85&lt;=FC188),IFERROR($G188/FD188,0),"")</f>
        <v/>
      </c>
      <c r="DH188" s="110" t="str">
        <f>IF(AND(DH$85&gt;=FB188,DH$85&lt;=FC188),IFERROR($G188/FD188,0),"")</f>
        <v/>
      </c>
      <c r="DI188" s="110" t="str">
        <f>IF(AND(DI$85&gt;=FB188,DI$85&lt;=FC188),IFERROR($G188/FD188,0),"")</f>
        <v/>
      </c>
      <c r="DJ188" s="110" t="str">
        <f>IF(AND(DJ$85&gt;=FB188,DJ$85&lt;=FC188),IFERROR($G188/FD188,0),"")</f>
        <v/>
      </c>
      <c r="DK188" s="110" t="str">
        <f>IF(AND(DK$85&gt;=FB188,DK$85&lt;=FC188),IFERROR($G188/FD188,0),"")</f>
        <v/>
      </c>
      <c r="DL188" s="110" t="str">
        <f>IF(AND(DL$85&gt;=FB188,DL$85&lt;=FC188),IFERROR($G188/FD188,0),"")</f>
        <v/>
      </c>
      <c r="DM188" s="110" t="str">
        <f>IF(AND(DM$85&gt;=FB188,DM$85&lt;=FC188),IFERROR($G188/FD188,0),"")</f>
        <v/>
      </c>
      <c r="DN188" s="110" t="str">
        <f>IF(AND(DN$85&gt;=FB188,DN$85&lt;=FC188),IFERROR($G188/FD188,0),"")</f>
        <v/>
      </c>
      <c r="DO188" s="110" t="str">
        <f>IF(AND(DO$85&gt;=FB188,DO$85&lt;=FC188),IFERROR($G188/FD188,0),"")</f>
        <v/>
      </c>
      <c r="DP188" s="110" t="str">
        <f>IF(AND(DP$85&gt;=FB188,DP$85&lt;=FC188),IFERROR($G188/FD188,0),"")</f>
        <v/>
      </c>
      <c r="DQ188" s="110" t="str">
        <f>IF(AND(DQ$85&gt;=FB188,DQ$85&lt;=FC188),IFERROR($G188/FD188,0),"")</f>
        <v/>
      </c>
      <c r="DR188" s="110" t="str">
        <f>IF(AND(DR$85&gt;=FB188,DR$85&lt;=FC188),IFERROR($G188/FD188,0),"")</f>
        <v/>
      </c>
      <c r="DS188" s="110" t="str">
        <f>IF(AND(DS$85&gt;=FB188,DS$85&lt;=FC188),IFERROR($G188/FD188,0),"")</f>
        <v/>
      </c>
      <c r="DT188" s="110" t="str">
        <f>IF(AND(DT$85&gt;=FB188,DT$85&lt;=FC188),IFERROR($G188/FD188,0),"")</f>
        <v/>
      </c>
      <c r="DU188" s="110" t="str">
        <f>IF(AND(DU$85&gt;=FB188,DU$85&lt;=FC188),IFERROR($G188/FD188,0),"")</f>
        <v/>
      </c>
      <c r="DV188" s="110" t="str">
        <f>IF(AND(DV$85&gt;=FB188,DV$85&lt;=FC188),IFERROR($G188/FD188,0),"")</f>
        <v/>
      </c>
      <c r="DW188" s="110" t="str">
        <f>IF(AND(DW$85&gt;=FB188,DW$85&lt;=FC188),IFERROR($G188/FD188,0),"")</f>
        <v/>
      </c>
      <c r="DX188" s="110" t="str">
        <f>IF(AND(DX$85&gt;=FB188,DX$85&lt;=FC188),IFERROR($G188/FD188,0),"")</f>
        <v/>
      </c>
      <c r="DY188" s="110" t="str">
        <f>IF(AND(DY$85&gt;=FB188,DY$85&lt;=FC188),IFERROR($G188/FD188,0),"")</f>
        <v/>
      </c>
      <c r="DZ188" s="110" t="str">
        <f>IF(AND(DZ$85&gt;=FB188,DZ$85&lt;=FC188),IFERROR($G188/FD188,0),"")</f>
        <v/>
      </c>
      <c r="EA188" s="110" t="str">
        <f>IF(AND(EA$85&gt;=FB188,EA$85&lt;=FC188),IFERROR($G188/FD188,0),"")</f>
        <v/>
      </c>
      <c r="EB188" s="110" t="str">
        <f>IF(AND(EB$85&gt;=FB188,EB$85&lt;=FC188),IFERROR($G188/FD188,0),"")</f>
        <v/>
      </c>
      <c r="EC188" s="110" t="str">
        <f>IF(AND(EC$85&gt;=FB188,EC$85&lt;=FC188),IFERROR($G188/FD188,0),"")</f>
        <v/>
      </c>
      <c r="ED188" s="110" t="str">
        <f>IF(AND(ED$85&gt;=FB188,ED$85&lt;=FC188),IFERROR($G188/FD188,0),"")</f>
        <v/>
      </c>
      <c r="EE188" s="110" t="str">
        <f>IF(AND(EE$85&gt;=FB188,EE$85&lt;=FC188),IFERROR($G188/FD188,0),"")</f>
        <v/>
      </c>
      <c r="EF188" s="110" t="str">
        <f>IF(AND(EF$85&gt;=FB188,EF$85&lt;=FC188),IFERROR($G188/FD188,0),"")</f>
        <v/>
      </c>
      <c r="EG188" s="110" t="str">
        <f>IF(AND(EG$85&gt;=FB188,EG$85&lt;=FC188),IFERROR($G188/FD188,0),"")</f>
        <v/>
      </c>
      <c r="EH188" s="110" t="str">
        <f>IF(AND(EH$85&gt;=FB188,EH$85&lt;=FC188),IFERROR($G188/FD188,0),"")</f>
        <v/>
      </c>
      <c r="EI188" s="110" t="str">
        <f>IF(AND(EI$85&gt;=FB188,EI$85&lt;=FC188),IFERROR($G188/FD188,0),"")</f>
        <v/>
      </c>
      <c r="EJ188" s="110" t="str">
        <f>IF(AND(EJ$85&gt;=FB188,EJ$85&lt;=FC188),IFERROR($G188/FD188,0),"")</f>
        <v/>
      </c>
      <c r="EK188" s="110" t="str">
        <f>IF(AND(EK$85&gt;=FB188,EK$85&lt;=FC188),IFERROR($G188/FD188,0),"")</f>
        <v/>
      </c>
      <c r="EL188" s="110" t="str">
        <f>IF(AND(EL$85&gt;=FB188,EL$85&lt;=FC188),IFERROR($G188/FD188,0),"")</f>
        <v/>
      </c>
      <c r="EM188" s="110" t="str">
        <f>IF(AND(EM$85&gt;=FB188,EM$85&lt;=FC188),IFERROR($G188/FD188,0),"")</f>
        <v/>
      </c>
      <c r="EN188" s="110" t="str">
        <f>IF(AND(EN$85&gt;=FB188,EN$85&lt;=FC188),IFERROR($G188/FD188,0),"")</f>
        <v/>
      </c>
      <c r="EO188" s="110" t="str">
        <f>IF(AND(EO$85&gt;=FB188,EO$85&lt;=FC188),IFERROR($G188/FD188,0),"")</f>
        <v/>
      </c>
      <c r="EP188" s="110" t="str">
        <f>IF(AND(EP$85&gt;=FB188,EP$85&lt;=FC188),IFERROR($G188/FD188,0),"")</f>
        <v/>
      </c>
      <c r="EQ188" s="110" t="str">
        <f>IF(AND(EQ$85&gt;=FB188,EQ$85&lt;=FC188),IFERROR($G188/FD188,0),"")</f>
        <v/>
      </c>
      <c r="ER188" s="110" t="str">
        <f>IF(AND(ER$85&gt;=FB188,ER$85&lt;=FC188),IFERROR($G188/FD188,0),"")</f>
        <v/>
      </c>
      <c r="ES188" s="110" t="str">
        <f>IF(AND(ES$85&gt;=FB188,ES$85&lt;=FC188),IFERROR($G188/FD188,0),"")</f>
        <v/>
      </c>
      <c r="ET188" s="110" t="str">
        <f>IF(AND(ET$85&gt;=FB188,ET$85&lt;=FC188),IFERROR($G188/FD188,0),"")</f>
        <v/>
      </c>
      <c r="EU188" s="110" t="str">
        <f>IF(AND(EU$85&gt;=FB188,EU$85&lt;=FC188),IFERROR($G188/FD188,0),"")</f>
        <v/>
      </c>
      <c r="EV188" s="110" t="str">
        <f>IF(AND(EV$85&gt;=FB188,EV$85&lt;=FC188),IFERROR($G188/FD188,0),"")</f>
        <v/>
      </c>
      <c r="EW188" s="110" t="str">
        <f>IF(AND(EW$85&gt;=FB188,EW$85&lt;=FC188),IFERROR($G188/FD188,0),"")</f>
        <v/>
      </c>
      <c r="EX188" s="110" t="str">
        <f>IF(AND(EX$85&gt;=FB188,EX$85&lt;=FC188),IFERROR($G188/FD188,0),"")</f>
        <v/>
      </c>
      <c r="EY188" s="110" t="str">
        <f>IF(AND(EY$85&gt;=FB188,EY$85&lt;=FC188),IFERROR($G188/FD188,0),"")</f>
        <v/>
      </c>
      <c r="EZ188" s="110" t="str">
        <f>IF(AND(EZ$85&gt;=FB188,EZ$85&lt;=FC188),IFERROR($G188/FD188,0),"")</f>
        <v/>
      </c>
      <c r="FA188" s="110" t="str">
        <f>IF(AND(FA$85&gt;=FB188,FA$85&lt;=FC188),IFERROR($G188/FD188,0),"")</f>
        <v/>
      </c>
      <c r="FB188">
        <f>'06_Presupuesto'!J274-'02_Rendimientos'!$B$79+1</f>
        <v>68</v>
      </c>
      <c r="FC188">
        <f>'06_Presupuesto'!K274-'02_Rendimientos'!$B$79+1</f>
        <v>79</v>
      </c>
      <c r="FD188">
        <f>FC188-FB188+1</f>
        <v>12</v>
      </c>
    </row>
    <row r="189" spans="2:160">
      <c r="B189" t="str">
        <f>'06_Presupuesto'!K109</f>
        <v>C.3.1.1</v>
      </c>
      <c r="C189" t="str">
        <f>'06_Presupuesto'!L109</f>
        <v>Excavación en zanja de 0-2 (m)</v>
      </c>
      <c r="D189" t="str">
        <f>'06_Presupuesto'!M109</f>
        <v>M3</v>
      </c>
      <c r="E189" s="90">
        <f>'06_Presupuesto'!N109</f>
        <v>7.69</v>
      </c>
      <c r="F189" s="90">
        <f>'06_Presupuesto'!O109</f>
        <v>57499.999999999993</v>
      </c>
      <c r="G189" s="90">
        <f>'06_Presupuesto'!P109</f>
        <v>442174.99999999994</v>
      </c>
      <c r="H189" s="90" t="str">
        <f>IF(AND(H$85&gt;=FB189,H$85&lt;=FC189),IFERROR($G189/FD189,0),"")</f>
        <v/>
      </c>
      <c r="I189" s="90" t="str">
        <f>IF(AND(I$85&gt;=FB189,I$85&lt;=FC189),IFERROR($G189/FD189,0),"")</f>
        <v/>
      </c>
      <c r="J189" s="90" t="str">
        <f>IF(AND(J$85&gt;=FB189,J$85&lt;=FC189),IFERROR($G189/FD189,0),"")</f>
        <v/>
      </c>
      <c r="K189" s="90" t="str">
        <f>IF(AND(K$85&gt;=FB189,K$85&lt;=FC189),IFERROR($G189/FD189,0),"")</f>
        <v/>
      </c>
      <c r="L189" s="90" t="str">
        <f>IF(AND(L$85&gt;=FB189,L$85&lt;=FC189),IFERROR($G189/FD189,0),"")</f>
        <v/>
      </c>
      <c r="M189" s="90" t="str">
        <f>IF(AND(M$85&gt;=FB189,M$85&lt;=FC189),IFERROR($G189/FD189,0),"")</f>
        <v/>
      </c>
      <c r="N189" s="90" t="str">
        <f>IF(AND(N$85&gt;=FB189,N$85&lt;=FC189),IFERROR($G189/FD189,0),"")</f>
        <v/>
      </c>
      <c r="O189" s="90" t="str">
        <f>IF(AND(O$85&gt;=FB189,O$85&lt;=FC189),IFERROR($G189/FD189,0),"")</f>
        <v/>
      </c>
      <c r="P189" s="90" t="str">
        <f>IF(AND(P$85&gt;=FB189,P$85&lt;=FC189),IFERROR($G189/FD189,0),"")</f>
        <v/>
      </c>
      <c r="Q189" s="90" t="str">
        <f>IF(AND(Q$85&gt;=FB189,Q$85&lt;=FC189),IFERROR($G189/FD189,0),"")</f>
        <v/>
      </c>
      <c r="R189" s="90" t="str">
        <f>IF(AND(R$85&gt;=FB189,R$85&lt;=FC189),IFERROR($G189/FD189,0),"")</f>
        <v/>
      </c>
      <c r="S189" s="90" t="str">
        <f>IF(AND(S$85&gt;=FB189,S$85&lt;=FC189),IFERROR($G189/FD189,0),"")</f>
        <v/>
      </c>
      <c r="T189" s="90" t="str">
        <f>IF(AND(T$85&gt;=FB189,T$85&lt;=FC189),IFERROR($G189/FD189,0),"")</f>
        <v/>
      </c>
      <c r="U189" s="90" t="str">
        <f>IF(AND(U$85&gt;=FB189,U$85&lt;=FC189),IFERROR($G189/FD189,0),"")</f>
        <v/>
      </c>
      <c r="V189" s="90" t="str">
        <f>IF(AND(V$85&gt;=FB189,V$85&lt;=FC189),IFERROR($G189/FD189,0),"")</f>
        <v/>
      </c>
      <c r="W189" s="90" t="str">
        <f>IF(AND(W$85&gt;=FB189,W$85&lt;=FC189),IFERROR($G189/FD189,0),"")</f>
        <v/>
      </c>
      <c r="X189" s="90" t="str">
        <f>IF(AND(X$85&gt;=FB189,X$85&lt;=FC189),IFERROR($G189/FD189,0),"")</f>
        <v/>
      </c>
      <c r="Y189" s="90" t="str">
        <f>IF(AND(Y$85&gt;=FB189,Y$85&lt;=FC189),IFERROR($G189/FD189,0),"")</f>
        <v/>
      </c>
      <c r="Z189" s="90" t="str">
        <f>IF(AND(Z$85&gt;=FB189,Z$85&lt;=FC189),IFERROR($G189/FD189,0),"")</f>
        <v/>
      </c>
      <c r="AA189" s="90" t="str">
        <f>IF(AND(AA$85&gt;=FB189,AA$85&lt;=FC189),IFERROR($G189/FD189,0),"")</f>
        <v/>
      </c>
      <c r="AB189" s="90" t="str">
        <f>IF(AND(AB$85&gt;=FB189,AB$85&lt;=FC189),IFERROR($G189/FD189,0),"")</f>
        <v/>
      </c>
      <c r="AC189" s="90" t="str">
        <f>IF(AND(AC$85&gt;=FB189,AC$85&lt;=FC189),IFERROR($G189/FD189,0),"")</f>
        <v/>
      </c>
      <c r="AD189" s="90" t="str">
        <f>IF(AND(AD$85&gt;=FB189,AD$85&lt;=FC189),IFERROR($G189/FD189,0),"")</f>
        <v/>
      </c>
      <c r="AE189" s="90" t="str">
        <f>IF(AND(AE$85&gt;=FB189,AE$85&lt;=FC189),IFERROR($G189/FD189,0),"")</f>
        <v/>
      </c>
      <c r="AF189" s="90" t="str">
        <f>IF(AND(AF$85&gt;=FB189,AF$85&lt;=FC189),IFERROR($G189/FD189,0),"")</f>
        <v/>
      </c>
      <c r="AG189" s="90" t="str">
        <f>IF(AND(AG$85&gt;=FB189,AG$85&lt;=FC189),IFERROR($G189/FD189,0),"")</f>
        <v/>
      </c>
      <c r="AH189" s="90" t="str">
        <f>IF(AND(AH$85&gt;=FB189,AH$85&lt;=FC189),IFERROR($G189/FD189,0),"")</f>
        <v/>
      </c>
      <c r="AI189" s="90" t="str">
        <f>IF(AND(AI$85&gt;=FB189,AI$85&lt;=FC189),IFERROR($G189/FD189,0),"")</f>
        <v/>
      </c>
      <c r="AJ189" s="90" t="str">
        <f>IF(AND(AJ$85&gt;=FB189,AJ$85&lt;=FC189),IFERROR($G189/FD189,0),"")</f>
        <v/>
      </c>
      <c r="AK189" s="90" t="str">
        <f>IF(AND(AK$85&gt;=FB189,AK$85&lt;=FC189),IFERROR($G189/FD189,0),"")</f>
        <v/>
      </c>
      <c r="AL189" s="90" t="str">
        <f>IF(AND(AL$85&gt;=FB189,AL$85&lt;=FC189),IFERROR($G189/FD189,0),"")</f>
        <v/>
      </c>
      <c r="AM189" s="90">
        <f>IF(AND(AM$85&gt;=FB189,AM$85&lt;=FC189),IFERROR($G189/FD189,0),"")</f>
        <v>31583.928571428569</v>
      </c>
      <c r="AN189" s="90">
        <f>IF(AND(AN$85&gt;=FB189,AN$85&lt;=FC189),IFERROR($G189/FD189,0),"")</f>
        <v>31583.928571428569</v>
      </c>
      <c r="AO189" s="90">
        <f>IF(AND(AO$85&gt;=FB189,AO$85&lt;=FC189),IFERROR($G189/FD189,0),"")</f>
        <v>31583.928571428569</v>
      </c>
      <c r="AP189" s="90">
        <f>IF(AND(AP$85&gt;=FB189,AP$85&lt;=FC189),IFERROR($G189/FD189,0),"")</f>
        <v>31583.928571428569</v>
      </c>
      <c r="AQ189" s="90">
        <f>IF(AND(AQ$85&gt;=FB189,AQ$85&lt;=FC189),IFERROR($G189/FD189,0),"")</f>
        <v>31583.928571428569</v>
      </c>
      <c r="AR189" s="90">
        <f>IF(AND(AR$85&gt;=FB189,AR$85&lt;=FC189),IFERROR($G189/FD189,0),"")</f>
        <v>31583.928571428569</v>
      </c>
      <c r="AS189" s="90">
        <f>IF(AND(AS$85&gt;=FB189,AS$85&lt;=FC189),IFERROR($G189/FD189,0),"")</f>
        <v>31583.928571428569</v>
      </c>
      <c r="AT189" s="90">
        <f>IF(AND(AT$85&gt;=FB189,AT$85&lt;=FC189),IFERROR($G189/FD189,0),"")</f>
        <v>31583.928571428569</v>
      </c>
      <c r="AU189" s="90">
        <f>IF(AND(AU$85&gt;=FB189,AU$85&lt;=FC189),IFERROR($G189/FD189,0),"")</f>
        <v>31583.928571428569</v>
      </c>
      <c r="AV189" s="90">
        <f>IF(AND(AV$85&gt;=FB189,AV$85&lt;=FC189),IFERROR($G189/FD189,0),"")</f>
        <v>31583.928571428569</v>
      </c>
      <c r="AW189" s="90">
        <f>IF(AND(AW$85&gt;=FB189,AW$85&lt;=FC189),IFERROR($G189/FD189,0),"")</f>
        <v>31583.928571428569</v>
      </c>
      <c r="AX189" s="90">
        <f>IF(AND(AX$85&gt;=FB189,AX$85&lt;=FC189),IFERROR($G189/FD189,0),"")</f>
        <v>31583.928571428569</v>
      </c>
      <c r="AY189" s="90">
        <f>IF(AND(AY$85&gt;=FB189,AY$85&lt;=FC189),IFERROR($G189/FD189,0),"")</f>
        <v>31583.928571428569</v>
      </c>
      <c r="AZ189" s="90">
        <f>IF(AND(AZ$85&gt;=FB189,AZ$85&lt;=FC189),IFERROR($G189/FD189,0),"")</f>
        <v>31583.928571428569</v>
      </c>
      <c r="BA189" s="90" t="str">
        <f>IF(AND(BA$85&gt;=FB189,BA$85&lt;=FC189),IFERROR($G189/FD189,0),"")</f>
        <v/>
      </c>
      <c r="BB189" s="90" t="str">
        <f>IF(AND(BB$85&gt;=FB189,BB$85&lt;=FC189),IFERROR($G189/FD189,0),"")</f>
        <v/>
      </c>
      <c r="BC189" s="90" t="str">
        <f>IF(AND(BC$85&gt;=FB189,BC$85&lt;=FC189),IFERROR($G189/FD189,0),"")</f>
        <v/>
      </c>
      <c r="BD189" s="90" t="str">
        <f>IF(AND(BD$85&gt;=FB189,BD$85&lt;=FC189),IFERROR($G189/FD189,0),"")</f>
        <v/>
      </c>
      <c r="BE189" s="90" t="str">
        <f>IF(AND(BE$85&gt;=FB189,BE$85&lt;=FC189),IFERROR($G189/FD189,0),"")</f>
        <v/>
      </c>
      <c r="BF189" s="90" t="str">
        <f>IF(AND(BF$85&gt;=FB189,BF$85&lt;=FC189),IFERROR($G189/FD189,0),"")</f>
        <v/>
      </c>
      <c r="BG189" s="90" t="str">
        <f>IF(AND(BG$85&gt;=FB189,BG$85&lt;=FC189),IFERROR($G189/FD189,0),"")</f>
        <v/>
      </c>
      <c r="BH189" s="90" t="str">
        <f>IF(AND(BH$85&gt;=FB189,BH$85&lt;=FC189),IFERROR($G189/FD189,0),"")</f>
        <v/>
      </c>
      <c r="BI189" s="90" t="str">
        <f>IF(AND(BI$85&gt;=FB189,BI$85&lt;=FC189),IFERROR($G189/FD189,0),"")</f>
        <v/>
      </c>
      <c r="BJ189" s="90" t="str">
        <f>IF(AND(BJ$85&gt;=FB189,BJ$85&lt;=FC189),IFERROR($G189/FD189,0),"")</f>
        <v/>
      </c>
      <c r="BK189" s="90" t="str">
        <f>IF(AND(BK$85&gt;=FB189,BK$85&lt;=FC189),IFERROR($G189/FD189,0),"")</f>
        <v/>
      </c>
      <c r="BL189" s="90" t="str">
        <f>IF(AND(BL$85&gt;=FB189,BL$85&lt;=FC189),IFERROR($G189/FD189,0),"")</f>
        <v/>
      </c>
      <c r="BM189" s="90" t="str">
        <f>IF(AND(BM$85&gt;=FB189,BM$85&lt;=FC189),IFERROR($G189/FD189,0),"")</f>
        <v/>
      </c>
      <c r="BN189" s="90" t="str">
        <f>IF(AND(BN$85&gt;=FB189,BN$85&lt;=FC189),IFERROR($G189/FD189,0),"")</f>
        <v/>
      </c>
      <c r="BO189" s="90" t="str">
        <f>IF(AND(BO$85&gt;=FB189,BO$85&lt;=FC189),IFERROR($G189/FD189,0),"")</f>
        <v/>
      </c>
      <c r="BP189" s="90" t="str">
        <f>IF(AND(BP$85&gt;=FB189,BP$85&lt;=FC189),IFERROR($G189/FD189,0),"")</f>
        <v/>
      </c>
      <c r="BQ189" s="90" t="str">
        <f>IF(AND(BQ$85&gt;=FB189,BQ$85&lt;=FC189),IFERROR($G189/FD189,0),"")</f>
        <v/>
      </c>
      <c r="BR189" s="90" t="str">
        <f>IF(AND(BR$85&gt;=FB189,BR$85&lt;=FC189),IFERROR($G189/FD189,0),"")</f>
        <v/>
      </c>
      <c r="BS189" s="90" t="str">
        <f>IF(AND(BS$85&gt;=FB189,BS$85&lt;=FC189),IFERROR($G189/FD189,0),"")</f>
        <v/>
      </c>
      <c r="BT189" s="90" t="str">
        <f>IF(AND(BT$85&gt;=FB189,BT$85&lt;=FC189),IFERROR($G189/FD189,0),"")</f>
        <v/>
      </c>
      <c r="BU189" s="90" t="str">
        <f>IF(AND(BU$85&gt;=FB189,BU$85&lt;=FC189),IFERROR($G189/FD189,0),"")</f>
        <v/>
      </c>
      <c r="BV189" s="90" t="str">
        <f>IF(AND(BV$85&gt;=FB189,BV$85&lt;=FC189),IFERROR($G189/FD189,0),"")</f>
        <v/>
      </c>
      <c r="BW189" s="90" t="str">
        <f>IF(AND(BW$85&gt;=FB189,BW$85&lt;=FC189),IFERROR($G189/FD189,0),"")</f>
        <v/>
      </c>
      <c r="BX189" s="90" t="str">
        <f>IF(AND(BX$85&gt;=FB189,BX$85&lt;=FC189),IFERROR($G189/FD189,0),"")</f>
        <v/>
      </c>
      <c r="BY189" s="90" t="str">
        <f>IF(AND(BY$85&gt;=FB189,BY$85&lt;=FC189),IFERROR($G189/FD189,0),"")</f>
        <v/>
      </c>
      <c r="BZ189" s="90" t="str">
        <f>IF(AND(BZ$85&gt;=FB189,BZ$85&lt;=FC189),IFERROR($G189/FD189,0),"")</f>
        <v/>
      </c>
      <c r="CA189" s="90" t="str">
        <f>IF(AND(CA$85&gt;=FB189,CA$85&lt;=FC189),IFERROR($G189/FD189,0),"")</f>
        <v/>
      </c>
      <c r="CB189" s="90" t="str">
        <f>IF(AND(CB$85&gt;=FB189,CB$85&lt;=FC189),IFERROR($G189/FD189,0),"")</f>
        <v/>
      </c>
      <c r="CC189" s="90" t="str">
        <f>IF(AND(CC$85&gt;=FB189,CC$85&lt;=FC189),IFERROR($G189/FD189,0),"")</f>
        <v/>
      </c>
      <c r="CD189" s="90" t="str">
        <f>IF(AND(CD$85&gt;=FB189,CD$85&lt;=FC189),IFERROR($G189/FD189,0),"")</f>
        <v/>
      </c>
      <c r="CE189" s="90" t="str">
        <f>IF(AND(CE$85&gt;=FB189,CE$85&lt;=FC189),IFERROR($G189/FD189,0),"")</f>
        <v/>
      </c>
      <c r="CF189" s="90" t="str">
        <f>IF(AND(CF$85&gt;=FB189,CF$85&lt;=FC189),IFERROR($G189/FD189,0),"")</f>
        <v/>
      </c>
      <c r="CG189" s="90" t="str">
        <f>IF(AND(CG$85&gt;=FB189,CG$85&lt;=FC189),IFERROR($G189/FD189,0),"")</f>
        <v/>
      </c>
      <c r="CH189" s="90" t="str">
        <f>IF(AND(CH$85&gt;=FB189,CH$85&lt;=FC189),IFERROR($G189/FD189,0),"")</f>
        <v/>
      </c>
      <c r="CI189" s="90" t="str">
        <f>IF(AND(CI$85&gt;=FB189,CI$85&lt;=FC189),IFERROR($G189/FD189,0),"")</f>
        <v/>
      </c>
      <c r="CJ189" s="90" t="str">
        <f>IF(AND(CJ$85&gt;=FB189,CJ$85&lt;=FC189),IFERROR($G189/FD189,0),"")</f>
        <v/>
      </c>
      <c r="CK189" s="90" t="str">
        <f>IF(AND(CK$85&gt;=FB189,CK$85&lt;=FC189),IFERROR($G189/FD189,0),"")</f>
        <v/>
      </c>
      <c r="CL189" s="90" t="str">
        <f>IF(AND(CL$85&gt;=FB189,CL$85&lt;=FC189),IFERROR($G189/FD189,0),"")</f>
        <v/>
      </c>
      <c r="CM189" s="90" t="str">
        <f>IF(AND(CM$85&gt;=FB189,CM$85&lt;=FC189),IFERROR($G189/FD189,0),"")</f>
        <v/>
      </c>
      <c r="CN189" s="90" t="str">
        <f>IF(AND(CN$85&gt;=FB189,CN$85&lt;=FC189),IFERROR($G189/FD189,0),"")</f>
        <v/>
      </c>
      <c r="CO189" s="90" t="str">
        <f>IF(AND(CO$85&gt;=FB189,CO$85&lt;=FC189),IFERROR($G189/FD189,0),"")</f>
        <v/>
      </c>
      <c r="CP189" s="90" t="str">
        <f>IF(AND(CP$85&gt;=FB189,CP$85&lt;=FC189),IFERROR($G189/FD189,0),"")</f>
        <v/>
      </c>
      <c r="CQ189" s="90" t="str">
        <f>IF(AND(CQ$85&gt;=FB189,CQ$85&lt;=FC189),IFERROR($G189/FD189,0),"")</f>
        <v/>
      </c>
      <c r="CR189" s="90" t="str">
        <f>IF(AND(CR$85&gt;=FB189,CR$85&lt;=FC189),IFERROR($G189/FD189,0),"")</f>
        <v/>
      </c>
      <c r="CS189" s="90" t="str">
        <f>IF(AND(CS$85&gt;=FB189,CS$85&lt;=FC189),IFERROR($G189/FD189,0),"")</f>
        <v/>
      </c>
      <c r="CT189" s="90" t="str">
        <f>IF(AND(CT$85&gt;=FB189,CT$85&lt;=FC189),IFERROR($G189/FD189,0),"")</f>
        <v/>
      </c>
      <c r="CU189" s="90" t="str">
        <f>IF(AND(CU$85&gt;=FB189,CU$85&lt;=FC189),IFERROR($G189/FD189,0),"")</f>
        <v/>
      </c>
      <c r="CV189" s="90" t="str">
        <f>IF(AND(CV$85&gt;=FB189,CV$85&lt;=FC189),IFERROR($G189/FD189,0),"")</f>
        <v/>
      </c>
      <c r="CW189" s="90" t="str">
        <f>IF(AND(CW$85&gt;=FB189,CW$85&lt;=FC189),IFERROR($G189/FD189,0),"")</f>
        <v/>
      </c>
      <c r="CX189" s="90" t="str">
        <f>IF(AND(CX$85&gt;=FB189,CX$85&lt;=FC189),IFERROR($G189/FD189,0),"")</f>
        <v/>
      </c>
      <c r="CY189" s="90" t="str">
        <f>IF(AND(CY$85&gt;=FB189,CY$85&lt;=FC189),IFERROR($G189/FD189,0),"")</f>
        <v/>
      </c>
      <c r="CZ189" s="90" t="str">
        <f>IF(AND(CZ$85&gt;=FB189,CZ$85&lt;=FC189),IFERROR($G189/FD189,0),"")</f>
        <v/>
      </c>
      <c r="DA189" s="90" t="str">
        <f>IF(AND(DA$85&gt;=FB189,DA$85&lt;=FC189),IFERROR($G189/FD189,0),"")</f>
        <v/>
      </c>
      <c r="DB189" s="90" t="str">
        <f>IF(AND(DB$85&gt;=FB189,DB$85&lt;=FC189),IFERROR($G189/FD189,0),"")</f>
        <v/>
      </c>
      <c r="DC189" s="90" t="str">
        <f>IF(AND(DC$85&gt;=FB189,DC$85&lt;=FC189),IFERROR($G189/FD189,0),"")</f>
        <v/>
      </c>
      <c r="DD189" s="90" t="str">
        <f>IF(AND(DD$85&gt;=FB189,DD$85&lt;=FC189),IFERROR($G189/FD189,0),"")</f>
        <v/>
      </c>
      <c r="DE189" s="90" t="str">
        <f>IF(AND(DE$85&gt;=FB189,DE$85&lt;=FC189),IFERROR($G189/FD189,0),"")</f>
        <v/>
      </c>
      <c r="DF189" s="90" t="str">
        <f>IF(AND(DF$85&gt;=FB189,DF$85&lt;=FC189),IFERROR($G189/FD189,0),"")</f>
        <v/>
      </c>
      <c r="DG189" s="90" t="str">
        <f>IF(AND(DG$85&gt;=FB189,DG$85&lt;=FC189),IFERROR($G189/FD189,0),"")</f>
        <v/>
      </c>
      <c r="DH189" s="90" t="str">
        <f>IF(AND(DH$85&gt;=FB189,DH$85&lt;=FC189),IFERROR($G189/FD189,0),"")</f>
        <v/>
      </c>
      <c r="DI189" s="90" t="str">
        <f>IF(AND(DI$85&gt;=FB189,DI$85&lt;=FC189),IFERROR($G189/FD189,0),"")</f>
        <v/>
      </c>
      <c r="DJ189" s="90" t="str">
        <f>IF(AND(DJ$85&gt;=FB189,DJ$85&lt;=FC189),IFERROR($G189/FD189,0),"")</f>
        <v/>
      </c>
      <c r="DK189" s="90" t="str">
        <f>IF(AND(DK$85&gt;=FB189,DK$85&lt;=FC189),IFERROR($G189/FD189,0),"")</f>
        <v/>
      </c>
      <c r="DL189" s="90" t="str">
        <f>IF(AND(DL$85&gt;=FB189,DL$85&lt;=FC189),IFERROR($G189/FD189,0),"")</f>
        <v/>
      </c>
      <c r="DM189" s="90" t="str">
        <f>IF(AND(DM$85&gt;=FB189,DM$85&lt;=FC189),IFERROR($G189/FD189,0),"")</f>
        <v/>
      </c>
      <c r="DN189" s="90" t="str">
        <f>IF(AND(DN$85&gt;=FB189,DN$85&lt;=FC189),IFERROR($G189/FD189,0),"")</f>
        <v/>
      </c>
      <c r="DO189" s="90" t="str">
        <f>IF(AND(DO$85&gt;=FB189,DO$85&lt;=FC189),IFERROR($G189/FD189,0),"")</f>
        <v/>
      </c>
      <c r="DP189" s="90" t="str">
        <f>IF(AND(DP$85&gt;=FB189,DP$85&lt;=FC189),IFERROR($G189/FD189,0),"")</f>
        <v/>
      </c>
      <c r="DQ189" s="90" t="str">
        <f>IF(AND(DQ$85&gt;=FB189,DQ$85&lt;=FC189),IFERROR($G189/FD189,0),"")</f>
        <v/>
      </c>
      <c r="DR189" s="90" t="str">
        <f>IF(AND(DR$85&gt;=FB189,DR$85&lt;=FC189),IFERROR($G189/FD189,0),"")</f>
        <v/>
      </c>
      <c r="DS189" s="90" t="str">
        <f>IF(AND(DS$85&gt;=FB189,DS$85&lt;=FC189),IFERROR($G189/FD189,0),"")</f>
        <v/>
      </c>
      <c r="DT189" s="90" t="str">
        <f>IF(AND(DT$85&gt;=FB189,DT$85&lt;=FC189),IFERROR($G189/FD189,0),"")</f>
        <v/>
      </c>
      <c r="DU189" s="90" t="str">
        <f>IF(AND(DU$85&gt;=FB189,DU$85&lt;=FC189),IFERROR($G189/FD189,0),"")</f>
        <v/>
      </c>
      <c r="DV189" s="90" t="str">
        <f>IF(AND(DV$85&gt;=FB189,DV$85&lt;=FC189),IFERROR($G189/FD189,0),"")</f>
        <v/>
      </c>
      <c r="DW189" s="90" t="str">
        <f>IF(AND(DW$85&gt;=FB189,DW$85&lt;=FC189),IFERROR($G189/FD189,0),"")</f>
        <v/>
      </c>
      <c r="DX189" s="90" t="str">
        <f>IF(AND(DX$85&gt;=FB189,DX$85&lt;=FC189),IFERROR($G189/FD189,0),"")</f>
        <v/>
      </c>
      <c r="DY189" s="90" t="str">
        <f>IF(AND(DY$85&gt;=FB189,DY$85&lt;=FC189),IFERROR($G189/FD189,0),"")</f>
        <v/>
      </c>
      <c r="DZ189" s="90" t="str">
        <f>IF(AND(DZ$85&gt;=FB189,DZ$85&lt;=FC189),IFERROR($G189/FD189,0),"")</f>
        <v/>
      </c>
      <c r="EA189" s="90" t="str">
        <f>IF(AND(EA$85&gt;=FB189,EA$85&lt;=FC189),IFERROR($G189/FD189,0),"")</f>
        <v/>
      </c>
      <c r="EB189" s="90" t="str">
        <f>IF(AND(EB$85&gt;=FB189,EB$85&lt;=FC189),IFERROR($G189/FD189,0),"")</f>
        <v/>
      </c>
      <c r="EC189" s="90" t="str">
        <f>IF(AND(EC$85&gt;=FB189,EC$85&lt;=FC189),IFERROR($G189/FD189,0),"")</f>
        <v/>
      </c>
      <c r="ED189" s="90" t="str">
        <f>IF(AND(ED$85&gt;=FB189,ED$85&lt;=FC189),IFERROR($G189/FD189,0),"")</f>
        <v/>
      </c>
      <c r="EE189" s="90" t="str">
        <f>IF(AND(EE$85&gt;=FB189,EE$85&lt;=FC189),IFERROR($G189/FD189,0),"")</f>
        <v/>
      </c>
      <c r="EF189" s="90" t="str">
        <f>IF(AND(EF$85&gt;=FB189,EF$85&lt;=FC189),IFERROR($G189/FD189,0),"")</f>
        <v/>
      </c>
      <c r="EG189" s="90" t="str">
        <f>IF(AND(EG$85&gt;=FB189,EG$85&lt;=FC189),IFERROR($G189/FD189,0),"")</f>
        <v/>
      </c>
      <c r="EH189" s="90" t="str">
        <f>IF(AND(EH$85&gt;=FB189,EH$85&lt;=FC189),IFERROR($G189/FD189,0),"")</f>
        <v/>
      </c>
      <c r="EI189" s="90" t="str">
        <f>IF(AND(EI$85&gt;=FB189,EI$85&lt;=FC189),IFERROR($G189/FD189,0),"")</f>
        <v/>
      </c>
      <c r="EJ189" s="90" t="str">
        <f>IF(AND(EJ$85&gt;=FB189,EJ$85&lt;=FC189),IFERROR($G189/FD189,0),"")</f>
        <v/>
      </c>
      <c r="EK189" s="90" t="str">
        <f>IF(AND(EK$85&gt;=FB189,EK$85&lt;=FC189),IFERROR($G189/FD189,0),"")</f>
        <v/>
      </c>
      <c r="EL189" s="90" t="str">
        <f>IF(AND(EL$85&gt;=FB189,EL$85&lt;=FC189),IFERROR($G189/FD189,0),"")</f>
        <v/>
      </c>
      <c r="EM189" s="90" t="str">
        <f>IF(AND(EM$85&gt;=FB189,EM$85&lt;=FC189),IFERROR($G189/FD189,0),"")</f>
        <v/>
      </c>
      <c r="EN189" s="90" t="str">
        <f>IF(AND(EN$85&gt;=FB189,EN$85&lt;=FC189),IFERROR($G189/FD189,0),"")</f>
        <v/>
      </c>
      <c r="EO189" s="90" t="str">
        <f>IF(AND(EO$85&gt;=FB189,EO$85&lt;=FC189),IFERROR($G189/FD189,0),"")</f>
        <v/>
      </c>
      <c r="EP189" s="90" t="str">
        <f>IF(AND(EP$85&gt;=FB189,EP$85&lt;=FC189),IFERROR($G189/FD189,0),"")</f>
        <v/>
      </c>
      <c r="EQ189" s="90" t="str">
        <f>IF(AND(EQ$85&gt;=FB189,EQ$85&lt;=FC189),IFERROR($G189/FD189,0),"")</f>
        <v/>
      </c>
      <c r="ER189" s="90" t="str">
        <f>IF(AND(ER$85&gt;=FB189,ER$85&lt;=FC189),IFERROR($G189/FD189,0),"")</f>
        <v/>
      </c>
      <c r="ES189" s="90" t="str">
        <f>IF(AND(ES$85&gt;=FB189,ES$85&lt;=FC189),IFERROR($G189/FD189,0),"")</f>
        <v/>
      </c>
      <c r="ET189" s="90" t="str">
        <f>IF(AND(ET$85&gt;=FB189,ET$85&lt;=FC189),IFERROR($G189/FD189,0),"")</f>
        <v/>
      </c>
      <c r="EU189" s="90" t="str">
        <f>IF(AND(EU$85&gt;=FB189,EU$85&lt;=FC189),IFERROR($G189/FD189,0),"")</f>
        <v/>
      </c>
      <c r="EV189" s="90" t="str">
        <f>IF(AND(EV$85&gt;=FB189,EV$85&lt;=FC189),IFERROR($G189/FD189,0),"")</f>
        <v/>
      </c>
      <c r="EW189" s="90" t="str">
        <f>IF(AND(EW$85&gt;=FB189,EW$85&lt;=FC189),IFERROR($G189/FD189,0),"")</f>
        <v/>
      </c>
      <c r="EX189" s="90" t="str">
        <f>IF(AND(EX$85&gt;=FB189,EX$85&lt;=FC189),IFERROR($G189/FD189,0),"")</f>
        <v/>
      </c>
      <c r="EY189" s="90" t="str">
        <f>IF(AND(EY$85&gt;=FB189,EY$85&lt;=FC189),IFERROR($G189/FD189,0),"")</f>
        <v/>
      </c>
      <c r="EZ189" s="90" t="str">
        <f>IF(AND(EZ$85&gt;=FB189,EZ$85&lt;=FC189),IFERROR($G189/FD189,0),"")</f>
        <v/>
      </c>
      <c r="FA189" s="90" t="str">
        <f>IF(AND(FA$85&gt;=FB189,FA$85&lt;=FC189),IFERROR($G189/FD189,0),"")</f>
        <v/>
      </c>
      <c r="FB189">
        <f>'06_Presupuesto'!J275-'02_Rendimientos'!$B$79+1</f>
        <v>32</v>
      </c>
      <c r="FC189">
        <f>'06_Presupuesto'!K275-'02_Rendimientos'!$B$79+1</f>
        <v>45</v>
      </c>
      <c r="FD189">
        <f>FC189-FB189+1</f>
        <v>14</v>
      </c>
    </row>
    <row r="190" spans="2:160">
      <c r="B190" s="109" t="str">
        <f>'06_Presupuesto'!K110</f>
        <v>C.3.1.2</v>
      </c>
      <c r="C190" s="109" t="str">
        <f>'06_Presupuesto'!L110</f>
        <v>Cama apoyo tuberías</v>
      </c>
      <c r="D190" s="109" t="str">
        <f>'06_Presupuesto'!M110</f>
        <v>M3</v>
      </c>
      <c r="E190" s="110">
        <f>'06_Presupuesto'!N110</f>
        <v>2.7</v>
      </c>
      <c r="F190" s="110">
        <f>'06_Presupuesto'!O110</f>
        <v>68750</v>
      </c>
      <c r="G190" s="110">
        <f>'06_Presupuesto'!P110</f>
        <v>185625</v>
      </c>
      <c r="H190" s="110" t="str">
        <f>IF(AND(H$85&gt;=FB190,H$85&lt;=FC190),IFERROR($G190/FD190,0),"")</f>
        <v/>
      </c>
      <c r="I190" s="110" t="str">
        <f>IF(AND(I$85&gt;=FB190,I$85&lt;=FC190),IFERROR($G190/FD190,0),"")</f>
        <v/>
      </c>
      <c r="J190" s="110" t="str">
        <f>IF(AND(J$85&gt;=FB190,J$85&lt;=FC190),IFERROR($G190/FD190,0),"")</f>
        <v/>
      </c>
      <c r="K190" s="110" t="str">
        <f>IF(AND(K$85&gt;=FB190,K$85&lt;=FC190),IFERROR($G190/FD190,0),"")</f>
        <v/>
      </c>
      <c r="L190" s="110" t="str">
        <f>IF(AND(L$85&gt;=FB190,L$85&lt;=FC190),IFERROR($G190/FD190,0),"")</f>
        <v/>
      </c>
      <c r="M190" s="110" t="str">
        <f>IF(AND(M$85&gt;=FB190,M$85&lt;=FC190),IFERROR($G190/FD190,0),"")</f>
        <v/>
      </c>
      <c r="N190" s="110" t="str">
        <f>IF(AND(N$85&gt;=FB190,N$85&lt;=FC190),IFERROR($G190/FD190,0),"")</f>
        <v/>
      </c>
      <c r="O190" s="110" t="str">
        <f>IF(AND(O$85&gt;=FB190,O$85&lt;=FC190),IFERROR($G190/FD190,0),"")</f>
        <v/>
      </c>
      <c r="P190" s="110" t="str">
        <f>IF(AND(P$85&gt;=FB190,P$85&lt;=FC190),IFERROR($G190/FD190,0),"")</f>
        <v/>
      </c>
      <c r="Q190" s="110" t="str">
        <f>IF(AND(Q$85&gt;=FB190,Q$85&lt;=FC190),IFERROR($G190/FD190,0),"")</f>
        <v/>
      </c>
      <c r="R190" s="110" t="str">
        <f>IF(AND(R$85&gt;=FB190,R$85&lt;=FC190),IFERROR($G190/FD190,0),"")</f>
        <v/>
      </c>
      <c r="S190" s="110" t="str">
        <f>IF(AND(S$85&gt;=FB190,S$85&lt;=FC190),IFERROR($G190/FD190,0),"")</f>
        <v/>
      </c>
      <c r="T190" s="110" t="str">
        <f>IF(AND(T$85&gt;=FB190,T$85&lt;=FC190),IFERROR($G190/FD190,0),"")</f>
        <v/>
      </c>
      <c r="U190" s="110" t="str">
        <f>IF(AND(U$85&gt;=FB190,U$85&lt;=FC190),IFERROR($G190/FD190,0),"")</f>
        <v/>
      </c>
      <c r="V190" s="110" t="str">
        <f>IF(AND(V$85&gt;=FB190,V$85&lt;=FC190),IFERROR($G190/FD190,0),"")</f>
        <v/>
      </c>
      <c r="W190" s="110" t="str">
        <f>IF(AND(W$85&gt;=FB190,W$85&lt;=FC190),IFERROR($G190/FD190,0),"")</f>
        <v/>
      </c>
      <c r="X190" s="110" t="str">
        <f>IF(AND(X$85&gt;=FB190,X$85&lt;=FC190),IFERROR($G190/FD190,0),"")</f>
        <v/>
      </c>
      <c r="Y190" s="110" t="str">
        <f>IF(AND(Y$85&gt;=FB190,Y$85&lt;=FC190),IFERROR($G190/FD190,0),"")</f>
        <v/>
      </c>
      <c r="Z190" s="110" t="str">
        <f>IF(AND(Z$85&gt;=FB190,Z$85&lt;=FC190),IFERROR($G190/FD190,0),"")</f>
        <v/>
      </c>
      <c r="AA190" s="110" t="str">
        <f>IF(AND(AA$85&gt;=FB190,AA$85&lt;=FC190),IFERROR($G190/FD190,0),"")</f>
        <v/>
      </c>
      <c r="AB190" s="110" t="str">
        <f>IF(AND(AB$85&gt;=FB190,AB$85&lt;=FC190),IFERROR($G190/FD190,0),"")</f>
        <v/>
      </c>
      <c r="AC190" s="110" t="str">
        <f>IF(AND(AC$85&gt;=FB190,AC$85&lt;=FC190),IFERROR($G190/FD190,0),"")</f>
        <v/>
      </c>
      <c r="AD190" s="110" t="str">
        <f>IF(AND(AD$85&gt;=FB190,AD$85&lt;=FC190),IFERROR($G190/FD190,0),"")</f>
        <v/>
      </c>
      <c r="AE190" s="110" t="str">
        <f>IF(AND(AE$85&gt;=FB190,AE$85&lt;=FC190),IFERROR($G190/FD190,0),"")</f>
        <v/>
      </c>
      <c r="AF190" s="110" t="str">
        <f>IF(AND(AF$85&gt;=FB190,AF$85&lt;=FC190),IFERROR($G190/FD190,0),"")</f>
        <v/>
      </c>
      <c r="AG190" s="110" t="str">
        <f>IF(AND(AG$85&gt;=FB190,AG$85&lt;=FC190),IFERROR($G190/FD190,0),"")</f>
        <v/>
      </c>
      <c r="AH190" s="110" t="str">
        <f>IF(AND(AH$85&gt;=FB190,AH$85&lt;=FC190),IFERROR($G190/FD190,0),"")</f>
        <v/>
      </c>
      <c r="AI190" s="110" t="str">
        <f>IF(AND(AI$85&gt;=FB190,AI$85&lt;=FC190),IFERROR($G190/FD190,0),"")</f>
        <v/>
      </c>
      <c r="AJ190" s="110" t="str">
        <f>IF(AND(AJ$85&gt;=FB190,AJ$85&lt;=FC190),IFERROR($G190/FD190,0),"")</f>
        <v/>
      </c>
      <c r="AK190" s="110" t="str">
        <f>IF(AND(AK$85&gt;=FB190,AK$85&lt;=FC190),IFERROR($G190/FD190,0),"")</f>
        <v/>
      </c>
      <c r="AL190" s="110" t="str">
        <f>IF(AND(AL$85&gt;=FB190,AL$85&lt;=FC190),IFERROR($G190/FD190,0),"")</f>
        <v/>
      </c>
      <c r="AM190" s="110">
        <f>IF(AND(AM$85&gt;=FB190,AM$85&lt;=FC190),IFERROR($G190/FD190,0),"")</f>
        <v>13258.928571428571</v>
      </c>
      <c r="AN190" s="110">
        <f>IF(AND(AN$85&gt;=FB190,AN$85&lt;=FC190),IFERROR($G190/FD190,0),"")</f>
        <v>13258.928571428571</v>
      </c>
      <c r="AO190" s="110">
        <f>IF(AND(AO$85&gt;=FB190,AO$85&lt;=FC190),IFERROR($G190/FD190,0),"")</f>
        <v>13258.928571428571</v>
      </c>
      <c r="AP190" s="110">
        <f>IF(AND(AP$85&gt;=FB190,AP$85&lt;=FC190),IFERROR($G190/FD190,0),"")</f>
        <v>13258.928571428571</v>
      </c>
      <c r="AQ190" s="110">
        <f>IF(AND(AQ$85&gt;=FB190,AQ$85&lt;=FC190),IFERROR($G190/FD190,0),"")</f>
        <v>13258.928571428571</v>
      </c>
      <c r="AR190" s="110">
        <f>IF(AND(AR$85&gt;=FB190,AR$85&lt;=FC190),IFERROR($G190/FD190,0),"")</f>
        <v>13258.928571428571</v>
      </c>
      <c r="AS190" s="110">
        <f>IF(AND(AS$85&gt;=FB190,AS$85&lt;=FC190),IFERROR($G190/FD190,0),"")</f>
        <v>13258.928571428571</v>
      </c>
      <c r="AT190" s="110">
        <f>IF(AND(AT$85&gt;=FB190,AT$85&lt;=FC190),IFERROR($G190/FD190,0),"")</f>
        <v>13258.928571428571</v>
      </c>
      <c r="AU190" s="110">
        <f>IF(AND(AU$85&gt;=FB190,AU$85&lt;=FC190),IFERROR($G190/FD190,0),"")</f>
        <v>13258.928571428571</v>
      </c>
      <c r="AV190" s="110">
        <f>IF(AND(AV$85&gt;=FB190,AV$85&lt;=FC190),IFERROR($G190/FD190,0),"")</f>
        <v>13258.928571428571</v>
      </c>
      <c r="AW190" s="110">
        <f>IF(AND(AW$85&gt;=FB190,AW$85&lt;=FC190),IFERROR($G190/FD190,0),"")</f>
        <v>13258.928571428571</v>
      </c>
      <c r="AX190" s="110">
        <f>IF(AND(AX$85&gt;=FB190,AX$85&lt;=FC190),IFERROR($G190/FD190,0),"")</f>
        <v>13258.928571428571</v>
      </c>
      <c r="AY190" s="110">
        <f>IF(AND(AY$85&gt;=FB190,AY$85&lt;=FC190),IFERROR($G190/FD190,0),"")</f>
        <v>13258.928571428571</v>
      </c>
      <c r="AZ190" s="110">
        <f>IF(AND(AZ$85&gt;=FB190,AZ$85&lt;=FC190),IFERROR($G190/FD190,0),"")</f>
        <v>13258.928571428571</v>
      </c>
      <c r="BA190" s="110" t="str">
        <f>IF(AND(BA$85&gt;=FB190,BA$85&lt;=FC190),IFERROR($G190/FD190,0),"")</f>
        <v/>
      </c>
      <c r="BB190" s="110" t="str">
        <f>IF(AND(BB$85&gt;=FB190,BB$85&lt;=FC190),IFERROR($G190/FD190,0),"")</f>
        <v/>
      </c>
      <c r="BC190" s="110" t="str">
        <f>IF(AND(BC$85&gt;=FB190,BC$85&lt;=FC190),IFERROR($G190/FD190,0),"")</f>
        <v/>
      </c>
      <c r="BD190" s="110" t="str">
        <f>IF(AND(BD$85&gt;=FB190,BD$85&lt;=FC190),IFERROR($G190/FD190,0),"")</f>
        <v/>
      </c>
      <c r="BE190" s="110" t="str">
        <f>IF(AND(BE$85&gt;=FB190,BE$85&lt;=FC190),IFERROR($G190/FD190,0),"")</f>
        <v/>
      </c>
      <c r="BF190" s="110" t="str">
        <f>IF(AND(BF$85&gt;=FB190,BF$85&lt;=FC190),IFERROR($G190/FD190,0),"")</f>
        <v/>
      </c>
      <c r="BG190" s="110" t="str">
        <f>IF(AND(BG$85&gt;=FB190,BG$85&lt;=FC190),IFERROR($G190/FD190,0),"")</f>
        <v/>
      </c>
      <c r="BH190" s="110" t="str">
        <f>IF(AND(BH$85&gt;=FB190,BH$85&lt;=FC190),IFERROR($G190/FD190,0),"")</f>
        <v/>
      </c>
      <c r="BI190" s="110" t="str">
        <f>IF(AND(BI$85&gt;=FB190,BI$85&lt;=FC190),IFERROR($G190/FD190,0),"")</f>
        <v/>
      </c>
      <c r="BJ190" s="110" t="str">
        <f>IF(AND(BJ$85&gt;=FB190,BJ$85&lt;=FC190),IFERROR($G190/FD190,0),"")</f>
        <v/>
      </c>
      <c r="BK190" s="110" t="str">
        <f>IF(AND(BK$85&gt;=FB190,BK$85&lt;=FC190),IFERROR($G190/FD190,0),"")</f>
        <v/>
      </c>
      <c r="BL190" s="110" t="str">
        <f>IF(AND(BL$85&gt;=FB190,BL$85&lt;=FC190),IFERROR($G190/FD190,0),"")</f>
        <v/>
      </c>
      <c r="BM190" s="110" t="str">
        <f>IF(AND(BM$85&gt;=FB190,BM$85&lt;=FC190),IFERROR($G190/FD190,0),"")</f>
        <v/>
      </c>
      <c r="BN190" s="110" t="str">
        <f>IF(AND(BN$85&gt;=FB190,BN$85&lt;=FC190),IFERROR($G190/FD190,0),"")</f>
        <v/>
      </c>
      <c r="BO190" s="110" t="str">
        <f>IF(AND(BO$85&gt;=FB190,BO$85&lt;=FC190),IFERROR($G190/FD190,0),"")</f>
        <v/>
      </c>
      <c r="BP190" s="110" t="str">
        <f>IF(AND(BP$85&gt;=FB190,BP$85&lt;=FC190),IFERROR($G190/FD190,0),"")</f>
        <v/>
      </c>
      <c r="BQ190" s="110" t="str">
        <f>IF(AND(BQ$85&gt;=FB190,BQ$85&lt;=FC190),IFERROR($G190/FD190,0),"")</f>
        <v/>
      </c>
      <c r="BR190" s="110" t="str">
        <f>IF(AND(BR$85&gt;=FB190,BR$85&lt;=FC190),IFERROR($G190/FD190,0),"")</f>
        <v/>
      </c>
      <c r="BS190" s="110" t="str">
        <f>IF(AND(BS$85&gt;=FB190,BS$85&lt;=FC190),IFERROR($G190/FD190,0),"")</f>
        <v/>
      </c>
      <c r="BT190" s="110" t="str">
        <f>IF(AND(BT$85&gt;=FB190,BT$85&lt;=FC190),IFERROR($G190/FD190,0),"")</f>
        <v/>
      </c>
      <c r="BU190" s="110" t="str">
        <f>IF(AND(BU$85&gt;=FB190,BU$85&lt;=FC190),IFERROR($G190/FD190,0),"")</f>
        <v/>
      </c>
      <c r="BV190" s="110" t="str">
        <f>IF(AND(BV$85&gt;=FB190,BV$85&lt;=FC190),IFERROR($G190/FD190,0),"")</f>
        <v/>
      </c>
      <c r="BW190" s="110" t="str">
        <f>IF(AND(BW$85&gt;=FB190,BW$85&lt;=FC190),IFERROR($G190/FD190,0),"")</f>
        <v/>
      </c>
      <c r="BX190" s="110" t="str">
        <f>IF(AND(BX$85&gt;=FB190,BX$85&lt;=FC190),IFERROR($G190/FD190,0),"")</f>
        <v/>
      </c>
      <c r="BY190" s="110" t="str">
        <f>IF(AND(BY$85&gt;=FB190,BY$85&lt;=FC190),IFERROR($G190/FD190,0),"")</f>
        <v/>
      </c>
      <c r="BZ190" s="110" t="str">
        <f>IF(AND(BZ$85&gt;=FB190,BZ$85&lt;=FC190),IFERROR($G190/FD190,0),"")</f>
        <v/>
      </c>
      <c r="CA190" s="110" t="str">
        <f>IF(AND(CA$85&gt;=FB190,CA$85&lt;=FC190),IFERROR($G190/FD190,0),"")</f>
        <v/>
      </c>
      <c r="CB190" s="110" t="str">
        <f>IF(AND(CB$85&gt;=FB190,CB$85&lt;=FC190),IFERROR($G190/FD190,0),"")</f>
        <v/>
      </c>
      <c r="CC190" s="110" t="str">
        <f>IF(AND(CC$85&gt;=FB190,CC$85&lt;=FC190),IFERROR($G190/FD190,0),"")</f>
        <v/>
      </c>
      <c r="CD190" s="110" t="str">
        <f>IF(AND(CD$85&gt;=FB190,CD$85&lt;=FC190),IFERROR($G190/FD190,0),"")</f>
        <v/>
      </c>
      <c r="CE190" s="110" t="str">
        <f>IF(AND(CE$85&gt;=FB190,CE$85&lt;=FC190),IFERROR($G190/FD190,0),"")</f>
        <v/>
      </c>
      <c r="CF190" s="110" t="str">
        <f>IF(AND(CF$85&gt;=FB190,CF$85&lt;=FC190),IFERROR($G190/FD190,0),"")</f>
        <v/>
      </c>
      <c r="CG190" s="110" t="str">
        <f>IF(AND(CG$85&gt;=FB190,CG$85&lt;=FC190),IFERROR($G190/FD190,0),"")</f>
        <v/>
      </c>
      <c r="CH190" s="110" t="str">
        <f>IF(AND(CH$85&gt;=FB190,CH$85&lt;=FC190),IFERROR($G190/FD190,0),"")</f>
        <v/>
      </c>
      <c r="CI190" s="110" t="str">
        <f>IF(AND(CI$85&gt;=FB190,CI$85&lt;=FC190),IFERROR($G190/FD190,0),"")</f>
        <v/>
      </c>
      <c r="CJ190" s="110" t="str">
        <f>IF(AND(CJ$85&gt;=FB190,CJ$85&lt;=FC190),IFERROR($G190/FD190,0),"")</f>
        <v/>
      </c>
      <c r="CK190" s="110" t="str">
        <f>IF(AND(CK$85&gt;=FB190,CK$85&lt;=FC190),IFERROR($G190/FD190,0),"")</f>
        <v/>
      </c>
      <c r="CL190" s="110" t="str">
        <f>IF(AND(CL$85&gt;=FB190,CL$85&lt;=FC190),IFERROR($G190/FD190,0),"")</f>
        <v/>
      </c>
      <c r="CM190" s="110" t="str">
        <f>IF(AND(CM$85&gt;=FB190,CM$85&lt;=FC190),IFERROR($G190/FD190,0),"")</f>
        <v/>
      </c>
      <c r="CN190" s="110" t="str">
        <f>IF(AND(CN$85&gt;=FB190,CN$85&lt;=FC190),IFERROR($G190/FD190,0),"")</f>
        <v/>
      </c>
      <c r="CO190" s="110" t="str">
        <f>IF(AND(CO$85&gt;=FB190,CO$85&lt;=FC190),IFERROR($G190/FD190,0),"")</f>
        <v/>
      </c>
      <c r="CP190" s="110" t="str">
        <f>IF(AND(CP$85&gt;=FB190,CP$85&lt;=FC190),IFERROR($G190/FD190,0),"")</f>
        <v/>
      </c>
      <c r="CQ190" s="110" t="str">
        <f>IF(AND(CQ$85&gt;=FB190,CQ$85&lt;=FC190),IFERROR($G190/FD190,0),"")</f>
        <v/>
      </c>
      <c r="CR190" s="110" t="str">
        <f>IF(AND(CR$85&gt;=FB190,CR$85&lt;=FC190),IFERROR($G190/FD190,0),"")</f>
        <v/>
      </c>
      <c r="CS190" s="110" t="str">
        <f>IF(AND(CS$85&gt;=FB190,CS$85&lt;=FC190),IFERROR($G190/FD190,0),"")</f>
        <v/>
      </c>
      <c r="CT190" s="110" t="str">
        <f>IF(AND(CT$85&gt;=FB190,CT$85&lt;=FC190),IFERROR($G190/FD190,0),"")</f>
        <v/>
      </c>
      <c r="CU190" s="110" t="str">
        <f>IF(AND(CU$85&gt;=FB190,CU$85&lt;=FC190),IFERROR($G190/FD190,0),"")</f>
        <v/>
      </c>
      <c r="CV190" s="110" t="str">
        <f>IF(AND(CV$85&gt;=FB190,CV$85&lt;=FC190),IFERROR($G190/FD190,0),"")</f>
        <v/>
      </c>
      <c r="CW190" s="110" t="str">
        <f>IF(AND(CW$85&gt;=FB190,CW$85&lt;=FC190),IFERROR($G190/FD190,0),"")</f>
        <v/>
      </c>
      <c r="CX190" s="110" t="str">
        <f>IF(AND(CX$85&gt;=FB190,CX$85&lt;=FC190),IFERROR($G190/FD190,0),"")</f>
        <v/>
      </c>
      <c r="CY190" s="110" t="str">
        <f>IF(AND(CY$85&gt;=FB190,CY$85&lt;=FC190),IFERROR($G190/FD190,0),"")</f>
        <v/>
      </c>
      <c r="CZ190" s="110" t="str">
        <f>IF(AND(CZ$85&gt;=FB190,CZ$85&lt;=FC190),IFERROR($G190/FD190,0),"")</f>
        <v/>
      </c>
      <c r="DA190" s="110" t="str">
        <f>IF(AND(DA$85&gt;=FB190,DA$85&lt;=FC190),IFERROR($G190/FD190,0),"")</f>
        <v/>
      </c>
      <c r="DB190" s="110" t="str">
        <f>IF(AND(DB$85&gt;=FB190,DB$85&lt;=FC190),IFERROR($G190/FD190,0),"")</f>
        <v/>
      </c>
      <c r="DC190" s="110" t="str">
        <f>IF(AND(DC$85&gt;=FB190,DC$85&lt;=FC190),IFERROR($G190/FD190,0),"")</f>
        <v/>
      </c>
      <c r="DD190" s="110" t="str">
        <f>IF(AND(DD$85&gt;=FB190,DD$85&lt;=FC190),IFERROR($G190/FD190,0),"")</f>
        <v/>
      </c>
      <c r="DE190" s="110" t="str">
        <f>IF(AND(DE$85&gt;=FB190,DE$85&lt;=FC190),IFERROR($G190/FD190,0),"")</f>
        <v/>
      </c>
      <c r="DF190" s="110" t="str">
        <f>IF(AND(DF$85&gt;=FB190,DF$85&lt;=FC190),IFERROR($G190/FD190,0),"")</f>
        <v/>
      </c>
      <c r="DG190" s="110" t="str">
        <f>IF(AND(DG$85&gt;=FB190,DG$85&lt;=FC190),IFERROR($G190/FD190,0),"")</f>
        <v/>
      </c>
      <c r="DH190" s="110" t="str">
        <f>IF(AND(DH$85&gt;=FB190,DH$85&lt;=FC190),IFERROR($G190/FD190,0),"")</f>
        <v/>
      </c>
      <c r="DI190" s="110" t="str">
        <f>IF(AND(DI$85&gt;=FB190,DI$85&lt;=FC190),IFERROR($G190/FD190,0),"")</f>
        <v/>
      </c>
      <c r="DJ190" s="110" t="str">
        <f>IF(AND(DJ$85&gt;=FB190,DJ$85&lt;=FC190),IFERROR($G190/FD190,0),"")</f>
        <v/>
      </c>
      <c r="DK190" s="110" t="str">
        <f>IF(AND(DK$85&gt;=FB190,DK$85&lt;=FC190),IFERROR($G190/FD190,0),"")</f>
        <v/>
      </c>
      <c r="DL190" s="110" t="str">
        <f>IF(AND(DL$85&gt;=FB190,DL$85&lt;=FC190),IFERROR($G190/FD190,0),"")</f>
        <v/>
      </c>
      <c r="DM190" s="110" t="str">
        <f>IF(AND(DM$85&gt;=FB190,DM$85&lt;=FC190),IFERROR($G190/FD190,0),"")</f>
        <v/>
      </c>
      <c r="DN190" s="110" t="str">
        <f>IF(AND(DN$85&gt;=FB190,DN$85&lt;=FC190),IFERROR($G190/FD190,0),"")</f>
        <v/>
      </c>
      <c r="DO190" s="110" t="str">
        <f>IF(AND(DO$85&gt;=FB190,DO$85&lt;=FC190),IFERROR($G190/FD190,0),"")</f>
        <v/>
      </c>
      <c r="DP190" s="110" t="str">
        <f>IF(AND(DP$85&gt;=FB190,DP$85&lt;=FC190),IFERROR($G190/FD190,0),"")</f>
        <v/>
      </c>
      <c r="DQ190" s="110" t="str">
        <f>IF(AND(DQ$85&gt;=FB190,DQ$85&lt;=FC190),IFERROR($G190/FD190,0),"")</f>
        <v/>
      </c>
      <c r="DR190" s="110" t="str">
        <f>IF(AND(DR$85&gt;=FB190,DR$85&lt;=FC190),IFERROR($G190/FD190,0),"")</f>
        <v/>
      </c>
      <c r="DS190" s="110" t="str">
        <f>IF(AND(DS$85&gt;=FB190,DS$85&lt;=FC190),IFERROR($G190/FD190,0),"")</f>
        <v/>
      </c>
      <c r="DT190" s="110" t="str">
        <f>IF(AND(DT$85&gt;=FB190,DT$85&lt;=FC190),IFERROR($G190/FD190,0),"")</f>
        <v/>
      </c>
      <c r="DU190" s="110" t="str">
        <f>IF(AND(DU$85&gt;=FB190,DU$85&lt;=FC190),IFERROR($G190/FD190,0),"")</f>
        <v/>
      </c>
      <c r="DV190" s="110" t="str">
        <f>IF(AND(DV$85&gt;=FB190,DV$85&lt;=FC190),IFERROR($G190/FD190,0),"")</f>
        <v/>
      </c>
      <c r="DW190" s="110" t="str">
        <f>IF(AND(DW$85&gt;=FB190,DW$85&lt;=FC190),IFERROR($G190/FD190,0),"")</f>
        <v/>
      </c>
      <c r="DX190" s="110" t="str">
        <f>IF(AND(DX$85&gt;=FB190,DX$85&lt;=FC190),IFERROR($G190/FD190,0),"")</f>
        <v/>
      </c>
      <c r="DY190" s="110" t="str">
        <f>IF(AND(DY$85&gt;=FB190,DY$85&lt;=FC190),IFERROR($G190/FD190,0),"")</f>
        <v/>
      </c>
      <c r="DZ190" s="110" t="str">
        <f>IF(AND(DZ$85&gt;=FB190,DZ$85&lt;=FC190),IFERROR($G190/FD190,0),"")</f>
        <v/>
      </c>
      <c r="EA190" s="110" t="str">
        <f>IF(AND(EA$85&gt;=FB190,EA$85&lt;=FC190),IFERROR($G190/FD190,0),"")</f>
        <v/>
      </c>
      <c r="EB190" s="110" t="str">
        <f>IF(AND(EB$85&gt;=FB190,EB$85&lt;=FC190),IFERROR($G190/FD190,0),"")</f>
        <v/>
      </c>
      <c r="EC190" s="110" t="str">
        <f>IF(AND(EC$85&gt;=FB190,EC$85&lt;=FC190),IFERROR($G190/FD190,0),"")</f>
        <v/>
      </c>
      <c r="ED190" s="110" t="str">
        <f>IF(AND(ED$85&gt;=FB190,ED$85&lt;=FC190),IFERROR($G190/FD190,0),"")</f>
        <v/>
      </c>
      <c r="EE190" s="110" t="str">
        <f>IF(AND(EE$85&gt;=FB190,EE$85&lt;=FC190),IFERROR($G190/FD190,0),"")</f>
        <v/>
      </c>
      <c r="EF190" s="110" t="str">
        <f>IF(AND(EF$85&gt;=FB190,EF$85&lt;=FC190),IFERROR($G190/FD190,0),"")</f>
        <v/>
      </c>
      <c r="EG190" s="110" t="str">
        <f>IF(AND(EG$85&gt;=FB190,EG$85&lt;=FC190),IFERROR($G190/FD190,0),"")</f>
        <v/>
      </c>
      <c r="EH190" s="110" t="str">
        <f>IF(AND(EH$85&gt;=FB190,EH$85&lt;=FC190),IFERROR($G190/FD190,0),"")</f>
        <v/>
      </c>
      <c r="EI190" s="110" t="str">
        <f>IF(AND(EI$85&gt;=FB190,EI$85&lt;=FC190),IFERROR($G190/FD190,0),"")</f>
        <v/>
      </c>
      <c r="EJ190" s="110" t="str">
        <f>IF(AND(EJ$85&gt;=FB190,EJ$85&lt;=FC190),IFERROR($G190/FD190,0),"")</f>
        <v/>
      </c>
      <c r="EK190" s="110" t="str">
        <f>IF(AND(EK$85&gt;=FB190,EK$85&lt;=FC190),IFERROR($G190/FD190,0),"")</f>
        <v/>
      </c>
      <c r="EL190" s="110" t="str">
        <f>IF(AND(EL$85&gt;=FB190,EL$85&lt;=FC190),IFERROR($G190/FD190,0),"")</f>
        <v/>
      </c>
      <c r="EM190" s="110" t="str">
        <f>IF(AND(EM$85&gt;=FB190,EM$85&lt;=FC190),IFERROR($G190/FD190,0),"")</f>
        <v/>
      </c>
      <c r="EN190" s="110" t="str">
        <f>IF(AND(EN$85&gt;=FB190,EN$85&lt;=FC190),IFERROR($G190/FD190,0),"")</f>
        <v/>
      </c>
      <c r="EO190" s="110" t="str">
        <f>IF(AND(EO$85&gt;=FB190,EO$85&lt;=FC190),IFERROR($G190/FD190,0),"")</f>
        <v/>
      </c>
      <c r="EP190" s="110" t="str">
        <f>IF(AND(EP$85&gt;=FB190,EP$85&lt;=FC190),IFERROR($G190/FD190,0),"")</f>
        <v/>
      </c>
      <c r="EQ190" s="110" t="str">
        <f>IF(AND(EQ$85&gt;=FB190,EQ$85&lt;=FC190),IFERROR($G190/FD190,0),"")</f>
        <v/>
      </c>
      <c r="ER190" s="110" t="str">
        <f>IF(AND(ER$85&gt;=FB190,ER$85&lt;=FC190),IFERROR($G190/FD190,0),"")</f>
        <v/>
      </c>
      <c r="ES190" s="110" t="str">
        <f>IF(AND(ES$85&gt;=FB190,ES$85&lt;=FC190),IFERROR($G190/FD190,0),"")</f>
        <v/>
      </c>
      <c r="ET190" s="110" t="str">
        <f>IF(AND(ET$85&gt;=FB190,ET$85&lt;=FC190),IFERROR($G190/FD190,0),"")</f>
        <v/>
      </c>
      <c r="EU190" s="110" t="str">
        <f>IF(AND(EU$85&gt;=FB190,EU$85&lt;=FC190),IFERROR($G190/FD190,0),"")</f>
        <v/>
      </c>
      <c r="EV190" s="110" t="str">
        <f>IF(AND(EV$85&gt;=FB190,EV$85&lt;=FC190),IFERROR($G190/FD190,0),"")</f>
        <v/>
      </c>
      <c r="EW190" s="110" t="str">
        <f>IF(AND(EW$85&gt;=FB190,EW$85&lt;=FC190),IFERROR($G190/FD190,0),"")</f>
        <v/>
      </c>
      <c r="EX190" s="110" t="str">
        <f>IF(AND(EX$85&gt;=FB190,EX$85&lt;=FC190),IFERROR($G190/FD190,0),"")</f>
        <v/>
      </c>
      <c r="EY190" s="110" t="str">
        <f>IF(AND(EY$85&gt;=FB190,EY$85&lt;=FC190),IFERROR($G190/FD190,0),"")</f>
        <v/>
      </c>
      <c r="EZ190" s="110" t="str">
        <f>IF(AND(EZ$85&gt;=FB190,EZ$85&lt;=FC190),IFERROR($G190/FD190,0),"")</f>
        <v/>
      </c>
      <c r="FA190" s="110" t="str">
        <f>IF(AND(FA$85&gt;=FB190,FA$85&lt;=FC190),IFERROR($G190/FD190,0),"")</f>
        <v/>
      </c>
      <c r="FB190">
        <f>'06_Presupuesto'!J276-'02_Rendimientos'!$B$79+1</f>
        <v>32</v>
      </c>
      <c r="FC190">
        <f>'06_Presupuesto'!K276-'02_Rendimientos'!$B$79+1</f>
        <v>45</v>
      </c>
      <c r="FD190">
        <f>FC190-FB190+1</f>
        <v>14</v>
      </c>
    </row>
    <row r="191" spans="2:160">
      <c r="B191" t="str">
        <f>'06_Presupuesto'!K111</f>
        <v>C.3.1.3</v>
      </c>
      <c r="C191" t="str">
        <f>'06_Presupuesto'!L111</f>
        <v>Relleno de zanjas con material de obras</v>
      </c>
      <c r="D191" t="str">
        <f>'06_Presupuesto'!M111</f>
        <v>M3</v>
      </c>
      <c r="E191" s="90">
        <f>'06_Presupuesto'!N111</f>
        <v>5</v>
      </c>
      <c r="F191" s="90">
        <f>'06_Presupuesto'!O111</f>
        <v>40000</v>
      </c>
      <c r="G191" s="90">
        <f>'06_Presupuesto'!P111</f>
        <v>200000</v>
      </c>
      <c r="H191" s="90" t="str">
        <f>IF(AND(H$85&gt;=FB191,H$85&lt;=FC191),IFERROR($G191/FD191,0),"")</f>
        <v/>
      </c>
      <c r="I191" s="90" t="str">
        <f>IF(AND(I$85&gt;=FB191,I$85&lt;=FC191),IFERROR($G191/FD191,0),"")</f>
        <v/>
      </c>
      <c r="J191" s="90" t="str">
        <f>IF(AND(J$85&gt;=FB191,J$85&lt;=FC191),IFERROR($G191/FD191,0),"")</f>
        <v/>
      </c>
      <c r="K191" s="90" t="str">
        <f>IF(AND(K$85&gt;=FB191,K$85&lt;=FC191),IFERROR($G191/FD191,0),"")</f>
        <v/>
      </c>
      <c r="L191" s="90" t="str">
        <f>IF(AND(L$85&gt;=FB191,L$85&lt;=FC191),IFERROR($G191/FD191,0),"")</f>
        <v/>
      </c>
      <c r="M191" s="90" t="str">
        <f>IF(AND(M$85&gt;=FB191,M$85&lt;=FC191),IFERROR($G191/FD191,0),"")</f>
        <v/>
      </c>
      <c r="N191" s="90" t="str">
        <f>IF(AND(N$85&gt;=FB191,N$85&lt;=FC191),IFERROR($G191/FD191,0),"")</f>
        <v/>
      </c>
      <c r="O191" s="90" t="str">
        <f>IF(AND(O$85&gt;=FB191,O$85&lt;=FC191),IFERROR($G191/FD191,0),"")</f>
        <v/>
      </c>
      <c r="P191" s="90" t="str">
        <f>IF(AND(P$85&gt;=FB191,P$85&lt;=FC191),IFERROR($G191/FD191,0),"")</f>
        <v/>
      </c>
      <c r="Q191" s="90" t="str">
        <f>IF(AND(Q$85&gt;=FB191,Q$85&lt;=FC191),IFERROR($G191/FD191,0),"")</f>
        <v/>
      </c>
      <c r="R191" s="90" t="str">
        <f>IF(AND(R$85&gt;=FB191,R$85&lt;=FC191),IFERROR($G191/FD191,0),"")</f>
        <v/>
      </c>
      <c r="S191" s="90" t="str">
        <f>IF(AND(S$85&gt;=FB191,S$85&lt;=FC191),IFERROR($G191/FD191,0),"")</f>
        <v/>
      </c>
      <c r="T191" s="90" t="str">
        <f>IF(AND(T$85&gt;=FB191,T$85&lt;=FC191),IFERROR($G191/FD191,0),"")</f>
        <v/>
      </c>
      <c r="U191" s="90" t="str">
        <f>IF(AND(U$85&gt;=FB191,U$85&lt;=FC191),IFERROR($G191/FD191,0),"")</f>
        <v/>
      </c>
      <c r="V191" s="90" t="str">
        <f>IF(AND(V$85&gt;=FB191,V$85&lt;=FC191),IFERROR($G191/FD191,0),"")</f>
        <v/>
      </c>
      <c r="W191" s="90" t="str">
        <f>IF(AND(W$85&gt;=FB191,W$85&lt;=FC191),IFERROR($G191/FD191,0),"")</f>
        <v/>
      </c>
      <c r="X191" s="90" t="str">
        <f>IF(AND(X$85&gt;=FB191,X$85&lt;=FC191),IFERROR($G191/FD191,0),"")</f>
        <v/>
      </c>
      <c r="Y191" s="90" t="str">
        <f>IF(AND(Y$85&gt;=FB191,Y$85&lt;=FC191),IFERROR($G191/FD191,0),"")</f>
        <v/>
      </c>
      <c r="Z191" s="90" t="str">
        <f>IF(AND(Z$85&gt;=FB191,Z$85&lt;=FC191),IFERROR($G191/FD191,0),"")</f>
        <v/>
      </c>
      <c r="AA191" s="90" t="str">
        <f>IF(AND(AA$85&gt;=FB191,AA$85&lt;=FC191),IFERROR($G191/FD191,0),"")</f>
        <v/>
      </c>
      <c r="AB191" s="90" t="str">
        <f>IF(AND(AB$85&gt;=FB191,AB$85&lt;=FC191),IFERROR($G191/FD191,0),"")</f>
        <v/>
      </c>
      <c r="AC191" s="90" t="str">
        <f>IF(AND(AC$85&gt;=FB191,AC$85&lt;=FC191),IFERROR($G191/FD191,0),"")</f>
        <v/>
      </c>
      <c r="AD191" s="90" t="str">
        <f>IF(AND(AD$85&gt;=FB191,AD$85&lt;=FC191),IFERROR($G191/FD191,0),"")</f>
        <v/>
      </c>
      <c r="AE191" s="90" t="str">
        <f>IF(AND(AE$85&gt;=FB191,AE$85&lt;=FC191),IFERROR($G191/FD191,0),"")</f>
        <v/>
      </c>
      <c r="AF191" s="90" t="str">
        <f>IF(AND(AF$85&gt;=FB191,AF$85&lt;=FC191),IFERROR($G191/FD191,0),"")</f>
        <v/>
      </c>
      <c r="AG191" s="90" t="str">
        <f>IF(AND(AG$85&gt;=FB191,AG$85&lt;=FC191),IFERROR($G191/FD191,0),"")</f>
        <v/>
      </c>
      <c r="AH191" s="90" t="str">
        <f>IF(AND(AH$85&gt;=FB191,AH$85&lt;=FC191),IFERROR($G191/FD191,0),"")</f>
        <v/>
      </c>
      <c r="AI191" s="90" t="str">
        <f>IF(AND(AI$85&gt;=FB191,AI$85&lt;=FC191),IFERROR($G191/FD191,0),"")</f>
        <v/>
      </c>
      <c r="AJ191" s="90" t="str">
        <f>IF(AND(AJ$85&gt;=FB191,AJ$85&lt;=FC191),IFERROR($G191/FD191,0),"")</f>
        <v/>
      </c>
      <c r="AK191" s="90" t="str">
        <f>IF(AND(AK$85&gt;=FB191,AK$85&lt;=FC191),IFERROR($G191/FD191,0),"")</f>
        <v/>
      </c>
      <c r="AL191" s="90" t="str">
        <f>IF(AND(AL$85&gt;=FB191,AL$85&lt;=FC191),IFERROR($G191/FD191,0),"")</f>
        <v/>
      </c>
      <c r="AM191" s="90">
        <f>IF(AND(AM$85&gt;=FB191,AM$85&lt;=FC191),IFERROR($G191/FD191,0),"")</f>
        <v>14285.714285714286</v>
      </c>
      <c r="AN191" s="90">
        <f>IF(AND(AN$85&gt;=FB191,AN$85&lt;=FC191),IFERROR($G191/FD191,0),"")</f>
        <v>14285.714285714286</v>
      </c>
      <c r="AO191" s="90">
        <f>IF(AND(AO$85&gt;=FB191,AO$85&lt;=FC191),IFERROR($G191/FD191,0),"")</f>
        <v>14285.714285714286</v>
      </c>
      <c r="AP191" s="90">
        <f>IF(AND(AP$85&gt;=FB191,AP$85&lt;=FC191),IFERROR($G191/FD191,0),"")</f>
        <v>14285.714285714286</v>
      </c>
      <c r="AQ191" s="90">
        <f>IF(AND(AQ$85&gt;=FB191,AQ$85&lt;=FC191),IFERROR($G191/FD191,0),"")</f>
        <v>14285.714285714286</v>
      </c>
      <c r="AR191" s="90">
        <f>IF(AND(AR$85&gt;=FB191,AR$85&lt;=FC191),IFERROR($G191/FD191,0),"")</f>
        <v>14285.714285714286</v>
      </c>
      <c r="AS191" s="90">
        <f>IF(AND(AS$85&gt;=FB191,AS$85&lt;=FC191),IFERROR($G191/FD191,0),"")</f>
        <v>14285.714285714286</v>
      </c>
      <c r="AT191" s="90">
        <f>IF(AND(AT$85&gt;=FB191,AT$85&lt;=FC191),IFERROR($G191/FD191,0),"")</f>
        <v>14285.714285714286</v>
      </c>
      <c r="AU191" s="90">
        <f>IF(AND(AU$85&gt;=FB191,AU$85&lt;=FC191),IFERROR($G191/FD191,0),"")</f>
        <v>14285.714285714286</v>
      </c>
      <c r="AV191" s="90">
        <f>IF(AND(AV$85&gt;=FB191,AV$85&lt;=FC191),IFERROR($G191/FD191,0),"")</f>
        <v>14285.714285714286</v>
      </c>
      <c r="AW191" s="90">
        <f>IF(AND(AW$85&gt;=FB191,AW$85&lt;=FC191),IFERROR($G191/FD191,0),"")</f>
        <v>14285.714285714286</v>
      </c>
      <c r="AX191" s="90">
        <f>IF(AND(AX$85&gt;=FB191,AX$85&lt;=FC191),IFERROR($G191/FD191,0),"")</f>
        <v>14285.714285714286</v>
      </c>
      <c r="AY191" s="90">
        <f>IF(AND(AY$85&gt;=FB191,AY$85&lt;=FC191),IFERROR($G191/FD191,0),"")</f>
        <v>14285.714285714286</v>
      </c>
      <c r="AZ191" s="90">
        <f>IF(AND(AZ$85&gt;=FB191,AZ$85&lt;=FC191),IFERROR($G191/FD191,0),"")</f>
        <v>14285.714285714286</v>
      </c>
      <c r="BA191" s="90" t="str">
        <f>IF(AND(BA$85&gt;=FB191,BA$85&lt;=FC191),IFERROR($G191/FD191,0),"")</f>
        <v/>
      </c>
      <c r="BB191" s="90" t="str">
        <f>IF(AND(BB$85&gt;=FB191,BB$85&lt;=FC191),IFERROR($G191/FD191,0),"")</f>
        <v/>
      </c>
      <c r="BC191" s="90" t="str">
        <f>IF(AND(BC$85&gt;=FB191,BC$85&lt;=FC191),IFERROR($G191/FD191,0),"")</f>
        <v/>
      </c>
      <c r="BD191" s="90" t="str">
        <f>IF(AND(BD$85&gt;=FB191,BD$85&lt;=FC191),IFERROR($G191/FD191,0),"")</f>
        <v/>
      </c>
      <c r="BE191" s="90" t="str">
        <f>IF(AND(BE$85&gt;=FB191,BE$85&lt;=FC191),IFERROR($G191/FD191,0),"")</f>
        <v/>
      </c>
      <c r="BF191" s="90" t="str">
        <f>IF(AND(BF$85&gt;=FB191,BF$85&lt;=FC191),IFERROR($G191/FD191,0),"")</f>
        <v/>
      </c>
      <c r="BG191" s="90" t="str">
        <f>IF(AND(BG$85&gt;=FB191,BG$85&lt;=FC191),IFERROR($G191/FD191,0),"")</f>
        <v/>
      </c>
      <c r="BH191" s="90" t="str">
        <f>IF(AND(BH$85&gt;=FB191,BH$85&lt;=FC191),IFERROR($G191/FD191,0),"")</f>
        <v/>
      </c>
      <c r="BI191" s="90" t="str">
        <f>IF(AND(BI$85&gt;=FB191,BI$85&lt;=FC191),IFERROR($G191/FD191,0),"")</f>
        <v/>
      </c>
      <c r="BJ191" s="90" t="str">
        <f>IF(AND(BJ$85&gt;=FB191,BJ$85&lt;=FC191),IFERROR($G191/FD191,0),"")</f>
        <v/>
      </c>
      <c r="BK191" s="90" t="str">
        <f>IF(AND(BK$85&gt;=FB191,BK$85&lt;=FC191),IFERROR($G191/FD191,0),"")</f>
        <v/>
      </c>
      <c r="BL191" s="90" t="str">
        <f>IF(AND(BL$85&gt;=FB191,BL$85&lt;=FC191),IFERROR($G191/FD191,0),"")</f>
        <v/>
      </c>
      <c r="BM191" s="90" t="str">
        <f>IF(AND(BM$85&gt;=FB191,BM$85&lt;=FC191),IFERROR($G191/FD191,0),"")</f>
        <v/>
      </c>
      <c r="BN191" s="90" t="str">
        <f>IF(AND(BN$85&gt;=FB191,BN$85&lt;=FC191),IFERROR($G191/FD191,0),"")</f>
        <v/>
      </c>
      <c r="BO191" s="90" t="str">
        <f>IF(AND(BO$85&gt;=FB191,BO$85&lt;=FC191),IFERROR($G191/FD191,0),"")</f>
        <v/>
      </c>
      <c r="BP191" s="90" t="str">
        <f>IF(AND(BP$85&gt;=FB191,BP$85&lt;=FC191),IFERROR($G191/FD191,0),"")</f>
        <v/>
      </c>
      <c r="BQ191" s="90" t="str">
        <f>IF(AND(BQ$85&gt;=FB191,BQ$85&lt;=FC191),IFERROR($G191/FD191,0),"")</f>
        <v/>
      </c>
      <c r="BR191" s="90" t="str">
        <f>IF(AND(BR$85&gt;=FB191,BR$85&lt;=FC191),IFERROR($G191/FD191,0),"")</f>
        <v/>
      </c>
      <c r="BS191" s="90" t="str">
        <f>IF(AND(BS$85&gt;=FB191,BS$85&lt;=FC191),IFERROR($G191/FD191,0),"")</f>
        <v/>
      </c>
      <c r="BT191" s="90" t="str">
        <f>IF(AND(BT$85&gt;=FB191,BT$85&lt;=FC191),IFERROR($G191/FD191,0),"")</f>
        <v/>
      </c>
      <c r="BU191" s="90" t="str">
        <f>IF(AND(BU$85&gt;=FB191,BU$85&lt;=FC191),IFERROR($G191/FD191,0),"")</f>
        <v/>
      </c>
      <c r="BV191" s="90" t="str">
        <f>IF(AND(BV$85&gt;=FB191,BV$85&lt;=FC191),IFERROR($G191/FD191,0),"")</f>
        <v/>
      </c>
      <c r="BW191" s="90" t="str">
        <f>IF(AND(BW$85&gt;=FB191,BW$85&lt;=FC191),IFERROR($G191/FD191,0),"")</f>
        <v/>
      </c>
      <c r="BX191" s="90" t="str">
        <f>IF(AND(BX$85&gt;=FB191,BX$85&lt;=FC191),IFERROR($G191/FD191,0),"")</f>
        <v/>
      </c>
      <c r="BY191" s="90" t="str">
        <f>IF(AND(BY$85&gt;=FB191,BY$85&lt;=FC191),IFERROR($G191/FD191,0),"")</f>
        <v/>
      </c>
      <c r="BZ191" s="90" t="str">
        <f>IF(AND(BZ$85&gt;=FB191,BZ$85&lt;=FC191),IFERROR($G191/FD191,0),"")</f>
        <v/>
      </c>
      <c r="CA191" s="90" t="str">
        <f>IF(AND(CA$85&gt;=FB191,CA$85&lt;=FC191),IFERROR($G191/FD191,0),"")</f>
        <v/>
      </c>
      <c r="CB191" s="90" t="str">
        <f>IF(AND(CB$85&gt;=FB191,CB$85&lt;=FC191),IFERROR($G191/FD191,0),"")</f>
        <v/>
      </c>
      <c r="CC191" s="90" t="str">
        <f>IF(AND(CC$85&gt;=FB191,CC$85&lt;=FC191),IFERROR($G191/FD191,0),"")</f>
        <v/>
      </c>
      <c r="CD191" s="90" t="str">
        <f>IF(AND(CD$85&gt;=FB191,CD$85&lt;=FC191),IFERROR($G191/FD191,0),"")</f>
        <v/>
      </c>
      <c r="CE191" s="90" t="str">
        <f>IF(AND(CE$85&gt;=FB191,CE$85&lt;=FC191),IFERROR($G191/FD191,0),"")</f>
        <v/>
      </c>
      <c r="CF191" s="90" t="str">
        <f>IF(AND(CF$85&gt;=FB191,CF$85&lt;=FC191),IFERROR($G191/FD191,0),"")</f>
        <v/>
      </c>
      <c r="CG191" s="90" t="str">
        <f>IF(AND(CG$85&gt;=FB191,CG$85&lt;=FC191),IFERROR($G191/FD191,0),"")</f>
        <v/>
      </c>
      <c r="CH191" s="90" t="str">
        <f>IF(AND(CH$85&gt;=FB191,CH$85&lt;=FC191),IFERROR($G191/FD191,0),"")</f>
        <v/>
      </c>
      <c r="CI191" s="90" t="str">
        <f>IF(AND(CI$85&gt;=FB191,CI$85&lt;=FC191),IFERROR($G191/FD191,0),"")</f>
        <v/>
      </c>
      <c r="CJ191" s="90" t="str">
        <f>IF(AND(CJ$85&gt;=FB191,CJ$85&lt;=FC191),IFERROR($G191/FD191,0),"")</f>
        <v/>
      </c>
      <c r="CK191" s="90" t="str">
        <f>IF(AND(CK$85&gt;=FB191,CK$85&lt;=FC191),IFERROR($G191/FD191,0),"")</f>
        <v/>
      </c>
      <c r="CL191" s="90" t="str">
        <f>IF(AND(CL$85&gt;=FB191,CL$85&lt;=FC191),IFERROR($G191/FD191,0),"")</f>
        <v/>
      </c>
      <c r="CM191" s="90" t="str">
        <f>IF(AND(CM$85&gt;=FB191,CM$85&lt;=FC191),IFERROR($G191/FD191,0),"")</f>
        <v/>
      </c>
      <c r="CN191" s="90" t="str">
        <f>IF(AND(CN$85&gt;=FB191,CN$85&lt;=FC191),IFERROR($G191/FD191,0),"")</f>
        <v/>
      </c>
      <c r="CO191" s="90" t="str">
        <f>IF(AND(CO$85&gt;=FB191,CO$85&lt;=FC191),IFERROR($G191/FD191,0),"")</f>
        <v/>
      </c>
      <c r="CP191" s="90" t="str">
        <f>IF(AND(CP$85&gt;=FB191,CP$85&lt;=FC191),IFERROR($G191/FD191,0),"")</f>
        <v/>
      </c>
      <c r="CQ191" s="90" t="str">
        <f>IF(AND(CQ$85&gt;=FB191,CQ$85&lt;=FC191),IFERROR($G191/FD191,0),"")</f>
        <v/>
      </c>
      <c r="CR191" s="90" t="str">
        <f>IF(AND(CR$85&gt;=FB191,CR$85&lt;=FC191),IFERROR($G191/FD191,0),"")</f>
        <v/>
      </c>
      <c r="CS191" s="90" t="str">
        <f>IF(AND(CS$85&gt;=FB191,CS$85&lt;=FC191),IFERROR($G191/FD191,0),"")</f>
        <v/>
      </c>
      <c r="CT191" s="90" t="str">
        <f>IF(AND(CT$85&gt;=FB191,CT$85&lt;=FC191),IFERROR($G191/FD191,0),"")</f>
        <v/>
      </c>
      <c r="CU191" s="90" t="str">
        <f>IF(AND(CU$85&gt;=FB191,CU$85&lt;=FC191),IFERROR($G191/FD191,0),"")</f>
        <v/>
      </c>
      <c r="CV191" s="90" t="str">
        <f>IF(AND(CV$85&gt;=FB191,CV$85&lt;=FC191),IFERROR($G191/FD191,0),"")</f>
        <v/>
      </c>
      <c r="CW191" s="90" t="str">
        <f>IF(AND(CW$85&gt;=FB191,CW$85&lt;=FC191),IFERROR($G191/FD191,0),"")</f>
        <v/>
      </c>
      <c r="CX191" s="90" t="str">
        <f>IF(AND(CX$85&gt;=FB191,CX$85&lt;=FC191),IFERROR($G191/FD191,0),"")</f>
        <v/>
      </c>
      <c r="CY191" s="90" t="str">
        <f>IF(AND(CY$85&gt;=FB191,CY$85&lt;=FC191),IFERROR($G191/FD191,0),"")</f>
        <v/>
      </c>
      <c r="CZ191" s="90" t="str">
        <f>IF(AND(CZ$85&gt;=FB191,CZ$85&lt;=FC191),IFERROR($G191/FD191,0),"")</f>
        <v/>
      </c>
      <c r="DA191" s="90" t="str">
        <f>IF(AND(DA$85&gt;=FB191,DA$85&lt;=FC191),IFERROR($G191/FD191,0),"")</f>
        <v/>
      </c>
      <c r="DB191" s="90" t="str">
        <f>IF(AND(DB$85&gt;=FB191,DB$85&lt;=FC191),IFERROR($G191/FD191,0),"")</f>
        <v/>
      </c>
      <c r="DC191" s="90" t="str">
        <f>IF(AND(DC$85&gt;=FB191,DC$85&lt;=FC191),IFERROR($G191/FD191,0),"")</f>
        <v/>
      </c>
      <c r="DD191" s="90" t="str">
        <f>IF(AND(DD$85&gt;=FB191,DD$85&lt;=FC191),IFERROR($G191/FD191,0),"")</f>
        <v/>
      </c>
      <c r="DE191" s="90" t="str">
        <f>IF(AND(DE$85&gt;=FB191,DE$85&lt;=FC191),IFERROR($G191/FD191,0),"")</f>
        <v/>
      </c>
      <c r="DF191" s="90" t="str">
        <f>IF(AND(DF$85&gt;=FB191,DF$85&lt;=FC191),IFERROR($G191/FD191,0),"")</f>
        <v/>
      </c>
      <c r="DG191" s="90" t="str">
        <f>IF(AND(DG$85&gt;=FB191,DG$85&lt;=FC191),IFERROR($G191/FD191,0),"")</f>
        <v/>
      </c>
      <c r="DH191" s="90" t="str">
        <f>IF(AND(DH$85&gt;=FB191,DH$85&lt;=FC191),IFERROR($G191/FD191,0),"")</f>
        <v/>
      </c>
      <c r="DI191" s="90" t="str">
        <f>IF(AND(DI$85&gt;=FB191,DI$85&lt;=FC191),IFERROR($G191/FD191,0),"")</f>
        <v/>
      </c>
      <c r="DJ191" s="90" t="str">
        <f>IF(AND(DJ$85&gt;=FB191,DJ$85&lt;=FC191),IFERROR($G191/FD191,0),"")</f>
        <v/>
      </c>
      <c r="DK191" s="90" t="str">
        <f>IF(AND(DK$85&gt;=FB191,DK$85&lt;=FC191),IFERROR($G191/FD191,0),"")</f>
        <v/>
      </c>
      <c r="DL191" s="90" t="str">
        <f>IF(AND(DL$85&gt;=FB191,DL$85&lt;=FC191),IFERROR($G191/FD191,0),"")</f>
        <v/>
      </c>
      <c r="DM191" s="90" t="str">
        <f>IF(AND(DM$85&gt;=FB191,DM$85&lt;=FC191),IFERROR($G191/FD191,0),"")</f>
        <v/>
      </c>
      <c r="DN191" s="90" t="str">
        <f>IF(AND(DN$85&gt;=FB191,DN$85&lt;=FC191),IFERROR($G191/FD191,0),"")</f>
        <v/>
      </c>
      <c r="DO191" s="90" t="str">
        <f>IF(AND(DO$85&gt;=FB191,DO$85&lt;=FC191),IFERROR($G191/FD191,0),"")</f>
        <v/>
      </c>
      <c r="DP191" s="90" t="str">
        <f>IF(AND(DP$85&gt;=FB191,DP$85&lt;=FC191),IFERROR($G191/FD191,0),"")</f>
        <v/>
      </c>
      <c r="DQ191" s="90" t="str">
        <f>IF(AND(DQ$85&gt;=FB191,DQ$85&lt;=FC191),IFERROR($G191/FD191,0),"")</f>
        <v/>
      </c>
      <c r="DR191" s="90" t="str">
        <f>IF(AND(DR$85&gt;=FB191,DR$85&lt;=FC191),IFERROR($G191/FD191,0),"")</f>
        <v/>
      </c>
      <c r="DS191" s="90" t="str">
        <f>IF(AND(DS$85&gt;=FB191,DS$85&lt;=FC191),IFERROR($G191/FD191,0),"")</f>
        <v/>
      </c>
      <c r="DT191" s="90" t="str">
        <f>IF(AND(DT$85&gt;=FB191,DT$85&lt;=FC191),IFERROR($G191/FD191,0),"")</f>
        <v/>
      </c>
      <c r="DU191" s="90" t="str">
        <f>IF(AND(DU$85&gt;=FB191,DU$85&lt;=FC191),IFERROR($G191/FD191,0),"")</f>
        <v/>
      </c>
      <c r="DV191" s="90" t="str">
        <f>IF(AND(DV$85&gt;=FB191,DV$85&lt;=FC191),IFERROR($G191/FD191,0),"")</f>
        <v/>
      </c>
      <c r="DW191" s="90" t="str">
        <f>IF(AND(DW$85&gt;=FB191,DW$85&lt;=FC191),IFERROR($G191/FD191,0),"")</f>
        <v/>
      </c>
      <c r="DX191" s="90" t="str">
        <f>IF(AND(DX$85&gt;=FB191,DX$85&lt;=FC191),IFERROR($G191/FD191,0),"")</f>
        <v/>
      </c>
      <c r="DY191" s="90" t="str">
        <f>IF(AND(DY$85&gt;=FB191,DY$85&lt;=FC191),IFERROR($G191/FD191,0),"")</f>
        <v/>
      </c>
      <c r="DZ191" s="90" t="str">
        <f>IF(AND(DZ$85&gt;=FB191,DZ$85&lt;=FC191),IFERROR($G191/FD191,0),"")</f>
        <v/>
      </c>
      <c r="EA191" s="90" t="str">
        <f>IF(AND(EA$85&gt;=FB191,EA$85&lt;=FC191),IFERROR($G191/FD191,0),"")</f>
        <v/>
      </c>
      <c r="EB191" s="90" t="str">
        <f>IF(AND(EB$85&gt;=FB191,EB$85&lt;=FC191),IFERROR($G191/FD191,0),"")</f>
        <v/>
      </c>
      <c r="EC191" s="90" t="str">
        <f>IF(AND(EC$85&gt;=FB191,EC$85&lt;=FC191),IFERROR($G191/FD191,0),"")</f>
        <v/>
      </c>
      <c r="ED191" s="90" t="str">
        <f>IF(AND(ED$85&gt;=FB191,ED$85&lt;=FC191),IFERROR($G191/FD191,0),"")</f>
        <v/>
      </c>
      <c r="EE191" s="90" t="str">
        <f>IF(AND(EE$85&gt;=FB191,EE$85&lt;=FC191),IFERROR($G191/FD191,0),"")</f>
        <v/>
      </c>
      <c r="EF191" s="90" t="str">
        <f>IF(AND(EF$85&gt;=FB191,EF$85&lt;=FC191),IFERROR($G191/FD191,0),"")</f>
        <v/>
      </c>
      <c r="EG191" s="90" t="str">
        <f>IF(AND(EG$85&gt;=FB191,EG$85&lt;=FC191),IFERROR($G191/FD191,0),"")</f>
        <v/>
      </c>
      <c r="EH191" s="90" t="str">
        <f>IF(AND(EH$85&gt;=FB191,EH$85&lt;=FC191),IFERROR($G191/FD191,0),"")</f>
        <v/>
      </c>
      <c r="EI191" s="90" t="str">
        <f>IF(AND(EI$85&gt;=FB191,EI$85&lt;=FC191),IFERROR($G191/FD191,0),"")</f>
        <v/>
      </c>
      <c r="EJ191" s="90" t="str">
        <f>IF(AND(EJ$85&gt;=FB191,EJ$85&lt;=FC191),IFERROR($G191/FD191,0),"")</f>
        <v/>
      </c>
      <c r="EK191" s="90" t="str">
        <f>IF(AND(EK$85&gt;=FB191,EK$85&lt;=FC191),IFERROR($G191/FD191,0),"")</f>
        <v/>
      </c>
      <c r="EL191" s="90" t="str">
        <f>IF(AND(EL$85&gt;=FB191,EL$85&lt;=FC191),IFERROR($G191/FD191,0),"")</f>
        <v/>
      </c>
      <c r="EM191" s="90" t="str">
        <f>IF(AND(EM$85&gt;=FB191,EM$85&lt;=FC191),IFERROR($G191/FD191,0),"")</f>
        <v/>
      </c>
      <c r="EN191" s="90" t="str">
        <f>IF(AND(EN$85&gt;=FB191,EN$85&lt;=FC191),IFERROR($G191/FD191,0),"")</f>
        <v/>
      </c>
      <c r="EO191" s="90" t="str">
        <f>IF(AND(EO$85&gt;=FB191,EO$85&lt;=FC191),IFERROR($G191/FD191,0),"")</f>
        <v/>
      </c>
      <c r="EP191" s="90" t="str">
        <f>IF(AND(EP$85&gt;=FB191,EP$85&lt;=FC191),IFERROR($G191/FD191,0),"")</f>
        <v/>
      </c>
      <c r="EQ191" s="90" t="str">
        <f>IF(AND(EQ$85&gt;=FB191,EQ$85&lt;=FC191),IFERROR($G191/FD191,0),"")</f>
        <v/>
      </c>
      <c r="ER191" s="90" t="str">
        <f>IF(AND(ER$85&gt;=FB191,ER$85&lt;=FC191),IFERROR($G191/FD191,0),"")</f>
        <v/>
      </c>
      <c r="ES191" s="90" t="str">
        <f>IF(AND(ES$85&gt;=FB191,ES$85&lt;=FC191),IFERROR($G191/FD191,0),"")</f>
        <v/>
      </c>
      <c r="ET191" s="90" t="str">
        <f>IF(AND(ET$85&gt;=FB191,ET$85&lt;=FC191),IFERROR($G191/FD191,0),"")</f>
        <v/>
      </c>
      <c r="EU191" s="90" t="str">
        <f>IF(AND(EU$85&gt;=FB191,EU$85&lt;=FC191),IFERROR($G191/FD191,0),"")</f>
        <v/>
      </c>
      <c r="EV191" s="90" t="str">
        <f>IF(AND(EV$85&gt;=FB191,EV$85&lt;=FC191),IFERROR($G191/FD191,0),"")</f>
        <v/>
      </c>
      <c r="EW191" s="90" t="str">
        <f>IF(AND(EW$85&gt;=FB191,EW$85&lt;=FC191),IFERROR($G191/FD191,0),"")</f>
        <v/>
      </c>
      <c r="EX191" s="90" t="str">
        <f>IF(AND(EX$85&gt;=FB191,EX$85&lt;=FC191),IFERROR($G191/FD191,0),"")</f>
        <v/>
      </c>
      <c r="EY191" s="90" t="str">
        <f>IF(AND(EY$85&gt;=FB191,EY$85&lt;=FC191),IFERROR($G191/FD191,0),"")</f>
        <v/>
      </c>
      <c r="EZ191" s="90" t="str">
        <f>IF(AND(EZ$85&gt;=FB191,EZ$85&lt;=FC191),IFERROR($G191/FD191,0),"")</f>
        <v/>
      </c>
      <c r="FA191" s="90" t="str">
        <f>IF(AND(FA$85&gt;=FB191,FA$85&lt;=FC191),IFERROR($G191/FD191,0),"")</f>
        <v/>
      </c>
      <c r="FB191">
        <f>'06_Presupuesto'!J277-'02_Rendimientos'!$B$79+1</f>
        <v>32</v>
      </c>
      <c r="FC191">
        <f>'06_Presupuesto'!K277-'02_Rendimientos'!$B$79+1</f>
        <v>45</v>
      </c>
      <c r="FD191">
        <f>FC191-FB191+1</f>
        <v>14</v>
      </c>
    </row>
    <row r="192" spans="2:160">
      <c r="B192" s="109" t="str">
        <f>'06_Presupuesto'!K112</f>
        <v>C.3.2.1/a)</v>
      </c>
      <c r="C192" s="109" t="str">
        <f>'06_Presupuesto'!L112</f>
        <v>Tuberia PVC Sanitario Gris, D=40mm</v>
      </c>
      <c r="D192" s="109" t="str">
        <f>'06_Presupuesto'!M112</f>
        <v>ML</v>
      </c>
      <c r="E192" s="110">
        <f>'06_Presupuesto'!N112</f>
        <v>6</v>
      </c>
      <c r="F192" s="110">
        <f>'06_Presupuesto'!O112</f>
        <v>6000</v>
      </c>
      <c r="G192" s="110">
        <f>'06_Presupuesto'!P112</f>
        <v>36000</v>
      </c>
      <c r="H192" s="110" t="str">
        <f>IF(AND(H$85&gt;=FB192,H$85&lt;=FC192),IFERROR($G192/FD192,0),"")</f>
        <v/>
      </c>
      <c r="I192" s="110" t="str">
        <f>IF(AND(I$85&gt;=FB192,I$85&lt;=FC192),IFERROR($G192/FD192,0),"")</f>
        <v/>
      </c>
      <c r="J192" s="110" t="str">
        <f>IF(AND(J$85&gt;=FB192,J$85&lt;=FC192),IFERROR($G192/FD192,0),"")</f>
        <v/>
      </c>
      <c r="K192" s="110" t="str">
        <f>IF(AND(K$85&gt;=FB192,K$85&lt;=FC192),IFERROR($G192/FD192,0),"")</f>
        <v/>
      </c>
      <c r="L192" s="110" t="str">
        <f>IF(AND(L$85&gt;=FB192,L$85&lt;=FC192),IFERROR($G192/FD192,0),"")</f>
        <v/>
      </c>
      <c r="M192" s="110" t="str">
        <f>IF(AND(M$85&gt;=FB192,M$85&lt;=FC192),IFERROR($G192/FD192,0),"")</f>
        <v/>
      </c>
      <c r="N192" s="110" t="str">
        <f>IF(AND(N$85&gt;=FB192,N$85&lt;=FC192),IFERROR($G192/FD192,0),"")</f>
        <v/>
      </c>
      <c r="O192" s="110" t="str">
        <f>IF(AND(O$85&gt;=FB192,O$85&lt;=FC192),IFERROR($G192/FD192,0),"")</f>
        <v/>
      </c>
      <c r="P192" s="110" t="str">
        <f>IF(AND(P$85&gt;=FB192,P$85&lt;=FC192),IFERROR($G192/FD192,0),"")</f>
        <v/>
      </c>
      <c r="Q192" s="110" t="str">
        <f>IF(AND(Q$85&gt;=FB192,Q$85&lt;=FC192),IFERROR($G192/FD192,0),"")</f>
        <v/>
      </c>
      <c r="R192" s="110" t="str">
        <f>IF(AND(R$85&gt;=FB192,R$85&lt;=FC192),IFERROR($G192/FD192,0),"")</f>
        <v/>
      </c>
      <c r="S192" s="110" t="str">
        <f>IF(AND(S$85&gt;=FB192,S$85&lt;=FC192),IFERROR($G192/FD192,0),"")</f>
        <v/>
      </c>
      <c r="T192" s="110" t="str">
        <f>IF(AND(T$85&gt;=FB192,T$85&lt;=FC192),IFERROR($G192/FD192,0),"")</f>
        <v/>
      </c>
      <c r="U192" s="110" t="str">
        <f>IF(AND(U$85&gt;=FB192,U$85&lt;=FC192),IFERROR($G192/FD192,0),"")</f>
        <v/>
      </c>
      <c r="V192" s="110" t="str">
        <f>IF(AND(V$85&gt;=FB192,V$85&lt;=FC192),IFERROR($G192/FD192,0),"")</f>
        <v/>
      </c>
      <c r="W192" s="110" t="str">
        <f>IF(AND(W$85&gt;=FB192,W$85&lt;=FC192),IFERROR($G192/FD192,0),"")</f>
        <v/>
      </c>
      <c r="X192" s="110" t="str">
        <f>IF(AND(X$85&gt;=FB192,X$85&lt;=FC192),IFERROR($G192/FD192,0),"")</f>
        <v/>
      </c>
      <c r="Y192" s="110" t="str">
        <f>IF(AND(Y$85&gt;=FB192,Y$85&lt;=FC192),IFERROR($G192/FD192,0),"")</f>
        <v/>
      </c>
      <c r="Z192" s="110" t="str">
        <f>IF(AND(Z$85&gt;=FB192,Z$85&lt;=FC192),IFERROR($G192/FD192,0),"")</f>
        <v/>
      </c>
      <c r="AA192" s="110" t="str">
        <f>IF(AND(AA$85&gt;=FB192,AA$85&lt;=FC192),IFERROR($G192/FD192,0),"")</f>
        <v/>
      </c>
      <c r="AB192" s="110" t="str">
        <f>IF(AND(AB$85&gt;=FB192,AB$85&lt;=FC192),IFERROR($G192/FD192,0),"")</f>
        <v/>
      </c>
      <c r="AC192" s="110" t="str">
        <f>IF(AND(AC$85&gt;=FB192,AC$85&lt;=FC192),IFERROR($G192/FD192,0),"")</f>
        <v/>
      </c>
      <c r="AD192" s="110" t="str">
        <f>IF(AND(AD$85&gt;=FB192,AD$85&lt;=FC192),IFERROR($G192/FD192,0),"")</f>
        <v/>
      </c>
      <c r="AE192" s="110" t="str">
        <f>IF(AND(AE$85&gt;=FB192,AE$85&lt;=FC192),IFERROR($G192/FD192,0),"")</f>
        <v/>
      </c>
      <c r="AF192" s="110" t="str">
        <f>IF(AND(AF$85&gt;=FB192,AF$85&lt;=FC192),IFERROR($G192/FD192,0),"")</f>
        <v/>
      </c>
      <c r="AG192" s="110" t="str">
        <f>IF(AND(AG$85&gt;=FB192,AG$85&lt;=FC192),IFERROR($G192/FD192,0),"")</f>
        <v/>
      </c>
      <c r="AH192" s="110" t="str">
        <f>IF(AND(AH$85&gt;=FB192,AH$85&lt;=FC192),IFERROR($G192/FD192,0),"")</f>
        <v/>
      </c>
      <c r="AI192" s="110" t="str">
        <f>IF(AND(AI$85&gt;=FB192,AI$85&lt;=FC192),IFERROR($G192/FD192,0),"")</f>
        <v/>
      </c>
      <c r="AJ192" s="110" t="str">
        <f>IF(AND(AJ$85&gt;=FB192,AJ$85&lt;=FC192),IFERROR($G192/FD192,0),"")</f>
        <v/>
      </c>
      <c r="AK192" s="110" t="str">
        <f>IF(AND(AK$85&gt;=FB192,AK$85&lt;=FC192),IFERROR($G192/FD192,0),"")</f>
        <v/>
      </c>
      <c r="AL192" s="110" t="str">
        <f>IF(AND(AL$85&gt;=FB192,AL$85&lt;=FC192),IFERROR($G192/FD192,0),"")</f>
        <v/>
      </c>
      <c r="AM192" s="110">
        <f>IF(AND(AM$85&gt;=FB192,AM$85&lt;=FC192),IFERROR($G192/FD192,0),"")</f>
        <v>2571.4285714285716</v>
      </c>
      <c r="AN192" s="110">
        <f>IF(AND(AN$85&gt;=FB192,AN$85&lt;=FC192),IFERROR($G192/FD192,0),"")</f>
        <v>2571.4285714285716</v>
      </c>
      <c r="AO192" s="110">
        <f>IF(AND(AO$85&gt;=FB192,AO$85&lt;=FC192),IFERROR($G192/FD192,0),"")</f>
        <v>2571.4285714285716</v>
      </c>
      <c r="AP192" s="110">
        <f>IF(AND(AP$85&gt;=FB192,AP$85&lt;=FC192),IFERROR($G192/FD192,0),"")</f>
        <v>2571.4285714285716</v>
      </c>
      <c r="AQ192" s="110">
        <f>IF(AND(AQ$85&gt;=FB192,AQ$85&lt;=FC192),IFERROR($G192/FD192,0),"")</f>
        <v>2571.4285714285716</v>
      </c>
      <c r="AR192" s="110">
        <f>IF(AND(AR$85&gt;=FB192,AR$85&lt;=FC192),IFERROR($G192/FD192,0),"")</f>
        <v>2571.4285714285716</v>
      </c>
      <c r="AS192" s="110">
        <f>IF(AND(AS$85&gt;=FB192,AS$85&lt;=FC192),IFERROR($G192/FD192,0),"")</f>
        <v>2571.4285714285716</v>
      </c>
      <c r="AT192" s="110">
        <f>IF(AND(AT$85&gt;=FB192,AT$85&lt;=FC192),IFERROR($G192/FD192,0),"")</f>
        <v>2571.4285714285716</v>
      </c>
      <c r="AU192" s="110">
        <f>IF(AND(AU$85&gt;=FB192,AU$85&lt;=FC192),IFERROR($G192/FD192,0),"")</f>
        <v>2571.4285714285716</v>
      </c>
      <c r="AV192" s="110">
        <f>IF(AND(AV$85&gt;=FB192,AV$85&lt;=FC192),IFERROR($G192/FD192,0),"")</f>
        <v>2571.4285714285716</v>
      </c>
      <c r="AW192" s="110">
        <f>IF(AND(AW$85&gt;=FB192,AW$85&lt;=FC192),IFERROR($G192/FD192,0),"")</f>
        <v>2571.4285714285716</v>
      </c>
      <c r="AX192" s="110">
        <f>IF(AND(AX$85&gt;=FB192,AX$85&lt;=FC192),IFERROR($G192/FD192,0),"")</f>
        <v>2571.4285714285716</v>
      </c>
      <c r="AY192" s="110">
        <f>IF(AND(AY$85&gt;=FB192,AY$85&lt;=FC192),IFERROR($G192/FD192,0),"")</f>
        <v>2571.4285714285716</v>
      </c>
      <c r="AZ192" s="110">
        <f>IF(AND(AZ$85&gt;=FB192,AZ$85&lt;=FC192),IFERROR($G192/FD192,0),"")</f>
        <v>2571.4285714285716</v>
      </c>
      <c r="BA192" s="110" t="str">
        <f>IF(AND(BA$85&gt;=FB192,BA$85&lt;=FC192),IFERROR($G192/FD192,0),"")</f>
        <v/>
      </c>
      <c r="BB192" s="110" t="str">
        <f>IF(AND(BB$85&gt;=FB192,BB$85&lt;=FC192),IFERROR($G192/FD192,0),"")</f>
        <v/>
      </c>
      <c r="BC192" s="110" t="str">
        <f>IF(AND(BC$85&gt;=FB192,BC$85&lt;=FC192),IFERROR($G192/FD192,0),"")</f>
        <v/>
      </c>
      <c r="BD192" s="110" t="str">
        <f>IF(AND(BD$85&gt;=FB192,BD$85&lt;=FC192),IFERROR($G192/FD192,0),"")</f>
        <v/>
      </c>
      <c r="BE192" s="110" t="str">
        <f>IF(AND(BE$85&gt;=FB192,BE$85&lt;=FC192),IFERROR($G192/FD192,0),"")</f>
        <v/>
      </c>
      <c r="BF192" s="110" t="str">
        <f>IF(AND(BF$85&gt;=FB192,BF$85&lt;=FC192),IFERROR($G192/FD192,0),"")</f>
        <v/>
      </c>
      <c r="BG192" s="110" t="str">
        <f>IF(AND(BG$85&gt;=FB192,BG$85&lt;=FC192),IFERROR($G192/FD192,0),"")</f>
        <v/>
      </c>
      <c r="BH192" s="110" t="str">
        <f>IF(AND(BH$85&gt;=FB192,BH$85&lt;=FC192),IFERROR($G192/FD192,0),"")</f>
        <v/>
      </c>
      <c r="BI192" s="110" t="str">
        <f>IF(AND(BI$85&gt;=FB192,BI$85&lt;=FC192),IFERROR($G192/FD192,0),"")</f>
        <v/>
      </c>
      <c r="BJ192" s="110" t="str">
        <f>IF(AND(BJ$85&gt;=FB192,BJ$85&lt;=FC192),IFERROR($G192/FD192,0),"")</f>
        <v/>
      </c>
      <c r="BK192" s="110" t="str">
        <f>IF(AND(BK$85&gt;=FB192,BK$85&lt;=FC192),IFERROR($G192/FD192,0),"")</f>
        <v/>
      </c>
      <c r="BL192" s="110" t="str">
        <f>IF(AND(BL$85&gt;=FB192,BL$85&lt;=FC192),IFERROR($G192/FD192,0),"")</f>
        <v/>
      </c>
      <c r="BM192" s="110" t="str">
        <f>IF(AND(BM$85&gt;=FB192,BM$85&lt;=FC192),IFERROR($G192/FD192,0),"")</f>
        <v/>
      </c>
      <c r="BN192" s="110" t="str">
        <f>IF(AND(BN$85&gt;=FB192,BN$85&lt;=FC192),IFERROR($G192/FD192,0),"")</f>
        <v/>
      </c>
      <c r="BO192" s="110" t="str">
        <f>IF(AND(BO$85&gt;=FB192,BO$85&lt;=FC192),IFERROR($G192/FD192,0),"")</f>
        <v/>
      </c>
      <c r="BP192" s="110" t="str">
        <f>IF(AND(BP$85&gt;=FB192,BP$85&lt;=FC192),IFERROR($G192/FD192,0),"")</f>
        <v/>
      </c>
      <c r="BQ192" s="110" t="str">
        <f>IF(AND(BQ$85&gt;=FB192,BQ$85&lt;=FC192),IFERROR($G192/FD192,0),"")</f>
        <v/>
      </c>
      <c r="BR192" s="110" t="str">
        <f>IF(AND(BR$85&gt;=FB192,BR$85&lt;=FC192),IFERROR($G192/FD192,0),"")</f>
        <v/>
      </c>
      <c r="BS192" s="110" t="str">
        <f>IF(AND(BS$85&gt;=FB192,BS$85&lt;=FC192),IFERROR($G192/FD192,0),"")</f>
        <v/>
      </c>
      <c r="BT192" s="110" t="str">
        <f>IF(AND(BT$85&gt;=FB192,BT$85&lt;=FC192),IFERROR($G192/FD192,0),"")</f>
        <v/>
      </c>
      <c r="BU192" s="110" t="str">
        <f>IF(AND(BU$85&gt;=FB192,BU$85&lt;=FC192),IFERROR($G192/FD192,0),"")</f>
        <v/>
      </c>
      <c r="BV192" s="110" t="str">
        <f>IF(AND(BV$85&gt;=FB192,BV$85&lt;=FC192),IFERROR($G192/FD192,0),"")</f>
        <v/>
      </c>
      <c r="BW192" s="110" t="str">
        <f>IF(AND(BW$85&gt;=FB192,BW$85&lt;=FC192),IFERROR($G192/FD192,0),"")</f>
        <v/>
      </c>
      <c r="BX192" s="110" t="str">
        <f>IF(AND(BX$85&gt;=FB192,BX$85&lt;=FC192),IFERROR($G192/FD192,0),"")</f>
        <v/>
      </c>
      <c r="BY192" s="110" t="str">
        <f>IF(AND(BY$85&gt;=FB192,BY$85&lt;=FC192),IFERROR($G192/FD192,0),"")</f>
        <v/>
      </c>
      <c r="BZ192" s="110" t="str">
        <f>IF(AND(BZ$85&gt;=FB192,BZ$85&lt;=FC192),IFERROR($G192/FD192,0),"")</f>
        <v/>
      </c>
      <c r="CA192" s="110" t="str">
        <f>IF(AND(CA$85&gt;=FB192,CA$85&lt;=FC192),IFERROR($G192/FD192,0),"")</f>
        <v/>
      </c>
      <c r="CB192" s="110" t="str">
        <f>IF(AND(CB$85&gt;=FB192,CB$85&lt;=FC192),IFERROR($G192/FD192,0),"")</f>
        <v/>
      </c>
      <c r="CC192" s="110" t="str">
        <f>IF(AND(CC$85&gt;=FB192,CC$85&lt;=FC192),IFERROR($G192/FD192,0),"")</f>
        <v/>
      </c>
      <c r="CD192" s="110" t="str">
        <f>IF(AND(CD$85&gt;=FB192,CD$85&lt;=FC192),IFERROR($G192/FD192,0),"")</f>
        <v/>
      </c>
      <c r="CE192" s="110" t="str">
        <f>IF(AND(CE$85&gt;=FB192,CE$85&lt;=FC192),IFERROR($G192/FD192,0),"")</f>
        <v/>
      </c>
      <c r="CF192" s="110" t="str">
        <f>IF(AND(CF$85&gt;=FB192,CF$85&lt;=FC192),IFERROR($G192/FD192,0),"")</f>
        <v/>
      </c>
      <c r="CG192" s="110" t="str">
        <f>IF(AND(CG$85&gt;=FB192,CG$85&lt;=FC192),IFERROR($G192/FD192,0),"")</f>
        <v/>
      </c>
      <c r="CH192" s="110" t="str">
        <f>IF(AND(CH$85&gt;=FB192,CH$85&lt;=FC192),IFERROR($G192/FD192,0),"")</f>
        <v/>
      </c>
      <c r="CI192" s="110" t="str">
        <f>IF(AND(CI$85&gt;=FB192,CI$85&lt;=FC192),IFERROR($G192/FD192,0),"")</f>
        <v/>
      </c>
      <c r="CJ192" s="110" t="str">
        <f>IF(AND(CJ$85&gt;=FB192,CJ$85&lt;=FC192),IFERROR($G192/FD192,0),"")</f>
        <v/>
      </c>
      <c r="CK192" s="110" t="str">
        <f>IF(AND(CK$85&gt;=FB192,CK$85&lt;=FC192),IFERROR($G192/FD192,0),"")</f>
        <v/>
      </c>
      <c r="CL192" s="110" t="str">
        <f>IF(AND(CL$85&gt;=FB192,CL$85&lt;=FC192),IFERROR($G192/FD192,0),"")</f>
        <v/>
      </c>
      <c r="CM192" s="110" t="str">
        <f>IF(AND(CM$85&gt;=FB192,CM$85&lt;=FC192),IFERROR($G192/FD192,0),"")</f>
        <v/>
      </c>
      <c r="CN192" s="110" t="str">
        <f>IF(AND(CN$85&gt;=FB192,CN$85&lt;=FC192),IFERROR($G192/FD192,0),"")</f>
        <v/>
      </c>
      <c r="CO192" s="110" t="str">
        <f>IF(AND(CO$85&gt;=FB192,CO$85&lt;=FC192),IFERROR($G192/FD192,0),"")</f>
        <v/>
      </c>
      <c r="CP192" s="110" t="str">
        <f>IF(AND(CP$85&gt;=FB192,CP$85&lt;=FC192),IFERROR($G192/FD192,0),"")</f>
        <v/>
      </c>
      <c r="CQ192" s="110" t="str">
        <f>IF(AND(CQ$85&gt;=FB192,CQ$85&lt;=FC192),IFERROR($G192/FD192,0),"")</f>
        <v/>
      </c>
      <c r="CR192" s="110" t="str">
        <f>IF(AND(CR$85&gt;=FB192,CR$85&lt;=FC192),IFERROR($G192/FD192,0),"")</f>
        <v/>
      </c>
      <c r="CS192" s="110" t="str">
        <f>IF(AND(CS$85&gt;=FB192,CS$85&lt;=FC192),IFERROR($G192/FD192,0),"")</f>
        <v/>
      </c>
      <c r="CT192" s="110" t="str">
        <f>IF(AND(CT$85&gt;=FB192,CT$85&lt;=FC192),IFERROR($G192/FD192,0),"")</f>
        <v/>
      </c>
      <c r="CU192" s="110" t="str">
        <f>IF(AND(CU$85&gt;=FB192,CU$85&lt;=FC192),IFERROR($G192/FD192,0),"")</f>
        <v/>
      </c>
      <c r="CV192" s="110" t="str">
        <f>IF(AND(CV$85&gt;=FB192,CV$85&lt;=FC192),IFERROR($G192/FD192,0),"")</f>
        <v/>
      </c>
      <c r="CW192" s="110" t="str">
        <f>IF(AND(CW$85&gt;=FB192,CW$85&lt;=FC192),IFERROR($G192/FD192,0),"")</f>
        <v/>
      </c>
      <c r="CX192" s="110" t="str">
        <f>IF(AND(CX$85&gt;=FB192,CX$85&lt;=FC192),IFERROR($G192/FD192,0),"")</f>
        <v/>
      </c>
      <c r="CY192" s="110" t="str">
        <f>IF(AND(CY$85&gt;=FB192,CY$85&lt;=FC192),IFERROR($G192/FD192,0),"")</f>
        <v/>
      </c>
      <c r="CZ192" s="110" t="str">
        <f>IF(AND(CZ$85&gt;=FB192,CZ$85&lt;=FC192),IFERROR($G192/FD192,0),"")</f>
        <v/>
      </c>
      <c r="DA192" s="110" t="str">
        <f>IF(AND(DA$85&gt;=FB192,DA$85&lt;=FC192),IFERROR($G192/FD192,0),"")</f>
        <v/>
      </c>
      <c r="DB192" s="110" t="str">
        <f>IF(AND(DB$85&gt;=FB192,DB$85&lt;=FC192),IFERROR($G192/FD192,0),"")</f>
        <v/>
      </c>
      <c r="DC192" s="110" t="str">
        <f>IF(AND(DC$85&gt;=FB192,DC$85&lt;=FC192),IFERROR($G192/FD192,0),"")</f>
        <v/>
      </c>
      <c r="DD192" s="110" t="str">
        <f>IF(AND(DD$85&gt;=FB192,DD$85&lt;=FC192),IFERROR($G192/FD192,0),"")</f>
        <v/>
      </c>
      <c r="DE192" s="110" t="str">
        <f>IF(AND(DE$85&gt;=FB192,DE$85&lt;=FC192),IFERROR($G192/FD192,0),"")</f>
        <v/>
      </c>
      <c r="DF192" s="110" t="str">
        <f>IF(AND(DF$85&gt;=FB192,DF$85&lt;=FC192),IFERROR($G192/FD192,0),"")</f>
        <v/>
      </c>
      <c r="DG192" s="110" t="str">
        <f>IF(AND(DG$85&gt;=FB192,DG$85&lt;=FC192),IFERROR($G192/FD192,0),"")</f>
        <v/>
      </c>
      <c r="DH192" s="110" t="str">
        <f>IF(AND(DH$85&gt;=FB192,DH$85&lt;=FC192),IFERROR($G192/FD192,0),"")</f>
        <v/>
      </c>
      <c r="DI192" s="110" t="str">
        <f>IF(AND(DI$85&gt;=FB192,DI$85&lt;=FC192),IFERROR($G192/FD192,0),"")</f>
        <v/>
      </c>
      <c r="DJ192" s="110" t="str">
        <f>IF(AND(DJ$85&gt;=FB192,DJ$85&lt;=FC192),IFERROR($G192/FD192,0),"")</f>
        <v/>
      </c>
      <c r="DK192" s="110" t="str">
        <f>IF(AND(DK$85&gt;=FB192,DK$85&lt;=FC192),IFERROR($G192/FD192,0),"")</f>
        <v/>
      </c>
      <c r="DL192" s="110" t="str">
        <f>IF(AND(DL$85&gt;=FB192,DL$85&lt;=FC192),IFERROR($G192/FD192,0),"")</f>
        <v/>
      </c>
      <c r="DM192" s="110" t="str">
        <f>IF(AND(DM$85&gt;=FB192,DM$85&lt;=FC192),IFERROR($G192/FD192,0),"")</f>
        <v/>
      </c>
      <c r="DN192" s="110" t="str">
        <f>IF(AND(DN$85&gt;=FB192,DN$85&lt;=FC192),IFERROR($G192/FD192,0),"")</f>
        <v/>
      </c>
      <c r="DO192" s="110" t="str">
        <f>IF(AND(DO$85&gt;=FB192,DO$85&lt;=FC192),IFERROR($G192/FD192,0),"")</f>
        <v/>
      </c>
      <c r="DP192" s="110" t="str">
        <f>IF(AND(DP$85&gt;=FB192,DP$85&lt;=FC192),IFERROR($G192/FD192,0),"")</f>
        <v/>
      </c>
      <c r="DQ192" s="110" t="str">
        <f>IF(AND(DQ$85&gt;=FB192,DQ$85&lt;=FC192),IFERROR($G192/FD192,0),"")</f>
        <v/>
      </c>
      <c r="DR192" s="110" t="str">
        <f>IF(AND(DR$85&gt;=FB192,DR$85&lt;=FC192),IFERROR($G192/FD192,0),"")</f>
        <v/>
      </c>
      <c r="DS192" s="110" t="str">
        <f>IF(AND(DS$85&gt;=FB192,DS$85&lt;=FC192),IFERROR($G192/FD192,0),"")</f>
        <v/>
      </c>
      <c r="DT192" s="110" t="str">
        <f>IF(AND(DT$85&gt;=FB192,DT$85&lt;=FC192),IFERROR($G192/FD192,0),"")</f>
        <v/>
      </c>
      <c r="DU192" s="110" t="str">
        <f>IF(AND(DU$85&gt;=FB192,DU$85&lt;=FC192),IFERROR($G192/FD192,0),"")</f>
        <v/>
      </c>
      <c r="DV192" s="110" t="str">
        <f>IF(AND(DV$85&gt;=FB192,DV$85&lt;=FC192),IFERROR($G192/FD192,0),"")</f>
        <v/>
      </c>
      <c r="DW192" s="110" t="str">
        <f>IF(AND(DW$85&gt;=FB192,DW$85&lt;=FC192),IFERROR($G192/FD192,0),"")</f>
        <v/>
      </c>
      <c r="DX192" s="110" t="str">
        <f>IF(AND(DX$85&gt;=FB192,DX$85&lt;=FC192),IFERROR($G192/FD192,0),"")</f>
        <v/>
      </c>
      <c r="DY192" s="110" t="str">
        <f>IF(AND(DY$85&gt;=FB192,DY$85&lt;=FC192),IFERROR($G192/FD192,0),"")</f>
        <v/>
      </c>
      <c r="DZ192" s="110" t="str">
        <f>IF(AND(DZ$85&gt;=FB192,DZ$85&lt;=FC192),IFERROR($G192/FD192,0),"")</f>
        <v/>
      </c>
      <c r="EA192" s="110" t="str">
        <f>IF(AND(EA$85&gt;=FB192,EA$85&lt;=FC192),IFERROR($G192/FD192,0),"")</f>
        <v/>
      </c>
      <c r="EB192" s="110" t="str">
        <f>IF(AND(EB$85&gt;=FB192,EB$85&lt;=FC192),IFERROR($G192/FD192,0),"")</f>
        <v/>
      </c>
      <c r="EC192" s="110" t="str">
        <f>IF(AND(EC$85&gt;=FB192,EC$85&lt;=FC192),IFERROR($G192/FD192,0),"")</f>
        <v/>
      </c>
      <c r="ED192" s="110" t="str">
        <f>IF(AND(ED$85&gt;=FB192,ED$85&lt;=FC192),IFERROR($G192/FD192,0),"")</f>
        <v/>
      </c>
      <c r="EE192" s="110" t="str">
        <f>IF(AND(EE$85&gt;=FB192,EE$85&lt;=FC192),IFERROR($G192/FD192,0),"")</f>
        <v/>
      </c>
      <c r="EF192" s="110" t="str">
        <f>IF(AND(EF$85&gt;=FB192,EF$85&lt;=FC192),IFERROR($G192/FD192,0),"")</f>
        <v/>
      </c>
      <c r="EG192" s="110" t="str">
        <f>IF(AND(EG$85&gt;=FB192,EG$85&lt;=FC192),IFERROR($G192/FD192,0),"")</f>
        <v/>
      </c>
      <c r="EH192" s="110" t="str">
        <f>IF(AND(EH$85&gt;=FB192,EH$85&lt;=FC192),IFERROR($G192/FD192,0),"")</f>
        <v/>
      </c>
      <c r="EI192" s="110" t="str">
        <f>IF(AND(EI$85&gt;=FB192,EI$85&lt;=FC192),IFERROR($G192/FD192,0),"")</f>
        <v/>
      </c>
      <c r="EJ192" s="110" t="str">
        <f>IF(AND(EJ$85&gt;=FB192,EJ$85&lt;=FC192),IFERROR($G192/FD192,0),"")</f>
        <v/>
      </c>
      <c r="EK192" s="110" t="str">
        <f>IF(AND(EK$85&gt;=FB192,EK$85&lt;=FC192),IFERROR($G192/FD192,0),"")</f>
        <v/>
      </c>
      <c r="EL192" s="110" t="str">
        <f>IF(AND(EL$85&gt;=FB192,EL$85&lt;=FC192),IFERROR($G192/FD192,0),"")</f>
        <v/>
      </c>
      <c r="EM192" s="110" t="str">
        <f>IF(AND(EM$85&gt;=FB192,EM$85&lt;=FC192),IFERROR($G192/FD192,0),"")</f>
        <v/>
      </c>
      <c r="EN192" s="110" t="str">
        <f>IF(AND(EN$85&gt;=FB192,EN$85&lt;=FC192),IFERROR($G192/FD192,0),"")</f>
        <v/>
      </c>
      <c r="EO192" s="110" t="str">
        <f>IF(AND(EO$85&gt;=FB192,EO$85&lt;=FC192),IFERROR($G192/FD192,0),"")</f>
        <v/>
      </c>
      <c r="EP192" s="110" t="str">
        <f>IF(AND(EP$85&gt;=FB192,EP$85&lt;=FC192),IFERROR($G192/FD192,0),"")</f>
        <v/>
      </c>
      <c r="EQ192" s="110" t="str">
        <f>IF(AND(EQ$85&gt;=FB192,EQ$85&lt;=FC192),IFERROR($G192/FD192,0),"")</f>
        <v/>
      </c>
      <c r="ER192" s="110" t="str">
        <f>IF(AND(ER$85&gt;=FB192,ER$85&lt;=FC192),IFERROR($G192/FD192,0),"")</f>
        <v/>
      </c>
      <c r="ES192" s="110" t="str">
        <f>IF(AND(ES$85&gt;=FB192,ES$85&lt;=FC192),IFERROR($G192/FD192,0),"")</f>
        <v/>
      </c>
      <c r="ET192" s="110" t="str">
        <f>IF(AND(ET$85&gt;=FB192,ET$85&lt;=FC192),IFERROR($G192/FD192,0),"")</f>
        <v/>
      </c>
      <c r="EU192" s="110" t="str">
        <f>IF(AND(EU$85&gt;=FB192,EU$85&lt;=FC192),IFERROR($G192/FD192,0),"")</f>
        <v/>
      </c>
      <c r="EV192" s="110" t="str">
        <f>IF(AND(EV$85&gt;=FB192,EV$85&lt;=FC192),IFERROR($G192/FD192,0),"")</f>
        <v/>
      </c>
      <c r="EW192" s="110" t="str">
        <f>IF(AND(EW$85&gt;=FB192,EW$85&lt;=FC192),IFERROR($G192/FD192,0),"")</f>
        <v/>
      </c>
      <c r="EX192" s="110" t="str">
        <f>IF(AND(EX$85&gt;=FB192,EX$85&lt;=FC192),IFERROR($G192/FD192,0),"")</f>
        <v/>
      </c>
      <c r="EY192" s="110" t="str">
        <f>IF(AND(EY$85&gt;=FB192,EY$85&lt;=FC192),IFERROR($G192/FD192,0),"")</f>
        <v/>
      </c>
      <c r="EZ192" s="110" t="str">
        <f>IF(AND(EZ$85&gt;=FB192,EZ$85&lt;=FC192),IFERROR($G192/FD192,0),"")</f>
        <v/>
      </c>
      <c r="FA192" s="110" t="str">
        <f>IF(AND(FA$85&gt;=FB192,FA$85&lt;=FC192),IFERROR($G192/FD192,0),"")</f>
        <v/>
      </c>
      <c r="FB192">
        <f>'06_Presupuesto'!J278-'02_Rendimientos'!$B$79+1</f>
        <v>32</v>
      </c>
      <c r="FC192">
        <f>'06_Presupuesto'!K278-'02_Rendimientos'!$B$79+1</f>
        <v>45</v>
      </c>
      <c r="FD192">
        <f>FC192-FB192+1</f>
        <v>14</v>
      </c>
    </row>
    <row r="193" spans="2:160">
      <c r="B193" t="str">
        <f>'06_Presupuesto'!K113</f>
        <v>C.3.2.1/b)</v>
      </c>
      <c r="C193" t="str">
        <f>'06_Presupuesto'!L113</f>
        <v>Tuberia PVC Sanitario Gris, D=75mm</v>
      </c>
      <c r="D193" t="str">
        <f>'06_Presupuesto'!M113</f>
        <v>ML</v>
      </c>
      <c r="E193" s="90">
        <f>'06_Presupuesto'!N113</f>
        <v>18</v>
      </c>
      <c r="F193" s="90">
        <f>'06_Presupuesto'!O113</f>
        <v>8124.9999999999991</v>
      </c>
      <c r="G193" s="90">
        <f>'06_Presupuesto'!P113</f>
        <v>146249.99999999997</v>
      </c>
      <c r="H193" s="90" t="str">
        <f>IF(AND(H$85&gt;=FB193,H$85&lt;=FC193),IFERROR($G193/FD193,0),"")</f>
        <v/>
      </c>
      <c r="I193" s="90" t="str">
        <f>IF(AND(I$85&gt;=FB193,I$85&lt;=FC193),IFERROR($G193/FD193,0),"")</f>
        <v/>
      </c>
      <c r="J193" s="90" t="str">
        <f>IF(AND(J$85&gt;=FB193,J$85&lt;=FC193),IFERROR($G193/FD193,0),"")</f>
        <v/>
      </c>
      <c r="K193" s="90" t="str">
        <f>IF(AND(K$85&gt;=FB193,K$85&lt;=FC193),IFERROR($G193/FD193,0),"")</f>
        <v/>
      </c>
      <c r="L193" s="90" t="str">
        <f>IF(AND(L$85&gt;=FB193,L$85&lt;=FC193),IFERROR($G193/FD193,0),"")</f>
        <v/>
      </c>
      <c r="M193" s="90" t="str">
        <f>IF(AND(M$85&gt;=FB193,M$85&lt;=FC193),IFERROR($G193/FD193,0),"")</f>
        <v/>
      </c>
      <c r="N193" s="90" t="str">
        <f>IF(AND(N$85&gt;=FB193,N$85&lt;=FC193),IFERROR($G193/FD193,0),"")</f>
        <v/>
      </c>
      <c r="O193" s="90" t="str">
        <f>IF(AND(O$85&gt;=FB193,O$85&lt;=FC193),IFERROR($G193/FD193,0),"")</f>
        <v/>
      </c>
      <c r="P193" s="90" t="str">
        <f>IF(AND(P$85&gt;=FB193,P$85&lt;=FC193),IFERROR($G193/FD193,0),"")</f>
        <v/>
      </c>
      <c r="Q193" s="90" t="str">
        <f>IF(AND(Q$85&gt;=FB193,Q$85&lt;=FC193),IFERROR($G193/FD193,0),"")</f>
        <v/>
      </c>
      <c r="R193" s="90" t="str">
        <f>IF(AND(R$85&gt;=FB193,R$85&lt;=FC193),IFERROR($G193/FD193,0),"")</f>
        <v/>
      </c>
      <c r="S193" s="90" t="str">
        <f>IF(AND(S$85&gt;=FB193,S$85&lt;=FC193),IFERROR($G193/FD193,0),"")</f>
        <v/>
      </c>
      <c r="T193" s="90" t="str">
        <f>IF(AND(T$85&gt;=FB193,T$85&lt;=FC193),IFERROR($G193/FD193,0),"")</f>
        <v/>
      </c>
      <c r="U193" s="90" t="str">
        <f>IF(AND(U$85&gt;=FB193,U$85&lt;=FC193),IFERROR($G193/FD193,0),"")</f>
        <v/>
      </c>
      <c r="V193" s="90" t="str">
        <f>IF(AND(V$85&gt;=FB193,V$85&lt;=FC193),IFERROR($G193/FD193,0),"")</f>
        <v/>
      </c>
      <c r="W193" s="90" t="str">
        <f>IF(AND(W$85&gt;=FB193,W$85&lt;=FC193),IFERROR($G193/FD193,0),"")</f>
        <v/>
      </c>
      <c r="X193" s="90" t="str">
        <f>IF(AND(X$85&gt;=FB193,X$85&lt;=FC193),IFERROR($G193/FD193,0),"")</f>
        <v/>
      </c>
      <c r="Y193" s="90" t="str">
        <f>IF(AND(Y$85&gt;=FB193,Y$85&lt;=FC193),IFERROR($G193/FD193,0),"")</f>
        <v/>
      </c>
      <c r="Z193" s="90" t="str">
        <f>IF(AND(Z$85&gt;=FB193,Z$85&lt;=FC193),IFERROR($G193/FD193,0),"")</f>
        <v/>
      </c>
      <c r="AA193" s="90" t="str">
        <f>IF(AND(AA$85&gt;=FB193,AA$85&lt;=FC193),IFERROR($G193/FD193,0),"")</f>
        <v/>
      </c>
      <c r="AB193" s="90" t="str">
        <f>IF(AND(AB$85&gt;=FB193,AB$85&lt;=FC193),IFERROR($G193/FD193,0),"")</f>
        <v/>
      </c>
      <c r="AC193" s="90" t="str">
        <f>IF(AND(AC$85&gt;=FB193,AC$85&lt;=FC193),IFERROR($G193/FD193,0),"")</f>
        <v/>
      </c>
      <c r="AD193" s="90" t="str">
        <f>IF(AND(AD$85&gt;=FB193,AD$85&lt;=FC193),IFERROR($G193/FD193,0),"")</f>
        <v/>
      </c>
      <c r="AE193" s="90" t="str">
        <f>IF(AND(AE$85&gt;=FB193,AE$85&lt;=FC193),IFERROR($G193/FD193,0),"")</f>
        <v/>
      </c>
      <c r="AF193" s="90" t="str">
        <f>IF(AND(AF$85&gt;=FB193,AF$85&lt;=FC193),IFERROR($G193/FD193,0),"")</f>
        <v/>
      </c>
      <c r="AG193" s="90" t="str">
        <f>IF(AND(AG$85&gt;=FB193,AG$85&lt;=FC193),IFERROR($G193/FD193,0),"")</f>
        <v/>
      </c>
      <c r="AH193" s="90" t="str">
        <f>IF(AND(AH$85&gt;=FB193,AH$85&lt;=FC193),IFERROR($G193/FD193,0),"")</f>
        <v/>
      </c>
      <c r="AI193" s="90" t="str">
        <f>IF(AND(AI$85&gt;=FB193,AI$85&lt;=FC193),IFERROR($G193/FD193,0),"")</f>
        <v/>
      </c>
      <c r="AJ193" s="90" t="str">
        <f>IF(AND(AJ$85&gt;=FB193,AJ$85&lt;=FC193),IFERROR($G193/FD193,0),"")</f>
        <v/>
      </c>
      <c r="AK193" s="90" t="str">
        <f>IF(AND(AK$85&gt;=FB193,AK$85&lt;=FC193),IFERROR($G193/FD193,0),"")</f>
        <v/>
      </c>
      <c r="AL193" s="90" t="str">
        <f>IF(AND(AL$85&gt;=FB193,AL$85&lt;=FC193),IFERROR($G193/FD193,0),"")</f>
        <v/>
      </c>
      <c r="AM193" s="90">
        <f>IF(AND(AM$85&gt;=FB193,AM$85&lt;=FC193),IFERROR($G193/FD193,0),"")</f>
        <v>10446.428571428569</v>
      </c>
      <c r="AN193" s="90">
        <f>IF(AND(AN$85&gt;=FB193,AN$85&lt;=FC193),IFERROR($G193/FD193,0),"")</f>
        <v>10446.428571428569</v>
      </c>
      <c r="AO193" s="90">
        <f>IF(AND(AO$85&gt;=FB193,AO$85&lt;=FC193),IFERROR($G193/FD193,0),"")</f>
        <v>10446.428571428569</v>
      </c>
      <c r="AP193" s="90">
        <f>IF(AND(AP$85&gt;=FB193,AP$85&lt;=FC193),IFERROR($G193/FD193,0),"")</f>
        <v>10446.428571428569</v>
      </c>
      <c r="AQ193" s="90">
        <f>IF(AND(AQ$85&gt;=FB193,AQ$85&lt;=FC193),IFERROR($G193/FD193,0),"")</f>
        <v>10446.428571428569</v>
      </c>
      <c r="AR193" s="90">
        <f>IF(AND(AR$85&gt;=FB193,AR$85&lt;=FC193),IFERROR($G193/FD193,0),"")</f>
        <v>10446.428571428569</v>
      </c>
      <c r="AS193" s="90">
        <f>IF(AND(AS$85&gt;=FB193,AS$85&lt;=FC193),IFERROR($G193/FD193,0),"")</f>
        <v>10446.428571428569</v>
      </c>
      <c r="AT193" s="90">
        <f>IF(AND(AT$85&gt;=FB193,AT$85&lt;=FC193),IFERROR($G193/FD193,0),"")</f>
        <v>10446.428571428569</v>
      </c>
      <c r="AU193" s="90">
        <f>IF(AND(AU$85&gt;=FB193,AU$85&lt;=FC193),IFERROR($G193/FD193,0),"")</f>
        <v>10446.428571428569</v>
      </c>
      <c r="AV193" s="90">
        <f>IF(AND(AV$85&gt;=FB193,AV$85&lt;=FC193),IFERROR($G193/FD193,0),"")</f>
        <v>10446.428571428569</v>
      </c>
      <c r="AW193" s="90">
        <f>IF(AND(AW$85&gt;=FB193,AW$85&lt;=FC193),IFERROR($G193/FD193,0),"")</f>
        <v>10446.428571428569</v>
      </c>
      <c r="AX193" s="90">
        <f>IF(AND(AX$85&gt;=FB193,AX$85&lt;=FC193),IFERROR($G193/FD193,0),"")</f>
        <v>10446.428571428569</v>
      </c>
      <c r="AY193" s="90">
        <f>IF(AND(AY$85&gt;=FB193,AY$85&lt;=FC193),IFERROR($G193/FD193,0),"")</f>
        <v>10446.428571428569</v>
      </c>
      <c r="AZ193" s="90">
        <f>IF(AND(AZ$85&gt;=FB193,AZ$85&lt;=FC193),IFERROR($G193/FD193,0),"")</f>
        <v>10446.428571428569</v>
      </c>
      <c r="BA193" s="90" t="str">
        <f>IF(AND(BA$85&gt;=FB193,BA$85&lt;=FC193),IFERROR($G193/FD193,0),"")</f>
        <v/>
      </c>
      <c r="BB193" s="90" t="str">
        <f>IF(AND(BB$85&gt;=FB193,BB$85&lt;=FC193),IFERROR($G193/FD193,0),"")</f>
        <v/>
      </c>
      <c r="BC193" s="90" t="str">
        <f>IF(AND(BC$85&gt;=FB193,BC$85&lt;=FC193),IFERROR($G193/FD193,0),"")</f>
        <v/>
      </c>
      <c r="BD193" s="90" t="str">
        <f>IF(AND(BD$85&gt;=FB193,BD$85&lt;=FC193),IFERROR($G193/FD193,0),"")</f>
        <v/>
      </c>
      <c r="BE193" s="90" t="str">
        <f>IF(AND(BE$85&gt;=FB193,BE$85&lt;=FC193),IFERROR($G193/FD193,0),"")</f>
        <v/>
      </c>
      <c r="BF193" s="90" t="str">
        <f>IF(AND(BF$85&gt;=FB193,BF$85&lt;=FC193),IFERROR($G193/FD193,0),"")</f>
        <v/>
      </c>
      <c r="BG193" s="90" t="str">
        <f>IF(AND(BG$85&gt;=FB193,BG$85&lt;=FC193),IFERROR($G193/FD193,0),"")</f>
        <v/>
      </c>
      <c r="BH193" s="90" t="str">
        <f>IF(AND(BH$85&gt;=FB193,BH$85&lt;=FC193),IFERROR($G193/FD193,0),"")</f>
        <v/>
      </c>
      <c r="BI193" s="90" t="str">
        <f>IF(AND(BI$85&gt;=FB193,BI$85&lt;=FC193),IFERROR($G193/FD193,0),"")</f>
        <v/>
      </c>
      <c r="BJ193" s="90" t="str">
        <f>IF(AND(BJ$85&gt;=FB193,BJ$85&lt;=FC193),IFERROR($G193/FD193,0),"")</f>
        <v/>
      </c>
      <c r="BK193" s="90" t="str">
        <f>IF(AND(BK$85&gt;=FB193,BK$85&lt;=FC193),IFERROR($G193/FD193,0),"")</f>
        <v/>
      </c>
      <c r="BL193" s="90" t="str">
        <f>IF(AND(BL$85&gt;=FB193,BL$85&lt;=FC193),IFERROR($G193/FD193,0),"")</f>
        <v/>
      </c>
      <c r="BM193" s="90" t="str">
        <f>IF(AND(BM$85&gt;=FB193,BM$85&lt;=FC193),IFERROR($G193/FD193,0),"")</f>
        <v/>
      </c>
      <c r="BN193" s="90" t="str">
        <f>IF(AND(BN$85&gt;=FB193,BN$85&lt;=FC193),IFERROR($G193/FD193,0),"")</f>
        <v/>
      </c>
      <c r="BO193" s="90" t="str">
        <f>IF(AND(BO$85&gt;=FB193,BO$85&lt;=FC193),IFERROR($G193/FD193,0),"")</f>
        <v/>
      </c>
      <c r="BP193" s="90" t="str">
        <f>IF(AND(BP$85&gt;=FB193,BP$85&lt;=FC193),IFERROR($G193/FD193,0),"")</f>
        <v/>
      </c>
      <c r="BQ193" s="90" t="str">
        <f>IF(AND(BQ$85&gt;=FB193,BQ$85&lt;=FC193),IFERROR($G193/FD193,0),"")</f>
        <v/>
      </c>
      <c r="BR193" s="90" t="str">
        <f>IF(AND(BR$85&gt;=FB193,BR$85&lt;=FC193),IFERROR($G193/FD193,0),"")</f>
        <v/>
      </c>
      <c r="BS193" s="90" t="str">
        <f>IF(AND(BS$85&gt;=FB193,BS$85&lt;=FC193),IFERROR($G193/FD193,0),"")</f>
        <v/>
      </c>
      <c r="BT193" s="90" t="str">
        <f>IF(AND(BT$85&gt;=FB193,BT$85&lt;=FC193),IFERROR($G193/FD193,0),"")</f>
        <v/>
      </c>
      <c r="BU193" s="90" t="str">
        <f>IF(AND(BU$85&gt;=FB193,BU$85&lt;=FC193),IFERROR($G193/FD193,0),"")</f>
        <v/>
      </c>
      <c r="BV193" s="90" t="str">
        <f>IF(AND(BV$85&gt;=FB193,BV$85&lt;=FC193),IFERROR($G193/FD193,0),"")</f>
        <v/>
      </c>
      <c r="BW193" s="90" t="str">
        <f>IF(AND(BW$85&gt;=FB193,BW$85&lt;=FC193),IFERROR($G193/FD193,0),"")</f>
        <v/>
      </c>
      <c r="BX193" s="90" t="str">
        <f>IF(AND(BX$85&gt;=FB193,BX$85&lt;=FC193),IFERROR($G193/FD193,0),"")</f>
        <v/>
      </c>
      <c r="BY193" s="90" t="str">
        <f>IF(AND(BY$85&gt;=FB193,BY$85&lt;=FC193),IFERROR($G193/FD193,0),"")</f>
        <v/>
      </c>
      <c r="BZ193" s="90" t="str">
        <f>IF(AND(BZ$85&gt;=FB193,BZ$85&lt;=FC193),IFERROR($G193/FD193,0),"")</f>
        <v/>
      </c>
      <c r="CA193" s="90" t="str">
        <f>IF(AND(CA$85&gt;=FB193,CA$85&lt;=FC193),IFERROR($G193/FD193,0),"")</f>
        <v/>
      </c>
      <c r="CB193" s="90" t="str">
        <f>IF(AND(CB$85&gt;=FB193,CB$85&lt;=FC193),IFERROR($G193/FD193,0),"")</f>
        <v/>
      </c>
      <c r="CC193" s="90" t="str">
        <f>IF(AND(CC$85&gt;=FB193,CC$85&lt;=FC193),IFERROR($G193/FD193,0),"")</f>
        <v/>
      </c>
      <c r="CD193" s="90" t="str">
        <f>IF(AND(CD$85&gt;=FB193,CD$85&lt;=FC193),IFERROR($G193/FD193,0),"")</f>
        <v/>
      </c>
      <c r="CE193" s="90" t="str">
        <f>IF(AND(CE$85&gt;=FB193,CE$85&lt;=FC193),IFERROR($G193/FD193,0),"")</f>
        <v/>
      </c>
      <c r="CF193" s="90" t="str">
        <f>IF(AND(CF$85&gt;=FB193,CF$85&lt;=FC193),IFERROR($G193/FD193,0),"")</f>
        <v/>
      </c>
      <c r="CG193" s="90" t="str">
        <f>IF(AND(CG$85&gt;=FB193,CG$85&lt;=FC193),IFERROR($G193/FD193,0),"")</f>
        <v/>
      </c>
      <c r="CH193" s="90" t="str">
        <f>IF(AND(CH$85&gt;=FB193,CH$85&lt;=FC193),IFERROR($G193/FD193,0),"")</f>
        <v/>
      </c>
      <c r="CI193" s="90" t="str">
        <f>IF(AND(CI$85&gt;=FB193,CI$85&lt;=FC193),IFERROR($G193/FD193,0),"")</f>
        <v/>
      </c>
      <c r="CJ193" s="90" t="str">
        <f>IF(AND(CJ$85&gt;=FB193,CJ$85&lt;=FC193),IFERROR($G193/FD193,0),"")</f>
        <v/>
      </c>
      <c r="CK193" s="90" t="str">
        <f>IF(AND(CK$85&gt;=FB193,CK$85&lt;=FC193),IFERROR($G193/FD193,0),"")</f>
        <v/>
      </c>
      <c r="CL193" s="90" t="str">
        <f>IF(AND(CL$85&gt;=FB193,CL$85&lt;=FC193),IFERROR($G193/FD193,0),"")</f>
        <v/>
      </c>
      <c r="CM193" s="90" t="str">
        <f>IF(AND(CM$85&gt;=FB193,CM$85&lt;=FC193),IFERROR($G193/FD193,0),"")</f>
        <v/>
      </c>
      <c r="CN193" s="90" t="str">
        <f>IF(AND(CN$85&gt;=FB193,CN$85&lt;=FC193),IFERROR($G193/FD193,0),"")</f>
        <v/>
      </c>
      <c r="CO193" s="90" t="str">
        <f>IF(AND(CO$85&gt;=FB193,CO$85&lt;=FC193),IFERROR($G193/FD193,0),"")</f>
        <v/>
      </c>
      <c r="CP193" s="90" t="str">
        <f>IF(AND(CP$85&gt;=FB193,CP$85&lt;=FC193),IFERROR($G193/FD193,0),"")</f>
        <v/>
      </c>
      <c r="CQ193" s="90" t="str">
        <f>IF(AND(CQ$85&gt;=FB193,CQ$85&lt;=FC193),IFERROR($G193/FD193,0),"")</f>
        <v/>
      </c>
      <c r="CR193" s="90" t="str">
        <f>IF(AND(CR$85&gt;=FB193,CR$85&lt;=FC193),IFERROR($G193/FD193,0),"")</f>
        <v/>
      </c>
      <c r="CS193" s="90" t="str">
        <f>IF(AND(CS$85&gt;=FB193,CS$85&lt;=FC193),IFERROR($G193/FD193,0),"")</f>
        <v/>
      </c>
      <c r="CT193" s="90" t="str">
        <f>IF(AND(CT$85&gt;=FB193,CT$85&lt;=FC193),IFERROR($G193/FD193,0),"")</f>
        <v/>
      </c>
      <c r="CU193" s="90" t="str">
        <f>IF(AND(CU$85&gt;=FB193,CU$85&lt;=FC193),IFERROR($G193/FD193,0),"")</f>
        <v/>
      </c>
      <c r="CV193" s="90" t="str">
        <f>IF(AND(CV$85&gt;=FB193,CV$85&lt;=FC193),IFERROR($G193/FD193,0),"")</f>
        <v/>
      </c>
      <c r="CW193" s="90" t="str">
        <f>IF(AND(CW$85&gt;=FB193,CW$85&lt;=FC193),IFERROR($G193/FD193,0),"")</f>
        <v/>
      </c>
      <c r="CX193" s="90" t="str">
        <f>IF(AND(CX$85&gt;=FB193,CX$85&lt;=FC193),IFERROR($G193/FD193,0),"")</f>
        <v/>
      </c>
      <c r="CY193" s="90" t="str">
        <f>IF(AND(CY$85&gt;=FB193,CY$85&lt;=FC193),IFERROR($G193/FD193,0),"")</f>
        <v/>
      </c>
      <c r="CZ193" s="90" t="str">
        <f>IF(AND(CZ$85&gt;=FB193,CZ$85&lt;=FC193),IFERROR($G193/FD193,0),"")</f>
        <v/>
      </c>
      <c r="DA193" s="90" t="str">
        <f>IF(AND(DA$85&gt;=FB193,DA$85&lt;=FC193),IFERROR($G193/FD193,0),"")</f>
        <v/>
      </c>
      <c r="DB193" s="90" t="str">
        <f>IF(AND(DB$85&gt;=FB193,DB$85&lt;=FC193),IFERROR($G193/FD193,0),"")</f>
        <v/>
      </c>
      <c r="DC193" s="90" t="str">
        <f>IF(AND(DC$85&gt;=FB193,DC$85&lt;=FC193),IFERROR($G193/FD193,0),"")</f>
        <v/>
      </c>
      <c r="DD193" s="90" t="str">
        <f>IF(AND(DD$85&gt;=FB193,DD$85&lt;=FC193),IFERROR($G193/FD193,0),"")</f>
        <v/>
      </c>
      <c r="DE193" s="90" t="str">
        <f>IF(AND(DE$85&gt;=FB193,DE$85&lt;=FC193),IFERROR($G193/FD193,0),"")</f>
        <v/>
      </c>
      <c r="DF193" s="90" t="str">
        <f>IF(AND(DF$85&gt;=FB193,DF$85&lt;=FC193),IFERROR($G193/FD193,0),"")</f>
        <v/>
      </c>
      <c r="DG193" s="90" t="str">
        <f>IF(AND(DG$85&gt;=FB193,DG$85&lt;=FC193),IFERROR($G193/FD193,0),"")</f>
        <v/>
      </c>
      <c r="DH193" s="90" t="str">
        <f>IF(AND(DH$85&gt;=FB193,DH$85&lt;=FC193),IFERROR($G193/FD193,0),"")</f>
        <v/>
      </c>
      <c r="DI193" s="90" t="str">
        <f>IF(AND(DI$85&gt;=FB193,DI$85&lt;=FC193),IFERROR($G193/FD193,0),"")</f>
        <v/>
      </c>
      <c r="DJ193" s="90" t="str">
        <f>IF(AND(DJ$85&gt;=FB193,DJ$85&lt;=FC193),IFERROR($G193/FD193,0),"")</f>
        <v/>
      </c>
      <c r="DK193" s="90" t="str">
        <f>IF(AND(DK$85&gt;=FB193,DK$85&lt;=FC193),IFERROR($G193/FD193,0),"")</f>
        <v/>
      </c>
      <c r="DL193" s="90" t="str">
        <f>IF(AND(DL$85&gt;=FB193,DL$85&lt;=FC193),IFERROR($G193/FD193,0),"")</f>
        <v/>
      </c>
      <c r="DM193" s="90" t="str">
        <f>IF(AND(DM$85&gt;=FB193,DM$85&lt;=FC193),IFERROR($G193/FD193,0),"")</f>
        <v/>
      </c>
      <c r="DN193" s="90" t="str">
        <f>IF(AND(DN$85&gt;=FB193,DN$85&lt;=FC193),IFERROR($G193/FD193,0),"")</f>
        <v/>
      </c>
      <c r="DO193" s="90" t="str">
        <f>IF(AND(DO$85&gt;=FB193,DO$85&lt;=FC193),IFERROR($G193/FD193,0),"")</f>
        <v/>
      </c>
      <c r="DP193" s="90" t="str">
        <f>IF(AND(DP$85&gt;=FB193,DP$85&lt;=FC193),IFERROR($G193/FD193,0),"")</f>
        <v/>
      </c>
      <c r="DQ193" s="90" t="str">
        <f>IF(AND(DQ$85&gt;=FB193,DQ$85&lt;=FC193),IFERROR($G193/FD193,0),"")</f>
        <v/>
      </c>
      <c r="DR193" s="90" t="str">
        <f>IF(AND(DR$85&gt;=FB193,DR$85&lt;=FC193),IFERROR($G193/FD193,0),"")</f>
        <v/>
      </c>
      <c r="DS193" s="90" t="str">
        <f>IF(AND(DS$85&gt;=FB193,DS$85&lt;=FC193),IFERROR($G193/FD193,0),"")</f>
        <v/>
      </c>
      <c r="DT193" s="90" t="str">
        <f>IF(AND(DT$85&gt;=FB193,DT$85&lt;=FC193),IFERROR($G193/FD193,0),"")</f>
        <v/>
      </c>
      <c r="DU193" s="90" t="str">
        <f>IF(AND(DU$85&gt;=FB193,DU$85&lt;=FC193),IFERROR($G193/FD193,0),"")</f>
        <v/>
      </c>
      <c r="DV193" s="90" t="str">
        <f>IF(AND(DV$85&gt;=FB193,DV$85&lt;=FC193),IFERROR($G193/FD193,0),"")</f>
        <v/>
      </c>
      <c r="DW193" s="90" t="str">
        <f>IF(AND(DW$85&gt;=FB193,DW$85&lt;=FC193),IFERROR($G193/FD193,0),"")</f>
        <v/>
      </c>
      <c r="DX193" s="90" t="str">
        <f>IF(AND(DX$85&gt;=FB193,DX$85&lt;=FC193),IFERROR($G193/FD193,0),"")</f>
        <v/>
      </c>
      <c r="DY193" s="90" t="str">
        <f>IF(AND(DY$85&gt;=FB193,DY$85&lt;=FC193),IFERROR($G193/FD193,0),"")</f>
        <v/>
      </c>
      <c r="DZ193" s="90" t="str">
        <f>IF(AND(DZ$85&gt;=FB193,DZ$85&lt;=FC193),IFERROR($G193/FD193,0),"")</f>
        <v/>
      </c>
      <c r="EA193" s="90" t="str">
        <f>IF(AND(EA$85&gt;=FB193,EA$85&lt;=FC193),IFERROR($G193/FD193,0),"")</f>
        <v/>
      </c>
      <c r="EB193" s="90" t="str">
        <f>IF(AND(EB$85&gt;=FB193,EB$85&lt;=FC193),IFERROR($G193/FD193,0),"")</f>
        <v/>
      </c>
      <c r="EC193" s="90" t="str">
        <f>IF(AND(EC$85&gt;=FB193,EC$85&lt;=FC193),IFERROR($G193/FD193,0),"")</f>
        <v/>
      </c>
      <c r="ED193" s="90" t="str">
        <f>IF(AND(ED$85&gt;=FB193,ED$85&lt;=FC193),IFERROR($G193/FD193,0),"")</f>
        <v/>
      </c>
      <c r="EE193" s="90" t="str">
        <f>IF(AND(EE$85&gt;=FB193,EE$85&lt;=FC193),IFERROR($G193/FD193,0),"")</f>
        <v/>
      </c>
      <c r="EF193" s="90" t="str">
        <f>IF(AND(EF$85&gt;=FB193,EF$85&lt;=FC193),IFERROR($G193/FD193,0),"")</f>
        <v/>
      </c>
      <c r="EG193" s="90" t="str">
        <f>IF(AND(EG$85&gt;=FB193,EG$85&lt;=FC193),IFERROR($G193/FD193,0),"")</f>
        <v/>
      </c>
      <c r="EH193" s="90" t="str">
        <f>IF(AND(EH$85&gt;=FB193,EH$85&lt;=FC193),IFERROR($G193/FD193,0),"")</f>
        <v/>
      </c>
      <c r="EI193" s="90" t="str">
        <f>IF(AND(EI$85&gt;=FB193,EI$85&lt;=FC193),IFERROR($G193/FD193,0),"")</f>
        <v/>
      </c>
      <c r="EJ193" s="90" t="str">
        <f>IF(AND(EJ$85&gt;=FB193,EJ$85&lt;=FC193),IFERROR($G193/FD193,0),"")</f>
        <v/>
      </c>
      <c r="EK193" s="90" t="str">
        <f>IF(AND(EK$85&gt;=FB193,EK$85&lt;=FC193),IFERROR($G193/FD193,0),"")</f>
        <v/>
      </c>
      <c r="EL193" s="90" t="str">
        <f>IF(AND(EL$85&gt;=FB193,EL$85&lt;=FC193),IFERROR($G193/FD193,0),"")</f>
        <v/>
      </c>
      <c r="EM193" s="90" t="str">
        <f>IF(AND(EM$85&gt;=FB193,EM$85&lt;=FC193),IFERROR($G193/FD193,0),"")</f>
        <v/>
      </c>
      <c r="EN193" s="90" t="str">
        <f>IF(AND(EN$85&gt;=FB193,EN$85&lt;=FC193),IFERROR($G193/FD193,0),"")</f>
        <v/>
      </c>
      <c r="EO193" s="90" t="str">
        <f>IF(AND(EO$85&gt;=FB193,EO$85&lt;=FC193),IFERROR($G193/FD193,0),"")</f>
        <v/>
      </c>
      <c r="EP193" s="90" t="str">
        <f>IF(AND(EP$85&gt;=FB193,EP$85&lt;=FC193),IFERROR($G193/FD193,0),"")</f>
        <v/>
      </c>
      <c r="EQ193" s="90" t="str">
        <f>IF(AND(EQ$85&gt;=FB193,EQ$85&lt;=FC193),IFERROR($G193/FD193,0),"")</f>
        <v/>
      </c>
      <c r="ER193" s="90" t="str">
        <f>IF(AND(ER$85&gt;=FB193,ER$85&lt;=FC193),IFERROR($G193/FD193,0),"")</f>
        <v/>
      </c>
      <c r="ES193" s="90" t="str">
        <f>IF(AND(ES$85&gt;=FB193,ES$85&lt;=FC193),IFERROR($G193/FD193,0),"")</f>
        <v/>
      </c>
      <c r="ET193" s="90" t="str">
        <f>IF(AND(ET$85&gt;=FB193,ET$85&lt;=FC193),IFERROR($G193/FD193,0),"")</f>
        <v/>
      </c>
      <c r="EU193" s="90" t="str">
        <f>IF(AND(EU$85&gt;=FB193,EU$85&lt;=FC193),IFERROR($G193/FD193,0),"")</f>
        <v/>
      </c>
      <c r="EV193" s="90" t="str">
        <f>IF(AND(EV$85&gt;=FB193,EV$85&lt;=FC193),IFERROR($G193/FD193,0),"")</f>
        <v/>
      </c>
      <c r="EW193" s="90" t="str">
        <f>IF(AND(EW$85&gt;=FB193,EW$85&lt;=FC193),IFERROR($G193/FD193,0),"")</f>
        <v/>
      </c>
      <c r="EX193" s="90" t="str">
        <f>IF(AND(EX$85&gt;=FB193,EX$85&lt;=FC193),IFERROR($G193/FD193,0),"")</f>
        <v/>
      </c>
      <c r="EY193" s="90" t="str">
        <f>IF(AND(EY$85&gt;=FB193,EY$85&lt;=FC193),IFERROR($G193/FD193,0),"")</f>
        <v/>
      </c>
      <c r="EZ193" s="90" t="str">
        <f>IF(AND(EZ$85&gt;=FB193,EZ$85&lt;=FC193),IFERROR($G193/FD193,0),"")</f>
        <v/>
      </c>
      <c r="FA193" s="90" t="str">
        <f>IF(AND(FA$85&gt;=FB193,FA$85&lt;=FC193),IFERROR($G193/FD193,0),"")</f>
        <v/>
      </c>
      <c r="FB193">
        <f>'06_Presupuesto'!J279-'02_Rendimientos'!$B$79+1</f>
        <v>32</v>
      </c>
      <c r="FC193">
        <f>'06_Presupuesto'!K279-'02_Rendimientos'!$B$79+1</f>
        <v>45</v>
      </c>
      <c r="FD193">
        <f>FC193-FB193+1</f>
        <v>14</v>
      </c>
    </row>
    <row r="194" spans="2:160">
      <c r="B194" s="109" t="str">
        <f>'06_Presupuesto'!K114</f>
        <v>C.3.2.1/c)</v>
      </c>
      <c r="C194" s="109" t="str">
        <f>'06_Presupuesto'!L114</f>
        <v>Tuberia PVC Sanitario Gris, D=110mm</v>
      </c>
      <c r="D194" s="109" t="str">
        <f>'06_Presupuesto'!M114</f>
        <v>ML</v>
      </c>
      <c r="E194" s="110">
        <f>'06_Presupuesto'!N114</f>
        <v>18</v>
      </c>
      <c r="F194" s="110">
        <f>'06_Presupuesto'!O114</f>
        <v>11000</v>
      </c>
      <c r="G194" s="110">
        <f>'06_Presupuesto'!P114</f>
        <v>198000</v>
      </c>
      <c r="H194" s="110" t="str">
        <f>IF(AND(H$85&gt;=FB194,H$85&lt;=FC194),IFERROR($G194/FD194,0),"")</f>
        <v/>
      </c>
      <c r="I194" s="110" t="str">
        <f>IF(AND(I$85&gt;=FB194,I$85&lt;=FC194),IFERROR($G194/FD194,0),"")</f>
        <v/>
      </c>
      <c r="J194" s="110" t="str">
        <f>IF(AND(J$85&gt;=FB194,J$85&lt;=FC194),IFERROR($G194/FD194,0),"")</f>
        <v/>
      </c>
      <c r="K194" s="110" t="str">
        <f>IF(AND(K$85&gt;=FB194,K$85&lt;=FC194),IFERROR($G194/FD194,0),"")</f>
        <v/>
      </c>
      <c r="L194" s="110" t="str">
        <f>IF(AND(L$85&gt;=FB194,L$85&lt;=FC194),IFERROR($G194/FD194,0),"")</f>
        <v/>
      </c>
      <c r="M194" s="110" t="str">
        <f>IF(AND(M$85&gt;=FB194,M$85&lt;=FC194),IFERROR($G194/FD194,0),"")</f>
        <v/>
      </c>
      <c r="N194" s="110" t="str">
        <f>IF(AND(N$85&gt;=FB194,N$85&lt;=FC194),IFERROR($G194/FD194,0),"")</f>
        <v/>
      </c>
      <c r="O194" s="110" t="str">
        <f>IF(AND(O$85&gt;=FB194,O$85&lt;=FC194),IFERROR($G194/FD194,0),"")</f>
        <v/>
      </c>
      <c r="P194" s="110" t="str">
        <f>IF(AND(P$85&gt;=FB194,P$85&lt;=FC194),IFERROR($G194/FD194,0),"")</f>
        <v/>
      </c>
      <c r="Q194" s="110" t="str">
        <f>IF(AND(Q$85&gt;=FB194,Q$85&lt;=FC194),IFERROR($G194/FD194,0),"")</f>
        <v/>
      </c>
      <c r="R194" s="110" t="str">
        <f>IF(AND(R$85&gt;=FB194,R$85&lt;=FC194),IFERROR($G194/FD194,0),"")</f>
        <v/>
      </c>
      <c r="S194" s="110" t="str">
        <f>IF(AND(S$85&gt;=FB194,S$85&lt;=FC194),IFERROR($G194/FD194,0),"")</f>
        <v/>
      </c>
      <c r="T194" s="110" t="str">
        <f>IF(AND(T$85&gt;=FB194,T$85&lt;=FC194),IFERROR($G194/FD194,0),"")</f>
        <v/>
      </c>
      <c r="U194" s="110" t="str">
        <f>IF(AND(U$85&gt;=FB194,U$85&lt;=FC194),IFERROR($G194/FD194,0),"")</f>
        <v/>
      </c>
      <c r="V194" s="110" t="str">
        <f>IF(AND(V$85&gt;=FB194,V$85&lt;=FC194),IFERROR($G194/FD194,0),"")</f>
        <v/>
      </c>
      <c r="W194" s="110" t="str">
        <f>IF(AND(W$85&gt;=FB194,W$85&lt;=FC194),IFERROR($G194/FD194,0),"")</f>
        <v/>
      </c>
      <c r="X194" s="110" t="str">
        <f>IF(AND(X$85&gt;=FB194,X$85&lt;=FC194),IFERROR($G194/FD194,0),"")</f>
        <v/>
      </c>
      <c r="Y194" s="110" t="str">
        <f>IF(AND(Y$85&gt;=FB194,Y$85&lt;=FC194),IFERROR($G194/FD194,0),"")</f>
        <v/>
      </c>
      <c r="Z194" s="110" t="str">
        <f>IF(AND(Z$85&gt;=FB194,Z$85&lt;=FC194),IFERROR($G194/FD194,0),"")</f>
        <v/>
      </c>
      <c r="AA194" s="110" t="str">
        <f>IF(AND(AA$85&gt;=FB194,AA$85&lt;=FC194),IFERROR($G194/FD194,0),"")</f>
        <v/>
      </c>
      <c r="AB194" s="110" t="str">
        <f>IF(AND(AB$85&gt;=FB194,AB$85&lt;=FC194),IFERROR($G194/FD194,0),"")</f>
        <v/>
      </c>
      <c r="AC194" s="110" t="str">
        <f>IF(AND(AC$85&gt;=FB194,AC$85&lt;=FC194),IFERROR($G194/FD194,0),"")</f>
        <v/>
      </c>
      <c r="AD194" s="110" t="str">
        <f>IF(AND(AD$85&gt;=FB194,AD$85&lt;=FC194),IFERROR($G194/FD194,0),"")</f>
        <v/>
      </c>
      <c r="AE194" s="110" t="str">
        <f>IF(AND(AE$85&gt;=FB194,AE$85&lt;=FC194),IFERROR($G194/FD194,0),"")</f>
        <v/>
      </c>
      <c r="AF194" s="110" t="str">
        <f>IF(AND(AF$85&gt;=FB194,AF$85&lt;=FC194),IFERROR($G194/FD194,0),"")</f>
        <v/>
      </c>
      <c r="AG194" s="110" t="str">
        <f>IF(AND(AG$85&gt;=FB194,AG$85&lt;=FC194),IFERROR($G194/FD194,0),"")</f>
        <v/>
      </c>
      <c r="AH194" s="110" t="str">
        <f>IF(AND(AH$85&gt;=FB194,AH$85&lt;=FC194),IFERROR($G194/FD194,0),"")</f>
        <v/>
      </c>
      <c r="AI194" s="110" t="str">
        <f>IF(AND(AI$85&gt;=FB194,AI$85&lt;=FC194),IFERROR($G194/FD194,0),"")</f>
        <v/>
      </c>
      <c r="AJ194" s="110" t="str">
        <f>IF(AND(AJ$85&gt;=FB194,AJ$85&lt;=FC194),IFERROR($G194/FD194,0),"")</f>
        <v/>
      </c>
      <c r="AK194" s="110" t="str">
        <f>IF(AND(AK$85&gt;=FB194,AK$85&lt;=FC194),IFERROR($G194/FD194,0),"")</f>
        <v/>
      </c>
      <c r="AL194" s="110" t="str">
        <f>IF(AND(AL$85&gt;=FB194,AL$85&lt;=FC194),IFERROR($G194/FD194,0),"")</f>
        <v/>
      </c>
      <c r="AM194" s="110">
        <f>IF(AND(AM$85&gt;=FB194,AM$85&lt;=FC194),IFERROR($G194/FD194,0),"")</f>
        <v>14142.857142857143</v>
      </c>
      <c r="AN194" s="110">
        <f>IF(AND(AN$85&gt;=FB194,AN$85&lt;=FC194),IFERROR($G194/FD194,0),"")</f>
        <v>14142.857142857143</v>
      </c>
      <c r="AO194" s="110">
        <f>IF(AND(AO$85&gt;=FB194,AO$85&lt;=FC194),IFERROR($G194/FD194,0),"")</f>
        <v>14142.857142857143</v>
      </c>
      <c r="AP194" s="110">
        <f>IF(AND(AP$85&gt;=FB194,AP$85&lt;=FC194),IFERROR($G194/FD194,0),"")</f>
        <v>14142.857142857143</v>
      </c>
      <c r="AQ194" s="110">
        <f>IF(AND(AQ$85&gt;=FB194,AQ$85&lt;=FC194),IFERROR($G194/FD194,0),"")</f>
        <v>14142.857142857143</v>
      </c>
      <c r="AR194" s="110">
        <f>IF(AND(AR$85&gt;=FB194,AR$85&lt;=FC194),IFERROR($G194/FD194,0),"")</f>
        <v>14142.857142857143</v>
      </c>
      <c r="AS194" s="110">
        <f>IF(AND(AS$85&gt;=FB194,AS$85&lt;=FC194),IFERROR($G194/FD194,0),"")</f>
        <v>14142.857142857143</v>
      </c>
      <c r="AT194" s="110">
        <f>IF(AND(AT$85&gt;=FB194,AT$85&lt;=FC194),IFERROR($G194/FD194,0),"")</f>
        <v>14142.857142857143</v>
      </c>
      <c r="AU194" s="110">
        <f>IF(AND(AU$85&gt;=FB194,AU$85&lt;=FC194),IFERROR($G194/FD194,0),"")</f>
        <v>14142.857142857143</v>
      </c>
      <c r="AV194" s="110">
        <f>IF(AND(AV$85&gt;=FB194,AV$85&lt;=FC194),IFERROR($G194/FD194,0),"")</f>
        <v>14142.857142857143</v>
      </c>
      <c r="AW194" s="110">
        <f>IF(AND(AW$85&gt;=FB194,AW$85&lt;=FC194),IFERROR($G194/FD194,0),"")</f>
        <v>14142.857142857143</v>
      </c>
      <c r="AX194" s="110">
        <f>IF(AND(AX$85&gt;=FB194,AX$85&lt;=FC194),IFERROR($G194/FD194,0),"")</f>
        <v>14142.857142857143</v>
      </c>
      <c r="AY194" s="110">
        <f>IF(AND(AY$85&gt;=FB194,AY$85&lt;=FC194),IFERROR($G194/FD194,0),"")</f>
        <v>14142.857142857143</v>
      </c>
      <c r="AZ194" s="110">
        <f>IF(AND(AZ$85&gt;=FB194,AZ$85&lt;=FC194),IFERROR($G194/FD194,0),"")</f>
        <v>14142.857142857143</v>
      </c>
      <c r="BA194" s="110" t="str">
        <f>IF(AND(BA$85&gt;=FB194,BA$85&lt;=FC194),IFERROR($G194/FD194,0),"")</f>
        <v/>
      </c>
      <c r="BB194" s="110" t="str">
        <f>IF(AND(BB$85&gt;=FB194,BB$85&lt;=FC194),IFERROR($G194/FD194,0),"")</f>
        <v/>
      </c>
      <c r="BC194" s="110" t="str">
        <f>IF(AND(BC$85&gt;=FB194,BC$85&lt;=FC194),IFERROR($G194/FD194,0),"")</f>
        <v/>
      </c>
      <c r="BD194" s="110" t="str">
        <f>IF(AND(BD$85&gt;=FB194,BD$85&lt;=FC194),IFERROR($G194/FD194,0),"")</f>
        <v/>
      </c>
      <c r="BE194" s="110" t="str">
        <f>IF(AND(BE$85&gt;=FB194,BE$85&lt;=FC194),IFERROR($G194/FD194,0),"")</f>
        <v/>
      </c>
      <c r="BF194" s="110" t="str">
        <f>IF(AND(BF$85&gt;=FB194,BF$85&lt;=FC194),IFERROR($G194/FD194,0),"")</f>
        <v/>
      </c>
      <c r="BG194" s="110" t="str">
        <f>IF(AND(BG$85&gt;=FB194,BG$85&lt;=FC194),IFERROR($G194/FD194,0),"")</f>
        <v/>
      </c>
      <c r="BH194" s="110" t="str">
        <f>IF(AND(BH$85&gt;=FB194,BH$85&lt;=FC194),IFERROR($G194/FD194,0),"")</f>
        <v/>
      </c>
      <c r="BI194" s="110" t="str">
        <f>IF(AND(BI$85&gt;=FB194,BI$85&lt;=FC194),IFERROR($G194/FD194,0),"")</f>
        <v/>
      </c>
      <c r="BJ194" s="110" t="str">
        <f>IF(AND(BJ$85&gt;=FB194,BJ$85&lt;=FC194),IFERROR($G194/FD194,0),"")</f>
        <v/>
      </c>
      <c r="BK194" s="110" t="str">
        <f>IF(AND(BK$85&gt;=FB194,BK$85&lt;=FC194),IFERROR($G194/FD194,0),"")</f>
        <v/>
      </c>
      <c r="BL194" s="110" t="str">
        <f>IF(AND(BL$85&gt;=FB194,BL$85&lt;=FC194),IFERROR($G194/FD194,0),"")</f>
        <v/>
      </c>
      <c r="BM194" s="110" t="str">
        <f>IF(AND(BM$85&gt;=FB194,BM$85&lt;=FC194),IFERROR($G194/FD194,0),"")</f>
        <v/>
      </c>
      <c r="BN194" s="110" t="str">
        <f>IF(AND(BN$85&gt;=FB194,BN$85&lt;=FC194),IFERROR($G194/FD194,0),"")</f>
        <v/>
      </c>
      <c r="BO194" s="110" t="str">
        <f>IF(AND(BO$85&gt;=FB194,BO$85&lt;=FC194),IFERROR($G194/FD194,0),"")</f>
        <v/>
      </c>
      <c r="BP194" s="110" t="str">
        <f>IF(AND(BP$85&gt;=FB194,BP$85&lt;=FC194),IFERROR($G194/FD194,0),"")</f>
        <v/>
      </c>
      <c r="BQ194" s="110" t="str">
        <f>IF(AND(BQ$85&gt;=FB194,BQ$85&lt;=FC194),IFERROR($G194/FD194,0),"")</f>
        <v/>
      </c>
      <c r="BR194" s="110" t="str">
        <f>IF(AND(BR$85&gt;=FB194,BR$85&lt;=FC194),IFERROR($G194/FD194,0),"")</f>
        <v/>
      </c>
      <c r="BS194" s="110" t="str">
        <f>IF(AND(BS$85&gt;=FB194,BS$85&lt;=FC194),IFERROR($G194/FD194,0),"")</f>
        <v/>
      </c>
      <c r="BT194" s="110" t="str">
        <f>IF(AND(BT$85&gt;=FB194,BT$85&lt;=FC194),IFERROR($G194/FD194,0),"")</f>
        <v/>
      </c>
      <c r="BU194" s="110" t="str">
        <f>IF(AND(BU$85&gt;=FB194,BU$85&lt;=FC194),IFERROR($G194/FD194,0),"")</f>
        <v/>
      </c>
      <c r="BV194" s="110" t="str">
        <f>IF(AND(BV$85&gt;=FB194,BV$85&lt;=FC194),IFERROR($G194/FD194,0),"")</f>
        <v/>
      </c>
      <c r="BW194" s="110" t="str">
        <f>IF(AND(BW$85&gt;=FB194,BW$85&lt;=FC194),IFERROR($G194/FD194,0),"")</f>
        <v/>
      </c>
      <c r="BX194" s="110" t="str">
        <f>IF(AND(BX$85&gt;=FB194,BX$85&lt;=FC194),IFERROR($G194/FD194,0),"")</f>
        <v/>
      </c>
      <c r="BY194" s="110" t="str">
        <f>IF(AND(BY$85&gt;=FB194,BY$85&lt;=FC194),IFERROR($G194/FD194,0),"")</f>
        <v/>
      </c>
      <c r="BZ194" s="110" t="str">
        <f>IF(AND(BZ$85&gt;=FB194,BZ$85&lt;=FC194),IFERROR($G194/FD194,0),"")</f>
        <v/>
      </c>
      <c r="CA194" s="110" t="str">
        <f>IF(AND(CA$85&gt;=FB194,CA$85&lt;=FC194),IFERROR($G194/FD194,0),"")</f>
        <v/>
      </c>
      <c r="CB194" s="110" t="str">
        <f>IF(AND(CB$85&gt;=FB194,CB$85&lt;=FC194),IFERROR($G194/FD194,0),"")</f>
        <v/>
      </c>
      <c r="CC194" s="110" t="str">
        <f>IF(AND(CC$85&gt;=FB194,CC$85&lt;=FC194),IFERROR($G194/FD194,0),"")</f>
        <v/>
      </c>
      <c r="CD194" s="110" t="str">
        <f>IF(AND(CD$85&gt;=FB194,CD$85&lt;=FC194),IFERROR($G194/FD194,0),"")</f>
        <v/>
      </c>
      <c r="CE194" s="110" t="str">
        <f>IF(AND(CE$85&gt;=FB194,CE$85&lt;=FC194),IFERROR($G194/FD194,0),"")</f>
        <v/>
      </c>
      <c r="CF194" s="110" t="str">
        <f>IF(AND(CF$85&gt;=FB194,CF$85&lt;=FC194),IFERROR($G194/FD194,0),"")</f>
        <v/>
      </c>
      <c r="CG194" s="110" t="str">
        <f>IF(AND(CG$85&gt;=FB194,CG$85&lt;=FC194),IFERROR($G194/FD194,0),"")</f>
        <v/>
      </c>
      <c r="CH194" s="110" t="str">
        <f>IF(AND(CH$85&gt;=FB194,CH$85&lt;=FC194),IFERROR($G194/FD194,0),"")</f>
        <v/>
      </c>
      <c r="CI194" s="110" t="str">
        <f>IF(AND(CI$85&gt;=FB194,CI$85&lt;=FC194),IFERROR($G194/FD194,0),"")</f>
        <v/>
      </c>
      <c r="CJ194" s="110" t="str">
        <f>IF(AND(CJ$85&gt;=FB194,CJ$85&lt;=FC194),IFERROR($G194/FD194,0),"")</f>
        <v/>
      </c>
      <c r="CK194" s="110" t="str">
        <f>IF(AND(CK$85&gt;=FB194,CK$85&lt;=FC194),IFERROR($G194/FD194,0),"")</f>
        <v/>
      </c>
      <c r="CL194" s="110" t="str">
        <f>IF(AND(CL$85&gt;=FB194,CL$85&lt;=FC194),IFERROR($G194/FD194,0),"")</f>
        <v/>
      </c>
      <c r="CM194" s="110" t="str">
        <f>IF(AND(CM$85&gt;=FB194,CM$85&lt;=FC194),IFERROR($G194/FD194,0),"")</f>
        <v/>
      </c>
      <c r="CN194" s="110" t="str">
        <f>IF(AND(CN$85&gt;=FB194,CN$85&lt;=FC194),IFERROR($G194/FD194,0),"")</f>
        <v/>
      </c>
      <c r="CO194" s="110" t="str">
        <f>IF(AND(CO$85&gt;=FB194,CO$85&lt;=FC194),IFERROR($G194/FD194,0),"")</f>
        <v/>
      </c>
      <c r="CP194" s="110" t="str">
        <f>IF(AND(CP$85&gt;=FB194,CP$85&lt;=FC194),IFERROR($G194/FD194,0),"")</f>
        <v/>
      </c>
      <c r="CQ194" s="110" t="str">
        <f>IF(AND(CQ$85&gt;=FB194,CQ$85&lt;=FC194),IFERROR($G194/FD194,0),"")</f>
        <v/>
      </c>
      <c r="CR194" s="110" t="str">
        <f>IF(AND(CR$85&gt;=FB194,CR$85&lt;=FC194),IFERROR($G194/FD194,0),"")</f>
        <v/>
      </c>
      <c r="CS194" s="110" t="str">
        <f>IF(AND(CS$85&gt;=FB194,CS$85&lt;=FC194),IFERROR($G194/FD194,0),"")</f>
        <v/>
      </c>
      <c r="CT194" s="110" t="str">
        <f>IF(AND(CT$85&gt;=FB194,CT$85&lt;=FC194),IFERROR($G194/FD194,0),"")</f>
        <v/>
      </c>
      <c r="CU194" s="110" t="str">
        <f>IF(AND(CU$85&gt;=FB194,CU$85&lt;=FC194),IFERROR($G194/FD194,0),"")</f>
        <v/>
      </c>
      <c r="CV194" s="110" t="str">
        <f>IF(AND(CV$85&gt;=FB194,CV$85&lt;=FC194),IFERROR($G194/FD194,0),"")</f>
        <v/>
      </c>
      <c r="CW194" s="110" t="str">
        <f>IF(AND(CW$85&gt;=FB194,CW$85&lt;=FC194),IFERROR($G194/FD194,0),"")</f>
        <v/>
      </c>
      <c r="CX194" s="110" t="str">
        <f>IF(AND(CX$85&gt;=FB194,CX$85&lt;=FC194),IFERROR($G194/FD194,0),"")</f>
        <v/>
      </c>
      <c r="CY194" s="110" t="str">
        <f>IF(AND(CY$85&gt;=FB194,CY$85&lt;=FC194),IFERROR($G194/FD194,0),"")</f>
        <v/>
      </c>
      <c r="CZ194" s="110" t="str">
        <f>IF(AND(CZ$85&gt;=FB194,CZ$85&lt;=FC194),IFERROR($G194/FD194,0),"")</f>
        <v/>
      </c>
      <c r="DA194" s="110" t="str">
        <f>IF(AND(DA$85&gt;=FB194,DA$85&lt;=FC194),IFERROR($G194/FD194,0),"")</f>
        <v/>
      </c>
      <c r="DB194" s="110" t="str">
        <f>IF(AND(DB$85&gt;=FB194,DB$85&lt;=FC194),IFERROR($G194/FD194,0),"")</f>
        <v/>
      </c>
      <c r="DC194" s="110" t="str">
        <f>IF(AND(DC$85&gt;=FB194,DC$85&lt;=FC194),IFERROR($G194/FD194,0),"")</f>
        <v/>
      </c>
      <c r="DD194" s="110" t="str">
        <f>IF(AND(DD$85&gt;=FB194,DD$85&lt;=FC194),IFERROR($G194/FD194,0),"")</f>
        <v/>
      </c>
      <c r="DE194" s="110" t="str">
        <f>IF(AND(DE$85&gt;=FB194,DE$85&lt;=FC194),IFERROR($G194/FD194,0),"")</f>
        <v/>
      </c>
      <c r="DF194" s="110" t="str">
        <f>IF(AND(DF$85&gt;=FB194,DF$85&lt;=FC194),IFERROR($G194/FD194,0),"")</f>
        <v/>
      </c>
      <c r="DG194" s="110" t="str">
        <f>IF(AND(DG$85&gt;=FB194,DG$85&lt;=FC194),IFERROR($G194/FD194,0),"")</f>
        <v/>
      </c>
      <c r="DH194" s="110" t="str">
        <f>IF(AND(DH$85&gt;=FB194,DH$85&lt;=FC194),IFERROR($G194/FD194,0),"")</f>
        <v/>
      </c>
      <c r="DI194" s="110" t="str">
        <f>IF(AND(DI$85&gt;=FB194,DI$85&lt;=FC194),IFERROR($G194/FD194,0),"")</f>
        <v/>
      </c>
      <c r="DJ194" s="110" t="str">
        <f>IF(AND(DJ$85&gt;=FB194,DJ$85&lt;=FC194),IFERROR($G194/FD194,0),"")</f>
        <v/>
      </c>
      <c r="DK194" s="110" t="str">
        <f>IF(AND(DK$85&gt;=FB194,DK$85&lt;=FC194),IFERROR($G194/FD194,0),"")</f>
        <v/>
      </c>
      <c r="DL194" s="110" t="str">
        <f>IF(AND(DL$85&gt;=FB194,DL$85&lt;=FC194),IFERROR($G194/FD194,0),"")</f>
        <v/>
      </c>
      <c r="DM194" s="110" t="str">
        <f>IF(AND(DM$85&gt;=FB194,DM$85&lt;=FC194),IFERROR($G194/FD194,0),"")</f>
        <v/>
      </c>
      <c r="DN194" s="110" t="str">
        <f>IF(AND(DN$85&gt;=FB194,DN$85&lt;=FC194),IFERROR($G194/FD194,0),"")</f>
        <v/>
      </c>
      <c r="DO194" s="110" t="str">
        <f>IF(AND(DO$85&gt;=FB194,DO$85&lt;=FC194),IFERROR($G194/FD194,0),"")</f>
        <v/>
      </c>
      <c r="DP194" s="110" t="str">
        <f>IF(AND(DP$85&gt;=FB194,DP$85&lt;=FC194),IFERROR($G194/FD194,0),"")</f>
        <v/>
      </c>
      <c r="DQ194" s="110" t="str">
        <f>IF(AND(DQ$85&gt;=FB194,DQ$85&lt;=FC194),IFERROR($G194/FD194,0),"")</f>
        <v/>
      </c>
      <c r="DR194" s="110" t="str">
        <f>IF(AND(DR$85&gt;=FB194,DR$85&lt;=FC194),IFERROR($G194/FD194,0),"")</f>
        <v/>
      </c>
      <c r="DS194" s="110" t="str">
        <f>IF(AND(DS$85&gt;=FB194,DS$85&lt;=FC194),IFERROR($G194/FD194,0),"")</f>
        <v/>
      </c>
      <c r="DT194" s="110" t="str">
        <f>IF(AND(DT$85&gt;=FB194,DT$85&lt;=FC194),IFERROR($G194/FD194,0),"")</f>
        <v/>
      </c>
      <c r="DU194" s="110" t="str">
        <f>IF(AND(DU$85&gt;=FB194,DU$85&lt;=FC194),IFERROR($G194/FD194,0),"")</f>
        <v/>
      </c>
      <c r="DV194" s="110" t="str">
        <f>IF(AND(DV$85&gt;=FB194,DV$85&lt;=FC194),IFERROR($G194/FD194,0),"")</f>
        <v/>
      </c>
      <c r="DW194" s="110" t="str">
        <f>IF(AND(DW$85&gt;=FB194,DW$85&lt;=FC194),IFERROR($G194/FD194,0),"")</f>
        <v/>
      </c>
      <c r="DX194" s="110" t="str">
        <f>IF(AND(DX$85&gt;=FB194,DX$85&lt;=FC194),IFERROR($G194/FD194,0),"")</f>
        <v/>
      </c>
      <c r="DY194" s="110" t="str">
        <f>IF(AND(DY$85&gt;=FB194,DY$85&lt;=FC194),IFERROR($G194/FD194,0),"")</f>
        <v/>
      </c>
      <c r="DZ194" s="110" t="str">
        <f>IF(AND(DZ$85&gt;=FB194,DZ$85&lt;=FC194),IFERROR($G194/FD194,0),"")</f>
        <v/>
      </c>
      <c r="EA194" s="110" t="str">
        <f>IF(AND(EA$85&gt;=FB194,EA$85&lt;=FC194),IFERROR($G194/FD194,0),"")</f>
        <v/>
      </c>
      <c r="EB194" s="110" t="str">
        <f>IF(AND(EB$85&gt;=FB194,EB$85&lt;=FC194),IFERROR($G194/FD194,0),"")</f>
        <v/>
      </c>
      <c r="EC194" s="110" t="str">
        <f>IF(AND(EC$85&gt;=FB194,EC$85&lt;=FC194),IFERROR($G194/FD194,0),"")</f>
        <v/>
      </c>
      <c r="ED194" s="110" t="str">
        <f>IF(AND(ED$85&gt;=FB194,ED$85&lt;=FC194),IFERROR($G194/FD194,0),"")</f>
        <v/>
      </c>
      <c r="EE194" s="110" t="str">
        <f>IF(AND(EE$85&gt;=FB194,EE$85&lt;=FC194),IFERROR($G194/FD194,0),"")</f>
        <v/>
      </c>
      <c r="EF194" s="110" t="str">
        <f>IF(AND(EF$85&gt;=FB194,EF$85&lt;=FC194),IFERROR($G194/FD194,0),"")</f>
        <v/>
      </c>
      <c r="EG194" s="110" t="str">
        <f>IF(AND(EG$85&gt;=FB194,EG$85&lt;=FC194),IFERROR($G194/FD194,0),"")</f>
        <v/>
      </c>
      <c r="EH194" s="110" t="str">
        <f>IF(AND(EH$85&gt;=FB194,EH$85&lt;=FC194),IFERROR($G194/FD194,0),"")</f>
        <v/>
      </c>
      <c r="EI194" s="110" t="str">
        <f>IF(AND(EI$85&gt;=FB194,EI$85&lt;=FC194),IFERROR($G194/FD194,0),"")</f>
        <v/>
      </c>
      <c r="EJ194" s="110" t="str">
        <f>IF(AND(EJ$85&gt;=FB194,EJ$85&lt;=FC194),IFERROR($G194/FD194,0),"")</f>
        <v/>
      </c>
      <c r="EK194" s="110" t="str">
        <f>IF(AND(EK$85&gt;=FB194,EK$85&lt;=FC194),IFERROR($G194/FD194,0),"")</f>
        <v/>
      </c>
      <c r="EL194" s="110" t="str">
        <f>IF(AND(EL$85&gt;=FB194,EL$85&lt;=FC194),IFERROR($G194/FD194,0),"")</f>
        <v/>
      </c>
      <c r="EM194" s="110" t="str">
        <f>IF(AND(EM$85&gt;=FB194,EM$85&lt;=FC194),IFERROR($G194/FD194,0),"")</f>
        <v/>
      </c>
      <c r="EN194" s="110" t="str">
        <f>IF(AND(EN$85&gt;=FB194,EN$85&lt;=FC194),IFERROR($G194/FD194,0),"")</f>
        <v/>
      </c>
      <c r="EO194" s="110" t="str">
        <f>IF(AND(EO$85&gt;=FB194,EO$85&lt;=FC194),IFERROR($G194/FD194,0),"")</f>
        <v/>
      </c>
      <c r="EP194" s="110" t="str">
        <f>IF(AND(EP$85&gt;=FB194,EP$85&lt;=FC194),IFERROR($G194/FD194,0),"")</f>
        <v/>
      </c>
      <c r="EQ194" s="110" t="str">
        <f>IF(AND(EQ$85&gt;=FB194,EQ$85&lt;=FC194),IFERROR($G194/FD194,0),"")</f>
        <v/>
      </c>
      <c r="ER194" s="110" t="str">
        <f>IF(AND(ER$85&gt;=FB194,ER$85&lt;=FC194),IFERROR($G194/FD194,0),"")</f>
        <v/>
      </c>
      <c r="ES194" s="110" t="str">
        <f>IF(AND(ES$85&gt;=FB194,ES$85&lt;=FC194),IFERROR($G194/FD194,0),"")</f>
        <v/>
      </c>
      <c r="ET194" s="110" t="str">
        <f>IF(AND(ET$85&gt;=FB194,ET$85&lt;=FC194),IFERROR($G194/FD194,0),"")</f>
        <v/>
      </c>
      <c r="EU194" s="110" t="str">
        <f>IF(AND(EU$85&gt;=FB194,EU$85&lt;=FC194),IFERROR($G194/FD194,0),"")</f>
        <v/>
      </c>
      <c r="EV194" s="110" t="str">
        <f>IF(AND(EV$85&gt;=FB194,EV$85&lt;=FC194),IFERROR($G194/FD194,0),"")</f>
        <v/>
      </c>
      <c r="EW194" s="110" t="str">
        <f>IF(AND(EW$85&gt;=FB194,EW$85&lt;=FC194),IFERROR($G194/FD194,0),"")</f>
        <v/>
      </c>
      <c r="EX194" s="110" t="str">
        <f>IF(AND(EX$85&gt;=FB194,EX$85&lt;=FC194),IFERROR($G194/FD194,0),"")</f>
        <v/>
      </c>
      <c r="EY194" s="110" t="str">
        <f>IF(AND(EY$85&gt;=FB194,EY$85&lt;=FC194),IFERROR($G194/FD194,0),"")</f>
        <v/>
      </c>
      <c r="EZ194" s="110" t="str">
        <f>IF(AND(EZ$85&gt;=FB194,EZ$85&lt;=FC194),IFERROR($G194/FD194,0),"")</f>
        <v/>
      </c>
      <c r="FA194" s="110" t="str">
        <f>IF(AND(FA$85&gt;=FB194,FA$85&lt;=FC194),IFERROR($G194/FD194,0),"")</f>
        <v/>
      </c>
      <c r="FB194">
        <f>'06_Presupuesto'!J280-'02_Rendimientos'!$B$79+1</f>
        <v>32</v>
      </c>
      <c r="FC194">
        <f>'06_Presupuesto'!K280-'02_Rendimientos'!$B$79+1</f>
        <v>45</v>
      </c>
      <c r="FD194">
        <f>FC194-FB194+1</f>
        <v>14</v>
      </c>
    </row>
    <row r="195" spans="2:160">
      <c r="B195" t="str">
        <f>'06_Presupuesto'!K115</f>
        <v>C.3.2.1/d)</v>
      </c>
      <c r="C195" t="str">
        <f>'06_Presupuesto'!L115</f>
        <v>Piezas Especiales</v>
      </c>
      <c r="D195" t="str">
        <f>'06_Presupuesto'!M115</f>
        <v>KG</v>
      </c>
      <c r="E195" s="90">
        <f>'06_Presupuesto'!N115</f>
        <v>6</v>
      </c>
      <c r="F195" s="90">
        <f>'06_Presupuesto'!O115</f>
        <v>22500</v>
      </c>
      <c r="G195" s="90">
        <f>'06_Presupuesto'!P115</f>
        <v>135000</v>
      </c>
      <c r="H195" s="90" t="str">
        <f>IF(AND(H$85&gt;=FB195,H$85&lt;=FC195),IFERROR($G195/FD195,0),"")</f>
        <v/>
      </c>
      <c r="I195" s="90" t="str">
        <f>IF(AND(I$85&gt;=FB195,I$85&lt;=FC195),IFERROR($G195/FD195,0),"")</f>
        <v/>
      </c>
      <c r="J195" s="90" t="str">
        <f>IF(AND(J$85&gt;=FB195,J$85&lt;=FC195),IFERROR($G195/FD195,0),"")</f>
        <v/>
      </c>
      <c r="K195" s="90" t="str">
        <f>IF(AND(K$85&gt;=FB195,K$85&lt;=FC195),IFERROR($G195/FD195,0),"")</f>
        <v/>
      </c>
      <c r="L195" s="90" t="str">
        <f>IF(AND(L$85&gt;=FB195,L$85&lt;=FC195),IFERROR($G195/FD195,0),"")</f>
        <v/>
      </c>
      <c r="M195" s="90" t="str">
        <f>IF(AND(M$85&gt;=FB195,M$85&lt;=FC195),IFERROR($G195/FD195,0),"")</f>
        <v/>
      </c>
      <c r="N195" s="90" t="str">
        <f>IF(AND(N$85&gt;=FB195,N$85&lt;=FC195),IFERROR($G195/FD195,0),"")</f>
        <v/>
      </c>
      <c r="O195" s="90" t="str">
        <f>IF(AND(O$85&gt;=FB195,O$85&lt;=FC195),IFERROR($G195/FD195,0),"")</f>
        <v/>
      </c>
      <c r="P195" s="90" t="str">
        <f>IF(AND(P$85&gt;=FB195,P$85&lt;=FC195),IFERROR($G195/FD195,0),"")</f>
        <v/>
      </c>
      <c r="Q195" s="90" t="str">
        <f>IF(AND(Q$85&gt;=FB195,Q$85&lt;=FC195),IFERROR($G195/FD195,0),"")</f>
        <v/>
      </c>
      <c r="R195" s="90" t="str">
        <f>IF(AND(R$85&gt;=FB195,R$85&lt;=FC195),IFERROR($G195/FD195,0),"")</f>
        <v/>
      </c>
      <c r="S195" s="90" t="str">
        <f>IF(AND(S$85&gt;=FB195,S$85&lt;=FC195),IFERROR($G195/FD195,0),"")</f>
        <v/>
      </c>
      <c r="T195" s="90" t="str">
        <f>IF(AND(T$85&gt;=FB195,T$85&lt;=FC195),IFERROR($G195/FD195,0),"")</f>
        <v/>
      </c>
      <c r="U195" s="90" t="str">
        <f>IF(AND(U$85&gt;=FB195,U$85&lt;=FC195),IFERROR($G195/FD195,0),"")</f>
        <v/>
      </c>
      <c r="V195" s="90" t="str">
        <f>IF(AND(V$85&gt;=FB195,V$85&lt;=FC195),IFERROR($G195/FD195,0),"")</f>
        <v/>
      </c>
      <c r="W195" s="90" t="str">
        <f>IF(AND(W$85&gt;=FB195,W$85&lt;=FC195),IFERROR($G195/FD195,0),"")</f>
        <v/>
      </c>
      <c r="X195" s="90" t="str">
        <f>IF(AND(X$85&gt;=FB195,X$85&lt;=FC195),IFERROR($G195/FD195,0),"")</f>
        <v/>
      </c>
      <c r="Y195" s="90" t="str">
        <f>IF(AND(Y$85&gt;=FB195,Y$85&lt;=FC195),IFERROR($G195/FD195,0),"")</f>
        <v/>
      </c>
      <c r="Z195" s="90" t="str">
        <f>IF(AND(Z$85&gt;=FB195,Z$85&lt;=FC195),IFERROR($G195/FD195,0),"")</f>
        <v/>
      </c>
      <c r="AA195" s="90" t="str">
        <f>IF(AND(AA$85&gt;=FB195,AA$85&lt;=FC195),IFERROR($G195/FD195,0),"")</f>
        <v/>
      </c>
      <c r="AB195" s="90" t="str">
        <f>IF(AND(AB$85&gt;=FB195,AB$85&lt;=FC195),IFERROR($G195/FD195,0),"")</f>
        <v/>
      </c>
      <c r="AC195" s="90" t="str">
        <f>IF(AND(AC$85&gt;=FB195,AC$85&lt;=FC195),IFERROR($G195/FD195,0),"")</f>
        <v/>
      </c>
      <c r="AD195" s="90" t="str">
        <f>IF(AND(AD$85&gt;=FB195,AD$85&lt;=FC195),IFERROR($G195/FD195,0),"")</f>
        <v/>
      </c>
      <c r="AE195" s="90" t="str">
        <f>IF(AND(AE$85&gt;=FB195,AE$85&lt;=FC195),IFERROR($G195/FD195,0),"")</f>
        <v/>
      </c>
      <c r="AF195" s="90" t="str">
        <f>IF(AND(AF$85&gt;=FB195,AF$85&lt;=FC195),IFERROR($G195/FD195,0),"")</f>
        <v/>
      </c>
      <c r="AG195" s="90" t="str">
        <f>IF(AND(AG$85&gt;=FB195,AG$85&lt;=FC195),IFERROR($G195/FD195,0),"")</f>
        <v/>
      </c>
      <c r="AH195" s="90" t="str">
        <f>IF(AND(AH$85&gt;=FB195,AH$85&lt;=FC195),IFERROR($G195/FD195,0),"")</f>
        <v/>
      </c>
      <c r="AI195" s="90" t="str">
        <f>IF(AND(AI$85&gt;=FB195,AI$85&lt;=FC195),IFERROR($G195/FD195,0),"")</f>
        <v/>
      </c>
      <c r="AJ195" s="90" t="str">
        <f>IF(AND(AJ$85&gt;=FB195,AJ$85&lt;=FC195),IFERROR($G195/FD195,0),"")</f>
        <v/>
      </c>
      <c r="AK195" s="90" t="str">
        <f>IF(AND(AK$85&gt;=FB195,AK$85&lt;=FC195),IFERROR($G195/FD195,0),"")</f>
        <v/>
      </c>
      <c r="AL195" s="90" t="str">
        <f>IF(AND(AL$85&gt;=FB195,AL$85&lt;=FC195),IFERROR($G195/FD195,0),"")</f>
        <v/>
      </c>
      <c r="AM195" s="90">
        <f>IF(AND(AM$85&gt;=FB195,AM$85&lt;=FC195),IFERROR($G195/FD195,0),"")</f>
        <v>9642.8571428571431</v>
      </c>
      <c r="AN195" s="90">
        <f>IF(AND(AN$85&gt;=FB195,AN$85&lt;=FC195),IFERROR($G195/FD195,0),"")</f>
        <v>9642.8571428571431</v>
      </c>
      <c r="AO195" s="90">
        <f>IF(AND(AO$85&gt;=FB195,AO$85&lt;=FC195),IFERROR($G195/FD195,0),"")</f>
        <v>9642.8571428571431</v>
      </c>
      <c r="AP195" s="90">
        <f>IF(AND(AP$85&gt;=FB195,AP$85&lt;=FC195),IFERROR($G195/FD195,0),"")</f>
        <v>9642.8571428571431</v>
      </c>
      <c r="AQ195" s="90">
        <f>IF(AND(AQ$85&gt;=FB195,AQ$85&lt;=FC195),IFERROR($G195/FD195,0),"")</f>
        <v>9642.8571428571431</v>
      </c>
      <c r="AR195" s="90">
        <f>IF(AND(AR$85&gt;=FB195,AR$85&lt;=FC195),IFERROR($G195/FD195,0),"")</f>
        <v>9642.8571428571431</v>
      </c>
      <c r="AS195" s="90">
        <f>IF(AND(AS$85&gt;=FB195,AS$85&lt;=FC195),IFERROR($G195/FD195,0),"")</f>
        <v>9642.8571428571431</v>
      </c>
      <c r="AT195" s="90">
        <f>IF(AND(AT$85&gt;=FB195,AT$85&lt;=FC195),IFERROR($G195/FD195,0),"")</f>
        <v>9642.8571428571431</v>
      </c>
      <c r="AU195" s="90">
        <f>IF(AND(AU$85&gt;=FB195,AU$85&lt;=FC195),IFERROR($G195/FD195,0),"")</f>
        <v>9642.8571428571431</v>
      </c>
      <c r="AV195" s="90">
        <f>IF(AND(AV$85&gt;=FB195,AV$85&lt;=FC195),IFERROR($G195/FD195,0),"")</f>
        <v>9642.8571428571431</v>
      </c>
      <c r="AW195" s="90">
        <f>IF(AND(AW$85&gt;=FB195,AW$85&lt;=FC195),IFERROR($G195/FD195,0),"")</f>
        <v>9642.8571428571431</v>
      </c>
      <c r="AX195" s="90">
        <f>IF(AND(AX$85&gt;=FB195,AX$85&lt;=FC195),IFERROR($G195/FD195,0),"")</f>
        <v>9642.8571428571431</v>
      </c>
      <c r="AY195" s="90">
        <f>IF(AND(AY$85&gt;=FB195,AY$85&lt;=FC195),IFERROR($G195/FD195,0),"")</f>
        <v>9642.8571428571431</v>
      </c>
      <c r="AZ195" s="90">
        <f>IF(AND(AZ$85&gt;=FB195,AZ$85&lt;=FC195),IFERROR($G195/FD195,0),"")</f>
        <v>9642.8571428571431</v>
      </c>
      <c r="BA195" s="90" t="str">
        <f>IF(AND(BA$85&gt;=FB195,BA$85&lt;=FC195),IFERROR($G195/FD195,0),"")</f>
        <v/>
      </c>
      <c r="BB195" s="90" t="str">
        <f>IF(AND(BB$85&gt;=FB195,BB$85&lt;=FC195),IFERROR($G195/FD195,0),"")</f>
        <v/>
      </c>
      <c r="BC195" s="90" t="str">
        <f>IF(AND(BC$85&gt;=FB195,BC$85&lt;=FC195),IFERROR($G195/FD195,0),"")</f>
        <v/>
      </c>
      <c r="BD195" s="90" t="str">
        <f>IF(AND(BD$85&gt;=FB195,BD$85&lt;=FC195),IFERROR($G195/FD195,0),"")</f>
        <v/>
      </c>
      <c r="BE195" s="90" t="str">
        <f>IF(AND(BE$85&gt;=FB195,BE$85&lt;=FC195),IFERROR($G195/FD195,0),"")</f>
        <v/>
      </c>
      <c r="BF195" s="90" t="str">
        <f>IF(AND(BF$85&gt;=FB195,BF$85&lt;=FC195),IFERROR($G195/FD195,0),"")</f>
        <v/>
      </c>
      <c r="BG195" s="90" t="str">
        <f>IF(AND(BG$85&gt;=FB195,BG$85&lt;=FC195),IFERROR($G195/FD195,0),"")</f>
        <v/>
      </c>
      <c r="BH195" s="90" t="str">
        <f>IF(AND(BH$85&gt;=FB195,BH$85&lt;=FC195),IFERROR($G195/FD195,0),"")</f>
        <v/>
      </c>
      <c r="BI195" s="90" t="str">
        <f>IF(AND(BI$85&gt;=FB195,BI$85&lt;=FC195),IFERROR($G195/FD195,0),"")</f>
        <v/>
      </c>
      <c r="BJ195" s="90" t="str">
        <f>IF(AND(BJ$85&gt;=FB195,BJ$85&lt;=FC195),IFERROR($G195/FD195,0),"")</f>
        <v/>
      </c>
      <c r="BK195" s="90" t="str">
        <f>IF(AND(BK$85&gt;=FB195,BK$85&lt;=FC195),IFERROR($G195/FD195,0),"")</f>
        <v/>
      </c>
      <c r="BL195" s="90" t="str">
        <f>IF(AND(BL$85&gt;=FB195,BL$85&lt;=FC195),IFERROR($G195/FD195,0),"")</f>
        <v/>
      </c>
      <c r="BM195" s="90" t="str">
        <f>IF(AND(BM$85&gt;=FB195,BM$85&lt;=FC195),IFERROR($G195/FD195,0),"")</f>
        <v/>
      </c>
      <c r="BN195" s="90" t="str">
        <f>IF(AND(BN$85&gt;=FB195,BN$85&lt;=FC195),IFERROR($G195/FD195,0),"")</f>
        <v/>
      </c>
      <c r="BO195" s="90" t="str">
        <f>IF(AND(BO$85&gt;=FB195,BO$85&lt;=FC195),IFERROR($G195/FD195,0),"")</f>
        <v/>
      </c>
      <c r="BP195" s="90" t="str">
        <f>IF(AND(BP$85&gt;=FB195,BP$85&lt;=FC195),IFERROR($G195/FD195,0),"")</f>
        <v/>
      </c>
      <c r="BQ195" s="90" t="str">
        <f>IF(AND(BQ$85&gt;=FB195,BQ$85&lt;=FC195),IFERROR($G195/FD195,0),"")</f>
        <v/>
      </c>
      <c r="BR195" s="90" t="str">
        <f>IF(AND(BR$85&gt;=FB195,BR$85&lt;=FC195),IFERROR($G195/FD195,0),"")</f>
        <v/>
      </c>
      <c r="BS195" s="90" t="str">
        <f>IF(AND(BS$85&gt;=FB195,BS$85&lt;=FC195),IFERROR($G195/FD195,0),"")</f>
        <v/>
      </c>
      <c r="BT195" s="90" t="str">
        <f>IF(AND(BT$85&gt;=FB195,BT$85&lt;=FC195),IFERROR($G195/FD195,0),"")</f>
        <v/>
      </c>
      <c r="BU195" s="90" t="str">
        <f>IF(AND(BU$85&gt;=FB195,BU$85&lt;=FC195),IFERROR($G195/FD195,0),"")</f>
        <v/>
      </c>
      <c r="BV195" s="90" t="str">
        <f>IF(AND(BV$85&gt;=FB195,BV$85&lt;=FC195),IFERROR($G195/FD195,0),"")</f>
        <v/>
      </c>
      <c r="BW195" s="90" t="str">
        <f>IF(AND(BW$85&gt;=FB195,BW$85&lt;=FC195),IFERROR($G195/FD195,0),"")</f>
        <v/>
      </c>
      <c r="BX195" s="90" t="str">
        <f>IF(AND(BX$85&gt;=FB195,BX$85&lt;=FC195),IFERROR($G195/FD195,0),"")</f>
        <v/>
      </c>
      <c r="BY195" s="90" t="str">
        <f>IF(AND(BY$85&gt;=FB195,BY$85&lt;=FC195),IFERROR($G195/FD195,0),"")</f>
        <v/>
      </c>
      <c r="BZ195" s="90" t="str">
        <f>IF(AND(BZ$85&gt;=FB195,BZ$85&lt;=FC195),IFERROR($G195/FD195,0),"")</f>
        <v/>
      </c>
      <c r="CA195" s="90" t="str">
        <f>IF(AND(CA$85&gt;=FB195,CA$85&lt;=FC195),IFERROR($G195/FD195,0),"")</f>
        <v/>
      </c>
      <c r="CB195" s="90" t="str">
        <f>IF(AND(CB$85&gt;=FB195,CB$85&lt;=FC195),IFERROR($G195/FD195,0),"")</f>
        <v/>
      </c>
      <c r="CC195" s="90" t="str">
        <f>IF(AND(CC$85&gt;=FB195,CC$85&lt;=FC195),IFERROR($G195/FD195,0),"")</f>
        <v/>
      </c>
      <c r="CD195" s="90" t="str">
        <f>IF(AND(CD$85&gt;=FB195,CD$85&lt;=FC195),IFERROR($G195/FD195,0),"")</f>
        <v/>
      </c>
      <c r="CE195" s="90" t="str">
        <f>IF(AND(CE$85&gt;=FB195,CE$85&lt;=FC195),IFERROR($G195/FD195,0),"")</f>
        <v/>
      </c>
      <c r="CF195" s="90" t="str">
        <f>IF(AND(CF$85&gt;=FB195,CF$85&lt;=FC195),IFERROR($G195/FD195,0),"")</f>
        <v/>
      </c>
      <c r="CG195" s="90" t="str">
        <f>IF(AND(CG$85&gt;=FB195,CG$85&lt;=FC195),IFERROR($G195/FD195,0),"")</f>
        <v/>
      </c>
      <c r="CH195" s="90" t="str">
        <f>IF(AND(CH$85&gt;=FB195,CH$85&lt;=FC195),IFERROR($G195/FD195,0),"")</f>
        <v/>
      </c>
      <c r="CI195" s="90" t="str">
        <f>IF(AND(CI$85&gt;=FB195,CI$85&lt;=FC195),IFERROR($G195/FD195,0),"")</f>
        <v/>
      </c>
      <c r="CJ195" s="90" t="str">
        <f>IF(AND(CJ$85&gt;=FB195,CJ$85&lt;=FC195),IFERROR($G195/FD195,0),"")</f>
        <v/>
      </c>
      <c r="CK195" s="90" t="str">
        <f>IF(AND(CK$85&gt;=FB195,CK$85&lt;=FC195),IFERROR($G195/FD195,0),"")</f>
        <v/>
      </c>
      <c r="CL195" s="90" t="str">
        <f>IF(AND(CL$85&gt;=FB195,CL$85&lt;=FC195),IFERROR($G195/FD195,0),"")</f>
        <v/>
      </c>
      <c r="CM195" s="90" t="str">
        <f>IF(AND(CM$85&gt;=FB195,CM$85&lt;=FC195),IFERROR($G195/FD195,0),"")</f>
        <v/>
      </c>
      <c r="CN195" s="90" t="str">
        <f>IF(AND(CN$85&gt;=FB195,CN$85&lt;=FC195),IFERROR($G195/FD195,0),"")</f>
        <v/>
      </c>
      <c r="CO195" s="90" t="str">
        <f>IF(AND(CO$85&gt;=FB195,CO$85&lt;=FC195),IFERROR($G195/FD195,0),"")</f>
        <v/>
      </c>
      <c r="CP195" s="90" t="str">
        <f>IF(AND(CP$85&gt;=FB195,CP$85&lt;=FC195),IFERROR($G195/FD195,0),"")</f>
        <v/>
      </c>
      <c r="CQ195" s="90" t="str">
        <f>IF(AND(CQ$85&gt;=FB195,CQ$85&lt;=FC195),IFERROR($G195/FD195,0),"")</f>
        <v/>
      </c>
      <c r="CR195" s="90" t="str">
        <f>IF(AND(CR$85&gt;=FB195,CR$85&lt;=FC195),IFERROR($G195/FD195,0),"")</f>
        <v/>
      </c>
      <c r="CS195" s="90" t="str">
        <f>IF(AND(CS$85&gt;=FB195,CS$85&lt;=FC195),IFERROR($G195/FD195,0),"")</f>
        <v/>
      </c>
      <c r="CT195" s="90" t="str">
        <f>IF(AND(CT$85&gt;=FB195,CT$85&lt;=FC195),IFERROR($G195/FD195,0),"")</f>
        <v/>
      </c>
      <c r="CU195" s="90" t="str">
        <f>IF(AND(CU$85&gt;=FB195,CU$85&lt;=FC195),IFERROR($G195/FD195,0),"")</f>
        <v/>
      </c>
      <c r="CV195" s="90" t="str">
        <f>IF(AND(CV$85&gt;=FB195,CV$85&lt;=FC195),IFERROR($G195/FD195,0),"")</f>
        <v/>
      </c>
      <c r="CW195" s="90" t="str">
        <f>IF(AND(CW$85&gt;=FB195,CW$85&lt;=FC195),IFERROR($G195/FD195,0),"")</f>
        <v/>
      </c>
      <c r="CX195" s="90" t="str">
        <f>IF(AND(CX$85&gt;=FB195,CX$85&lt;=FC195),IFERROR($G195/FD195,0),"")</f>
        <v/>
      </c>
      <c r="CY195" s="90" t="str">
        <f>IF(AND(CY$85&gt;=FB195,CY$85&lt;=FC195),IFERROR($G195/FD195,0),"")</f>
        <v/>
      </c>
      <c r="CZ195" s="90" t="str">
        <f>IF(AND(CZ$85&gt;=FB195,CZ$85&lt;=FC195),IFERROR($G195/FD195,0),"")</f>
        <v/>
      </c>
      <c r="DA195" s="90" t="str">
        <f>IF(AND(DA$85&gt;=FB195,DA$85&lt;=FC195),IFERROR($G195/FD195,0),"")</f>
        <v/>
      </c>
      <c r="DB195" s="90" t="str">
        <f>IF(AND(DB$85&gt;=FB195,DB$85&lt;=FC195),IFERROR($G195/FD195,0),"")</f>
        <v/>
      </c>
      <c r="DC195" s="90" t="str">
        <f>IF(AND(DC$85&gt;=FB195,DC$85&lt;=FC195),IFERROR($G195/FD195,0),"")</f>
        <v/>
      </c>
      <c r="DD195" s="90" t="str">
        <f>IF(AND(DD$85&gt;=FB195,DD$85&lt;=FC195),IFERROR($G195/FD195,0),"")</f>
        <v/>
      </c>
      <c r="DE195" s="90" t="str">
        <f>IF(AND(DE$85&gt;=FB195,DE$85&lt;=FC195),IFERROR($G195/FD195,0),"")</f>
        <v/>
      </c>
      <c r="DF195" s="90" t="str">
        <f>IF(AND(DF$85&gt;=FB195,DF$85&lt;=FC195),IFERROR($G195/FD195,0),"")</f>
        <v/>
      </c>
      <c r="DG195" s="90" t="str">
        <f>IF(AND(DG$85&gt;=FB195,DG$85&lt;=FC195),IFERROR($G195/FD195,0),"")</f>
        <v/>
      </c>
      <c r="DH195" s="90" t="str">
        <f>IF(AND(DH$85&gt;=FB195,DH$85&lt;=FC195),IFERROR($G195/FD195,0),"")</f>
        <v/>
      </c>
      <c r="DI195" s="90" t="str">
        <f>IF(AND(DI$85&gt;=FB195,DI$85&lt;=FC195),IFERROR($G195/FD195,0),"")</f>
        <v/>
      </c>
      <c r="DJ195" s="90" t="str">
        <f>IF(AND(DJ$85&gt;=FB195,DJ$85&lt;=FC195),IFERROR($G195/FD195,0),"")</f>
        <v/>
      </c>
      <c r="DK195" s="90" t="str">
        <f>IF(AND(DK$85&gt;=FB195,DK$85&lt;=FC195),IFERROR($G195/FD195,0),"")</f>
        <v/>
      </c>
      <c r="DL195" s="90" t="str">
        <f>IF(AND(DL$85&gt;=FB195,DL$85&lt;=FC195),IFERROR($G195/FD195,0),"")</f>
        <v/>
      </c>
      <c r="DM195" s="90" t="str">
        <f>IF(AND(DM$85&gt;=FB195,DM$85&lt;=FC195),IFERROR($G195/FD195,0),"")</f>
        <v/>
      </c>
      <c r="DN195" s="90" t="str">
        <f>IF(AND(DN$85&gt;=FB195,DN$85&lt;=FC195),IFERROR($G195/FD195,0),"")</f>
        <v/>
      </c>
      <c r="DO195" s="90" t="str">
        <f>IF(AND(DO$85&gt;=FB195,DO$85&lt;=FC195),IFERROR($G195/FD195,0),"")</f>
        <v/>
      </c>
      <c r="DP195" s="90" t="str">
        <f>IF(AND(DP$85&gt;=FB195,DP$85&lt;=FC195),IFERROR($G195/FD195,0),"")</f>
        <v/>
      </c>
      <c r="DQ195" s="90" t="str">
        <f>IF(AND(DQ$85&gt;=FB195,DQ$85&lt;=FC195),IFERROR($G195/FD195,0),"")</f>
        <v/>
      </c>
      <c r="DR195" s="90" t="str">
        <f>IF(AND(DR$85&gt;=FB195,DR$85&lt;=FC195),IFERROR($G195/FD195,0),"")</f>
        <v/>
      </c>
      <c r="DS195" s="90" t="str">
        <f>IF(AND(DS$85&gt;=FB195,DS$85&lt;=FC195),IFERROR($G195/FD195,0),"")</f>
        <v/>
      </c>
      <c r="DT195" s="90" t="str">
        <f>IF(AND(DT$85&gt;=FB195,DT$85&lt;=FC195),IFERROR($G195/FD195,0),"")</f>
        <v/>
      </c>
      <c r="DU195" s="90" t="str">
        <f>IF(AND(DU$85&gt;=FB195,DU$85&lt;=FC195),IFERROR($G195/FD195,0),"")</f>
        <v/>
      </c>
      <c r="DV195" s="90" t="str">
        <f>IF(AND(DV$85&gt;=FB195,DV$85&lt;=FC195),IFERROR($G195/FD195,0),"")</f>
        <v/>
      </c>
      <c r="DW195" s="90" t="str">
        <f>IF(AND(DW$85&gt;=FB195,DW$85&lt;=FC195),IFERROR($G195/FD195,0),"")</f>
        <v/>
      </c>
      <c r="DX195" s="90" t="str">
        <f>IF(AND(DX$85&gt;=FB195,DX$85&lt;=FC195),IFERROR($G195/FD195,0),"")</f>
        <v/>
      </c>
      <c r="DY195" s="90" t="str">
        <f>IF(AND(DY$85&gt;=FB195,DY$85&lt;=FC195),IFERROR($G195/FD195,0),"")</f>
        <v/>
      </c>
      <c r="DZ195" s="90" t="str">
        <f>IF(AND(DZ$85&gt;=FB195,DZ$85&lt;=FC195),IFERROR($G195/FD195,0),"")</f>
        <v/>
      </c>
      <c r="EA195" s="90" t="str">
        <f>IF(AND(EA$85&gt;=FB195,EA$85&lt;=FC195),IFERROR($G195/FD195,0),"")</f>
        <v/>
      </c>
      <c r="EB195" s="90" t="str">
        <f>IF(AND(EB$85&gt;=FB195,EB$85&lt;=FC195),IFERROR($G195/FD195,0),"")</f>
        <v/>
      </c>
      <c r="EC195" s="90" t="str">
        <f>IF(AND(EC$85&gt;=FB195,EC$85&lt;=FC195),IFERROR($G195/FD195,0),"")</f>
        <v/>
      </c>
      <c r="ED195" s="90" t="str">
        <f>IF(AND(ED$85&gt;=FB195,ED$85&lt;=FC195),IFERROR($G195/FD195,0),"")</f>
        <v/>
      </c>
      <c r="EE195" s="90" t="str">
        <f>IF(AND(EE$85&gt;=FB195,EE$85&lt;=FC195),IFERROR($G195/FD195,0),"")</f>
        <v/>
      </c>
      <c r="EF195" s="90" t="str">
        <f>IF(AND(EF$85&gt;=FB195,EF$85&lt;=FC195),IFERROR($G195/FD195,0),"")</f>
        <v/>
      </c>
      <c r="EG195" s="90" t="str">
        <f>IF(AND(EG$85&gt;=FB195,EG$85&lt;=FC195),IFERROR($G195/FD195,0),"")</f>
        <v/>
      </c>
      <c r="EH195" s="90" t="str">
        <f>IF(AND(EH$85&gt;=FB195,EH$85&lt;=FC195),IFERROR($G195/FD195,0),"")</f>
        <v/>
      </c>
      <c r="EI195" s="90" t="str">
        <f>IF(AND(EI$85&gt;=FB195,EI$85&lt;=FC195),IFERROR($G195/FD195,0),"")</f>
        <v/>
      </c>
      <c r="EJ195" s="90" t="str">
        <f>IF(AND(EJ$85&gt;=FB195,EJ$85&lt;=FC195),IFERROR($G195/FD195,0),"")</f>
        <v/>
      </c>
      <c r="EK195" s="90" t="str">
        <f>IF(AND(EK$85&gt;=FB195,EK$85&lt;=FC195),IFERROR($G195/FD195,0),"")</f>
        <v/>
      </c>
      <c r="EL195" s="90" t="str">
        <f>IF(AND(EL$85&gt;=FB195,EL$85&lt;=FC195),IFERROR($G195/FD195,0),"")</f>
        <v/>
      </c>
      <c r="EM195" s="90" t="str">
        <f>IF(AND(EM$85&gt;=FB195,EM$85&lt;=FC195),IFERROR($G195/FD195,0),"")</f>
        <v/>
      </c>
      <c r="EN195" s="90" t="str">
        <f>IF(AND(EN$85&gt;=FB195,EN$85&lt;=FC195),IFERROR($G195/FD195,0),"")</f>
        <v/>
      </c>
      <c r="EO195" s="90" t="str">
        <f>IF(AND(EO$85&gt;=FB195,EO$85&lt;=FC195),IFERROR($G195/FD195,0),"")</f>
        <v/>
      </c>
      <c r="EP195" s="90" t="str">
        <f>IF(AND(EP$85&gt;=FB195,EP$85&lt;=FC195),IFERROR($G195/FD195,0),"")</f>
        <v/>
      </c>
      <c r="EQ195" s="90" t="str">
        <f>IF(AND(EQ$85&gt;=FB195,EQ$85&lt;=FC195),IFERROR($G195/FD195,0),"")</f>
        <v/>
      </c>
      <c r="ER195" s="90" t="str">
        <f>IF(AND(ER$85&gt;=FB195,ER$85&lt;=FC195),IFERROR($G195/FD195,0),"")</f>
        <v/>
      </c>
      <c r="ES195" s="90" t="str">
        <f>IF(AND(ES$85&gt;=FB195,ES$85&lt;=FC195),IFERROR($G195/FD195,0),"")</f>
        <v/>
      </c>
      <c r="ET195" s="90" t="str">
        <f>IF(AND(ET$85&gt;=FB195,ET$85&lt;=FC195),IFERROR($G195/FD195,0),"")</f>
        <v/>
      </c>
      <c r="EU195" s="90" t="str">
        <f>IF(AND(EU$85&gt;=FB195,EU$85&lt;=FC195),IFERROR($G195/FD195,0),"")</f>
        <v/>
      </c>
      <c r="EV195" s="90" t="str">
        <f>IF(AND(EV$85&gt;=FB195,EV$85&lt;=FC195),IFERROR($G195/FD195,0),"")</f>
        <v/>
      </c>
      <c r="EW195" s="90" t="str">
        <f>IF(AND(EW$85&gt;=FB195,EW$85&lt;=FC195),IFERROR($G195/FD195,0),"")</f>
        <v/>
      </c>
      <c r="EX195" s="90" t="str">
        <f>IF(AND(EX$85&gt;=FB195,EX$85&lt;=FC195),IFERROR($G195/FD195,0),"")</f>
        <v/>
      </c>
      <c r="EY195" s="90" t="str">
        <f>IF(AND(EY$85&gt;=FB195,EY$85&lt;=FC195),IFERROR($G195/FD195,0),"")</f>
        <v/>
      </c>
      <c r="EZ195" s="90" t="str">
        <f>IF(AND(EZ$85&gt;=FB195,EZ$85&lt;=FC195),IFERROR($G195/FD195,0),"")</f>
        <v/>
      </c>
      <c r="FA195" s="90" t="str">
        <f>IF(AND(FA$85&gt;=FB195,FA$85&lt;=FC195),IFERROR($G195/FD195,0),"")</f>
        <v/>
      </c>
      <c r="FB195">
        <f>'06_Presupuesto'!J281-'02_Rendimientos'!$B$79+1</f>
        <v>32</v>
      </c>
      <c r="FC195">
        <f>'06_Presupuesto'!K281-'02_Rendimientos'!$B$79+1</f>
        <v>45</v>
      </c>
      <c r="FD195">
        <f>FC195-FB195+1</f>
        <v>14</v>
      </c>
    </row>
    <row r="196" spans="2:160">
      <c r="B196" s="109" t="str">
        <f>'06_Presupuesto'!K116</f>
        <v>C.3.2.2/a)</v>
      </c>
      <c r="C196" s="109" t="str">
        <f>'06_Presupuesto'!L116</f>
        <v>Tuberia PVC Sanitario Gris, D=40mm</v>
      </c>
      <c r="D196" s="109" t="str">
        <f>'06_Presupuesto'!M116</f>
        <v>ML</v>
      </c>
      <c r="E196" s="110">
        <f>'06_Presupuesto'!N116</f>
        <v>2.86</v>
      </c>
      <c r="F196" s="110">
        <f>'06_Presupuesto'!O116</f>
        <v>6500</v>
      </c>
      <c r="G196" s="110">
        <f>'06_Presupuesto'!P116</f>
        <v>18590</v>
      </c>
      <c r="H196" s="110" t="str">
        <f>IF(AND(H$85&gt;=FB196,H$85&lt;=FC196),IFERROR($G196/FD196,0),"")</f>
        <v/>
      </c>
      <c r="I196" s="110" t="str">
        <f>IF(AND(I$85&gt;=FB196,I$85&lt;=FC196),IFERROR($G196/FD196,0),"")</f>
        <v/>
      </c>
      <c r="J196" s="110" t="str">
        <f>IF(AND(J$85&gt;=FB196,J$85&lt;=FC196),IFERROR($G196/FD196,0),"")</f>
        <v/>
      </c>
      <c r="K196" s="110" t="str">
        <f>IF(AND(K$85&gt;=FB196,K$85&lt;=FC196),IFERROR($G196/FD196,0),"")</f>
        <v/>
      </c>
      <c r="L196" s="110" t="str">
        <f>IF(AND(L$85&gt;=FB196,L$85&lt;=FC196),IFERROR($G196/FD196,0),"")</f>
        <v/>
      </c>
      <c r="M196" s="110" t="str">
        <f>IF(AND(M$85&gt;=FB196,M$85&lt;=FC196),IFERROR($G196/FD196,0),"")</f>
        <v/>
      </c>
      <c r="N196" s="110" t="str">
        <f>IF(AND(N$85&gt;=FB196,N$85&lt;=FC196),IFERROR($G196/FD196,0),"")</f>
        <v/>
      </c>
      <c r="O196" s="110" t="str">
        <f>IF(AND(O$85&gt;=FB196,O$85&lt;=FC196),IFERROR($G196/FD196,0),"")</f>
        <v/>
      </c>
      <c r="P196" s="110" t="str">
        <f>IF(AND(P$85&gt;=FB196,P$85&lt;=FC196),IFERROR($G196/FD196,0),"")</f>
        <v/>
      </c>
      <c r="Q196" s="110" t="str">
        <f>IF(AND(Q$85&gt;=FB196,Q$85&lt;=FC196),IFERROR($G196/FD196,0),"")</f>
        <v/>
      </c>
      <c r="R196" s="110" t="str">
        <f>IF(AND(R$85&gt;=FB196,R$85&lt;=FC196),IFERROR($G196/FD196,0),"")</f>
        <v/>
      </c>
      <c r="S196" s="110" t="str">
        <f>IF(AND(S$85&gt;=FB196,S$85&lt;=FC196),IFERROR($G196/FD196,0),"")</f>
        <v/>
      </c>
      <c r="T196" s="110" t="str">
        <f>IF(AND(T$85&gt;=FB196,T$85&lt;=FC196),IFERROR($G196/FD196,0),"")</f>
        <v/>
      </c>
      <c r="U196" s="110" t="str">
        <f>IF(AND(U$85&gt;=FB196,U$85&lt;=FC196),IFERROR($G196/FD196,0),"")</f>
        <v/>
      </c>
      <c r="V196" s="110" t="str">
        <f>IF(AND(V$85&gt;=FB196,V$85&lt;=FC196),IFERROR($G196/FD196,0),"")</f>
        <v/>
      </c>
      <c r="W196" s="110" t="str">
        <f>IF(AND(W$85&gt;=FB196,W$85&lt;=FC196),IFERROR($G196/FD196,0),"")</f>
        <v/>
      </c>
      <c r="X196" s="110" t="str">
        <f>IF(AND(X$85&gt;=FB196,X$85&lt;=FC196),IFERROR($G196/FD196,0),"")</f>
        <v/>
      </c>
      <c r="Y196" s="110" t="str">
        <f>IF(AND(Y$85&gt;=FB196,Y$85&lt;=FC196),IFERROR($G196/FD196,0),"")</f>
        <v/>
      </c>
      <c r="Z196" s="110" t="str">
        <f>IF(AND(Z$85&gt;=FB196,Z$85&lt;=FC196),IFERROR($G196/FD196,0),"")</f>
        <v/>
      </c>
      <c r="AA196" s="110" t="str">
        <f>IF(AND(AA$85&gt;=FB196,AA$85&lt;=FC196),IFERROR($G196/FD196,0),"")</f>
        <v/>
      </c>
      <c r="AB196" s="110" t="str">
        <f>IF(AND(AB$85&gt;=FB196,AB$85&lt;=FC196),IFERROR($G196/FD196,0),"")</f>
        <v/>
      </c>
      <c r="AC196" s="110" t="str">
        <f>IF(AND(AC$85&gt;=FB196,AC$85&lt;=FC196),IFERROR($G196/FD196,0),"")</f>
        <v/>
      </c>
      <c r="AD196" s="110" t="str">
        <f>IF(AND(AD$85&gt;=FB196,AD$85&lt;=FC196),IFERROR($G196/FD196,0),"")</f>
        <v/>
      </c>
      <c r="AE196" s="110" t="str">
        <f>IF(AND(AE$85&gt;=FB196,AE$85&lt;=FC196),IFERROR($G196/FD196,0),"")</f>
        <v/>
      </c>
      <c r="AF196" s="110" t="str">
        <f>IF(AND(AF$85&gt;=FB196,AF$85&lt;=FC196),IFERROR($G196/FD196,0),"")</f>
        <v/>
      </c>
      <c r="AG196" s="110" t="str">
        <f>IF(AND(AG$85&gt;=FB196,AG$85&lt;=FC196),IFERROR($G196/FD196,0),"")</f>
        <v/>
      </c>
      <c r="AH196" s="110" t="str">
        <f>IF(AND(AH$85&gt;=FB196,AH$85&lt;=FC196),IFERROR($G196/FD196,0),"")</f>
        <v/>
      </c>
      <c r="AI196" s="110" t="str">
        <f>IF(AND(AI$85&gt;=FB196,AI$85&lt;=FC196),IFERROR($G196/FD196,0),"")</f>
        <v/>
      </c>
      <c r="AJ196" s="110" t="str">
        <f>IF(AND(AJ$85&gt;=FB196,AJ$85&lt;=FC196),IFERROR($G196/FD196,0),"")</f>
        <v/>
      </c>
      <c r="AK196" s="110" t="str">
        <f>IF(AND(AK$85&gt;=FB196,AK$85&lt;=FC196),IFERROR($G196/FD196,0),"")</f>
        <v/>
      </c>
      <c r="AL196" s="110" t="str">
        <f>IF(AND(AL$85&gt;=FB196,AL$85&lt;=FC196),IFERROR($G196/FD196,0),"")</f>
        <v/>
      </c>
      <c r="AM196" s="110">
        <f>IF(AND(AM$85&gt;=FB196,AM$85&lt;=FC196),IFERROR($G196/FD196,0),"")</f>
        <v>1327.8571428571429</v>
      </c>
      <c r="AN196" s="110">
        <f>IF(AND(AN$85&gt;=FB196,AN$85&lt;=FC196),IFERROR($G196/FD196,0),"")</f>
        <v>1327.8571428571429</v>
      </c>
      <c r="AO196" s="110">
        <f>IF(AND(AO$85&gt;=FB196,AO$85&lt;=FC196),IFERROR($G196/FD196,0),"")</f>
        <v>1327.8571428571429</v>
      </c>
      <c r="AP196" s="110">
        <f>IF(AND(AP$85&gt;=FB196,AP$85&lt;=FC196),IFERROR($G196/FD196,0),"")</f>
        <v>1327.8571428571429</v>
      </c>
      <c r="AQ196" s="110">
        <f>IF(AND(AQ$85&gt;=FB196,AQ$85&lt;=FC196),IFERROR($G196/FD196,0),"")</f>
        <v>1327.8571428571429</v>
      </c>
      <c r="AR196" s="110">
        <f>IF(AND(AR$85&gt;=FB196,AR$85&lt;=FC196),IFERROR($G196/FD196,0),"")</f>
        <v>1327.8571428571429</v>
      </c>
      <c r="AS196" s="110">
        <f>IF(AND(AS$85&gt;=FB196,AS$85&lt;=FC196),IFERROR($G196/FD196,0),"")</f>
        <v>1327.8571428571429</v>
      </c>
      <c r="AT196" s="110">
        <f>IF(AND(AT$85&gt;=FB196,AT$85&lt;=FC196),IFERROR($G196/FD196,0),"")</f>
        <v>1327.8571428571429</v>
      </c>
      <c r="AU196" s="110">
        <f>IF(AND(AU$85&gt;=FB196,AU$85&lt;=FC196),IFERROR($G196/FD196,0),"")</f>
        <v>1327.8571428571429</v>
      </c>
      <c r="AV196" s="110">
        <f>IF(AND(AV$85&gt;=FB196,AV$85&lt;=FC196),IFERROR($G196/FD196,0),"")</f>
        <v>1327.8571428571429</v>
      </c>
      <c r="AW196" s="110">
        <f>IF(AND(AW$85&gt;=FB196,AW$85&lt;=FC196),IFERROR($G196/FD196,0),"")</f>
        <v>1327.8571428571429</v>
      </c>
      <c r="AX196" s="110">
        <f>IF(AND(AX$85&gt;=FB196,AX$85&lt;=FC196),IFERROR($G196/FD196,0),"")</f>
        <v>1327.8571428571429</v>
      </c>
      <c r="AY196" s="110">
        <f>IF(AND(AY$85&gt;=FB196,AY$85&lt;=FC196),IFERROR($G196/FD196,0),"")</f>
        <v>1327.8571428571429</v>
      </c>
      <c r="AZ196" s="110">
        <f>IF(AND(AZ$85&gt;=FB196,AZ$85&lt;=FC196),IFERROR($G196/FD196,0),"")</f>
        <v>1327.8571428571429</v>
      </c>
      <c r="BA196" s="110" t="str">
        <f>IF(AND(BA$85&gt;=FB196,BA$85&lt;=FC196),IFERROR($G196/FD196,0),"")</f>
        <v/>
      </c>
      <c r="BB196" s="110" t="str">
        <f>IF(AND(BB$85&gt;=FB196,BB$85&lt;=FC196),IFERROR($G196/FD196,0),"")</f>
        <v/>
      </c>
      <c r="BC196" s="110" t="str">
        <f>IF(AND(BC$85&gt;=FB196,BC$85&lt;=FC196),IFERROR($G196/FD196,0),"")</f>
        <v/>
      </c>
      <c r="BD196" s="110" t="str">
        <f>IF(AND(BD$85&gt;=FB196,BD$85&lt;=FC196),IFERROR($G196/FD196,0),"")</f>
        <v/>
      </c>
      <c r="BE196" s="110" t="str">
        <f>IF(AND(BE$85&gt;=FB196,BE$85&lt;=FC196),IFERROR($G196/FD196,0),"")</f>
        <v/>
      </c>
      <c r="BF196" s="110" t="str">
        <f>IF(AND(BF$85&gt;=FB196,BF$85&lt;=FC196),IFERROR($G196/FD196,0),"")</f>
        <v/>
      </c>
      <c r="BG196" s="110" t="str">
        <f>IF(AND(BG$85&gt;=FB196,BG$85&lt;=FC196),IFERROR($G196/FD196,0),"")</f>
        <v/>
      </c>
      <c r="BH196" s="110" t="str">
        <f>IF(AND(BH$85&gt;=FB196,BH$85&lt;=FC196),IFERROR($G196/FD196,0),"")</f>
        <v/>
      </c>
      <c r="BI196" s="110" t="str">
        <f>IF(AND(BI$85&gt;=FB196,BI$85&lt;=FC196),IFERROR($G196/FD196,0),"")</f>
        <v/>
      </c>
      <c r="BJ196" s="110" t="str">
        <f>IF(AND(BJ$85&gt;=FB196,BJ$85&lt;=FC196),IFERROR($G196/FD196,0),"")</f>
        <v/>
      </c>
      <c r="BK196" s="110" t="str">
        <f>IF(AND(BK$85&gt;=FB196,BK$85&lt;=FC196),IFERROR($G196/FD196,0),"")</f>
        <v/>
      </c>
      <c r="BL196" s="110" t="str">
        <f>IF(AND(BL$85&gt;=FB196,BL$85&lt;=FC196),IFERROR($G196/FD196,0),"")</f>
        <v/>
      </c>
      <c r="BM196" s="110" t="str">
        <f>IF(AND(BM$85&gt;=FB196,BM$85&lt;=FC196),IFERROR($G196/FD196,0),"")</f>
        <v/>
      </c>
      <c r="BN196" s="110" t="str">
        <f>IF(AND(BN$85&gt;=FB196,BN$85&lt;=FC196),IFERROR($G196/FD196,0),"")</f>
        <v/>
      </c>
      <c r="BO196" s="110" t="str">
        <f>IF(AND(BO$85&gt;=FB196,BO$85&lt;=FC196),IFERROR($G196/FD196,0),"")</f>
        <v/>
      </c>
      <c r="BP196" s="110" t="str">
        <f>IF(AND(BP$85&gt;=FB196,BP$85&lt;=FC196),IFERROR($G196/FD196,0),"")</f>
        <v/>
      </c>
      <c r="BQ196" s="110" t="str">
        <f>IF(AND(BQ$85&gt;=FB196,BQ$85&lt;=FC196),IFERROR($G196/FD196,0),"")</f>
        <v/>
      </c>
      <c r="BR196" s="110" t="str">
        <f>IF(AND(BR$85&gt;=FB196,BR$85&lt;=FC196),IFERROR($G196/FD196,0),"")</f>
        <v/>
      </c>
      <c r="BS196" s="110" t="str">
        <f>IF(AND(BS$85&gt;=FB196,BS$85&lt;=FC196),IFERROR($G196/FD196,0),"")</f>
        <v/>
      </c>
      <c r="BT196" s="110" t="str">
        <f>IF(AND(BT$85&gt;=FB196,BT$85&lt;=FC196),IFERROR($G196/FD196,0),"")</f>
        <v/>
      </c>
      <c r="BU196" s="110" t="str">
        <f>IF(AND(BU$85&gt;=FB196,BU$85&lt;=FC196),IFERROR($G196/FD196,0),"")</f>
        <v/>
      </c>
      <c r="BV196" s="110" t="str">
        <f>IF(AND(BV$85&gt;=FB196,BV$85&lt;=FC196),IFERROR($G196/FD196,0),"")</f>
        <v/>
      </c>
      <c r="BW196" s="110" t="str">
        <f>IF(AND(BW$85&gt;=FB196,BW$85&lt;=FC196),IFERROR($G196/FD196,0),"")</f>
        <v/>
      </c>
      <c r="BX196" s="110" t="str">
        <f>IF(AND(BX$85&gt;=FB196,BX$85&lt;=FC196),IFERROR($G196/FD196,0),"")</f>
        <v/>
      </c>
      <c r="BY196" s="110" t="str">
        <f>IF(AND(BY$85&gt;=FB196,BY$85&lt;=FC196),IFERROR($G196/FD196,0),"")</f>
        <v/>
      </c>
      <c r="BZ196" s="110" t="str">
        <f>IF(AND(BZ$85&gt;=FB196,BZ$85&lt;=FC196),IFERROR($G196/FD196,0),"")</f>
        <v/>
      </c>
      <c r="CA196" s="110" t="str">
        <f>IF(AND(CA$85&gt;=FB196,CA$85&lt;=FC196),IFERROR($G196/FD196,0),"")</f>
        <v/>
      </c>
      <c r="CB196" s="110" t="str">
        <f>IF(AND(CB$85&gt;=FB196,CB$85&lt;=FC196),IFERROR($G196/FD196,0),"")</f>
        <v/>
      </c>
      <c r="CC196" s="110" t="str">
        <f>IF(AND(CC$85&gt;=FB196,CC$85&lt;=FC196),IFERROR($G196/FD196,0),"")</f>
        <v/>
      </c>
      <c r="CD196" s="110" t="str">
        <f>IF(AND(CD$85&gt;=FB196,CD$85&lt;=FC196),IFERROR($G196/FD196,0),"")</f>
        <v/>
      </c>
      <c r="CE196" s="110" t="str">
        <f>IF(AND(CE$85&gt;=FB196,CE$85&lt;=FC196),IFERROR($G196/FD196,0),"")</f>
        <v/>
      </c>
      <c r="CF196" s="110" t="str">
        <f>IF(AND(CF$85&gt;=FB196,CF$85&lt;=FC196),IFERROR($G196/FD196,0),"")</f>
        <v/>
      </c>
      <c r="CG196" s="110" t="str">
        <f>IF(AND(CG$85&gt;=FB196,CG$85&lt;=FC196),IFERROR($G196/FD196,0),"")</f>
        <v/>
      </c>
      <c r="CH196" s="110" t="str">
        <f>IF(AND(CH$85&gt;=FB196,CH$85&lt;=FC196),IFERROR($G196/FD196,0),"")</f>
        <v/>
      </c>
      <c r="CI196" s="110" t="str">
        <f>IF(AND(CI$85&gt;=FB196,CI$85&lt;=FC196),IFERROR($G196/FD196,0),"")</f>
        <v/>
      </c>
      <c r="CJ196" s="110" t="str">
        <f>IF(AND(CJ$85&gt;=FB196,CJ$85&lt;=FC196),IFERROR($G196/FD196,0),"")</f>
        <v/>
      </c>
      <c r="CK196" s="110" t="str">
        <f>IF(AND(CK$85&gt;=FB196,CK$85&lt;=FC196),IFERROR($G196/FD196,0),"")</f>
        <v/>
      </c>
      <c r="CL196" s="110" t="str">
        <f>IF(AND(CL$85&gt;=FB196,CL$85&lt;=FC196),IFERROR($G196/FD196,0),"")</f>
        <v/>
      </c>
      <c r="CM196" s="110" t="str">
        <f>IF(AND(CM$85&gt;=FB196,CM$85&lt;=FC196),IFERROR($G196/FD196,0),"")</f>
        <v/>
      </c>
      <c r="CN196" s="110" t="str">
        <f>IF(AND(CN$85&gt;=FB196,CN$85&lt;=FC196),IFERROR($G196/FD196,0),"")</f>
        <v/>
      </c>
      <c r="CO196" s="110" t="str">
        <f>IF(AND(CO$85&gt;=FB196,CO$85&lt;=FC196),IFERROR($G196/FD196,0),"")</f>
        <v/>
      </c>
      <c r="CP196" s="110" t="str">
        <f>IF(AND(CP$85&gt;=FB196,CP$85&lt;=FC196),IFERROR($G196/FD196,0),"")</f>
        <v/>
      </c>
      <c r="CQ196" s="110" t="str">
        <f>IF(AND(CQ$85&gt;=FB196,CQ$85&lt;=FC196),IFERROR($G196/FD196,0),"")</f>
        <v/>
      </c>
      <c r="CR196" s="110" t="str">
        <f>IF(AND(CR$85&gt;=FB196,CR$85&lt;=FC196),IFERROR($G196/FD196,0),"")</f>
        <v/>
      </c>
      <c r="CS196" s="110" t="str">
        <f>IF(AND(CS$85&gt;=FB196,CS$85&lt;=FC196),IFERROR($G196/FD196,0),"")</f>
        <v/>
      </c>
      <c r="CT196" s="110" t="str">
        <f>IF(AND(CT$85&gt;=FB196,CT$85&lt;=FC196),IFERROR($G196/FD196,0),"")</f>
        <v/>
      </c>
      <c r="CU196" s="110" t="str">
        <f>IF(AND(CU$85&gt;=FB196,CU$85&lt;=FC196),IFERROR($G196/FD196,0),"")</f>
        <v/>
      </c>
      <c r="CV196" s="110" t="str">
        <f>IF(AND(CV$85&gt;=FB196,CV$85&lt;=FC196),IFERROR($G196/FD196,0),"")</f>
        <v/>
      </c>
      <c r="CW196" s="110" t="str">
        <f>IF(AND(CW$85&gt;=FB196,CW$85&lt;=FC196),IFERROR($G196/FD196,0),"")</f>
        <v/>
      </c>
      <c r="CX196" s="110" t="str">
        <f>IF(AND(CX$85&gt;=FB196,CX$85&lt;=FC196),IFERROR($G196/FD196,0),"")</f>
        <v/>
      </c>
      <c r="CY196" s="110" t="str">
        <f>IF(AND(CY$85&gt;=FB196,CY$85&lt;=FC196),IFERROR($G196/FD196,0),"")</f>
        <v/>
      </c>
      <c r="CZ196" s="110" t="str">
        <f>IF(AND(CZ$85&gt;=FB196,CZ$85&lt;=FC196),IFERROR($G196/FD196,0),"")</f>
        <v/>
      </c>
      <c r="DA196" s="110" t="str">
        <f>IF(AND(DA$85&gt;=FB196,DA$85&lt;=FC196),IFERROR($G196/FD196,0),"")</f>
        <v/>
      </c>
      <c r="DB196" s="110" t="str">
        <f>IF(AND(DB$85&gt;=FB196,DB$85&lt;=FC196),IFERROR($G196/FD196,0),"")</f>
        <v/>
      </c>
      <c r="DC196" s="110" t="str">
        <f>IF(AND(DC$85&gt;=FB196,DC$85&lt;=FC196),IFERROR($G196/FD196,0),"")</f>
        <v/>
      </c>
      <c r="DD196" s="110" t="str">
        <f>IF(AND(DD$85&gt;=FB196,DD$85&lt;=FC196),IFERROR($G196/FD196,0),"")</f>
        <v/>
      </c>
      <c r="DE196" s="110" t="str">
        <f>IF(AND(DE$85&gt;=FB196,DE$85&lt;=FC196),IFERROR($G196/FD196,0),"")</f>
        <v/>
      </c>
      <c r="DF196" s="110" t="str">
        <f>IF(AND(DF$85&gt;=FB196,DF$85&lt;=FC196),IFERROR($G196/FD196,0),"")</f>
        <v/>
      </c>
      <c r="DG196" s="110" t="str">
        <f>IF(AND(DG$85&gt;=FB196,DG$85&lt;=FC196),IFERROR($G196/FD196,0),"")</f>
        <v/>
      </c>
      <c r="DH196" s="110" t="str">
        <f>IF(AND(DH$85&gt;=FB196,DH$85&lt;=FC196),IFERROR($G196/FD196,0),"")</f>
        <v/>
      </c>
      <c r="DI196" s="110" t="str">
        <f>IF(AND(DI$85&gt;=FB196,DI$85&lt;=FC196),IFERROR($G196/FD196,0),"")</f>
        <v/>
      </c>
      <c r="DJ196" s="110" t="str">
        <f>IF(AND(DJ$85&gt;=FB196,DJ$85&lt;=FC196),IFERROR($G196/FD196,0),"")</f>
        <v/>
      </c>
      <c r="DK196" s="110" t="str">
        <f>IF(AND(DK$85&gt;=FB196,DK$85&lt;=FC196),IFERROR($G196/FD196,0),"")</f>
        <v/>
      </c>
      <c r="DL196" s="110" t="str">
        <f>IF(AND(DL$85&gt;=FB196,DL$85&lt;=FC196),IFERROR($G196/FD196,0),"")</f>
        <v/>
      </c>
      <c r="DM196" s="110" t="str">
        <f>IF(AND(DM$85&gt;=FB196,DM$85&lt;=FC196),IFERROR($G196/FD196,0),"")</f>
        <v/>
      </c>
      <c r="DN196" s="110" t="str">
        <f>IF(AND(DN$85&gt;=FB196,DN$85&lt;=FC196),IFERROR($G196/FD196,0),"")</f>
        <v/>
      </c>
      <c r="DO196" s="110" t="str">
        <f>IF(AND(DO$85&gt;=FB196,DO$85&lt;=FC196),IFERROR($G196/FD196,0),"")</f>
        <v/>
      </c>
      <c r="DP196" s="110" t="str">
        <f>IF(AND(DP$85&gt;=FB196,DP$85&lt;=FC196),IFERROR($G196/FD196,0),"")</f>
        <v/>
      </c>
      <c r="DQ196" s="110" t="str">
        <f>IF(AND(DQ$85&gt;=FB196,DQ$85&lt;=FC196),IFERROR($G196/FD196,0),"")</f>
        <v/>
      </c>
      <c r="DR196" s="110" t="str">
        <f>IF(AND(DR$85&gt;=FB196,DR$85&lt;=FC196),IFERROR($G196/FD196,0),"")</f>
        <v/>
      </c>
      <c r="DS196" s="110" t="str">
        <f>IF(AND(DS$85&gt;=FB196,DS$85&lt;=FC196),IFERROR($G196/FD196,0),"")</f>
        <v/>
      </c>
      <c r="DT196" s="110" t="str">
        <f>IF(AND(DT$85&gt;=FB196,DT$85&lt;=FC196),IFERROR($G196/FD196,0),"")</f>
        <v/>
      </c>
      <c r="DU196" s="110" t="str">
        <f>IF(AND(DU$85&gt;=FB196,DU$85&lt;=FC196),IFERROR($G196/FD196,0),"")</f>
        <v/>
      </c>
      <c r="DV196" s="110" t="str">
        <f>IF(AND(DV$85&gt;=FB196,DV$85&lt;=FC196),IFERROR($G196/FD196,0),"")</f>
        <v/>
      </c>
      <c r="DW196" s="110" t="str">
        <f>IF(AND(DW$85&gt;=FB196,DW$85&lt;=FC196),IFERROR($G196/FD196,0),"")</f>
        <v/>
      </c>
      <c r="DX196" s="110" t="str">
        <f>IF(AND(DX$85&gt;=FB196,DX$85&lt;=FC196),IFERROR($G196/FD196,0),"")</f>
        <v/>
      </c>
      <c r="DY196" s="110" t="str">
        <f>IF(AND(DY$85&gt;=FB196,DY$85&lt;=FC196),IFERROR($G196/FD196,0),"")</f>
        <v/>
      </c>
      <c r="DZ196" s="110" t="str">
        <f>IF(AND(DZ$85&gt;=FB196,DZ$85&lt;=FC196),IFERROR($G196/FD196,0),"")</f>
        <v/>
      </c>
      <c r="EA196" s="110" t="str">
        <f>IF(AND(EA$85&gt;=FB196,EA$85&lt;=FC196),IFERROR($G196/FD196,0),"")</f>
        <v/>
      </c>
      <c r="EB196" s="110" t="str">
        <f>IF(AND(EB$85&gt;=FB196,EB$85&lt;=FC196),IFERROR($G196/FD196,0),"")</f>
        <v/>
      </c>
      <c r="EC196" s="110" t="str">
        <f>IF(AND(EC$85&gt;=FB196,EC$85&lt;=FC196),IFERROR($G196/FD196,0),"")</f>
        <v/>
      </c>
      <c r="ED196" s="110" t="str">
        <f>IF(AND(ED$85&gt;=FB196,ED$85&lt;=FC196),IFERROR($G196/FD196,0),"")</f>
        <v/>
      </c>
      <c r="EE196" s="110" t="str">
        <f>IF(AND(EE$85&gt;=FB196,EE$85&lt;=FC196),IFERROR($G196/FD196,0),"")</f>
        <v/>
      </c>
      <c r="EF196" s="110" t="str">
        <f>IF(AND(EF$85&gt;=FB196,EF$85&lt;=FC196),IFERROR($G196/FD196,0),"")</f>
        <v/>
      </c>
      <c r="EG196" s="110" t="str">
        <f>IF(AND(EG$85&gt;=FB196,EG$85&lt;=FC196),IFERROR($G196/FD196,0),"")</f>
        <v/>
      </c>
      <c r="EH196" s="110" t="str">
        <f>IF(AND(EH$85&gt;=FB196,EH$85&lt;=FC196),IFERROR($G196/FD196,0),"")</f>
        <v/>
      </c>
      <c r="EI196" s="110" t="str">
        <f>IF(AND(EI$85&gt;=FB196,EI$85&lt;=FC196),IFERROR($G196/FD196,0),"")</f>
        <v/>
      </c>
      <c r="EJ196" s="110" t="str">
        <f>IF(AND(EJ$85&gt;=FB196,EJ$85&lt;=FC196),IFERROR($G196/FD196,0),"")</f>
        <v/>
      </c>
      <c r="EK196" s="110" t="str">
        <f>IF(AND(EK$85&gt;=FB196,EK$85&lt;=FC196),IFERROR($G196/FD196,0),"")</f>
        <v/>
      </c>
      <c r="EL196" s="110" t="str">
        <f>IF(AND(EL$85&gt;=FB196,EL$85&lt;=FC196),IFERROR($G196/FD196,0),"")</f>
        <v/>
      </c>
      <c r="EM196" s="110" t="str">
        <f>IF(AND(EM$85&gt;=FB196,EM$85&lt;=FC196),IFERROR($G196/FD196,0),"")</f>
        <v/>
      </c>
      <c r="EN196" s="110" t="str">
        <f>IF(AND(EN$85&gt;=FB196,EN$85&lt;=FC196),IFERROR($G196/FD196,0),"")</f>
        <v/>
      </c>
      <c r="EO196" s="110" t="str">
        <f>IF(AND(EO$85&gt;=FB196,EO$85&lt;=FC196),IFERROR($G196/FD196,0),"")</f>
        <v/>
      </c>
      <c r="EP196" s="110" t="str">
        <f>IF(AND(EP$85&gt;=FB196,EP$85&lt;=FC196),IFERROR($G196/FD196,0),"")</f>
        <v/>
      </c>
      <c r="EQ196" s="110" t="str">
        <f>IF(AND(EQ$85&gt;=FB196,EQ$85&lt;=FC196),IFERROR($G196/FD196,0),"")</f>
        <v/>
      </c>
      <c r="ER196" s="110" t="str">
        <f>IF(AND(ER$85&gt;=FB196,ER$85&lt;=FC196),IFERROR($G196/FD196,0),"")</f>
        <v/>
      </c>
      <c r="ES196" s="110" t="str">
        <f>IF(AND(ES$85&gt;=FB196,ES$85&lt;=FC196),IFERROR($G196/FD196,0),"")</f>
        <v/>
      </c>
      <c r="ET196" s="110" t="str">
        <f>IF(AND(ET$85&gt;=FB196,ET$85&lt;=FC196),IFERROR($G196/FD196,0),"")</f>
        <v/>
      </c>
      <c r="EU196" s="110" t="str">
        <f>IF(AND(EU$85&gt;=FB196,EU$85&lt;=FC196),IFERROR($G196/FD196,0),"")</f>
        <v/>
      </c>
      <c r="EV196" s="110" t="str">
        <f>IF(AND(EV$85&gt;=FB196,EV$85&lt;=FC196),IFERROR($G196/FD196,0),"")</f>
        <v/>
      </c>
      <c r="EW196" s="110" t="str">
        <f>IF(AND(EW$85&gt;=FB196,EW$85&lt;=FC196),IFERROR($G196/FD196,0),"")</f>
        <v/>
      </c>
      <c r="EX196" s="110" t="str">
        <f>IF(AND(EX$85&gt;=FB196,EX$85&lt;=FC196),IFERROR($G196/FD196,0),"")</f>
        <v/>
      </c>
      <c r="EY196" s="110" t="str">
        <f>IF(AND(EY$85&gt;=FB196,EY$85&lt;=FC196),IFERROR($G196/FD196,0),"")</f>
        <v/>
      </c>
      <c r="EZ196" s="110" t="str">
        <f>IF(AND(EZ$85&gt;=FB196,EZ$85&lt;=FC196),IFERROR($G196/FD196,0),"")</f>
        <v/>
      </c>
      <c r="FA196" s="110" t="str">
        <f>IF(AND(FA$85&gt;=FB196,FA$85&lt;=FC196),IFERROR($G196/FD196,0),"")</f>
        <v/>
      </c>
      <c r="FB196">
        <f>'06_Presupuesto'!J282-'02_Rendimientos'!$B$79+1</f>
        <v>32</v>
      </c>
      <c r="FC196">
        <f>'06_Presupuesto'!K282-'02_Rendimientos'!$B$79+1</f>
        <v>45</v>
      </c>
      <c r="FD196">
        <f>FC196-FB196+1</f>
        <v>14</v>
      </c>
    </row>
    <row r="197" spans="2:160">
      <c r="B197" t="str">
        <f>'06_Presupuesto'!K117</f>
        <v>C.3.2.2/b)</v>
      </c>
      <c r="C197" t="str">
        <f>'06_Presupuesto'!L117</f>
        <v>Tuberia PVC Sanitario Gris, D=75mm</v>
      </c>
      <c r="D197" t="str">
        <f>'06_Presupuesto'!M117</f>
        <v>ML</v>
      </c>
      <c r="E197" s="90">
        <f>'06_Presupuesto'!N117</f>
        <v>12.61</v>
      </c>
      <c r="F197" s="90">
        <f>'06_Presupuesto'!O117</f>
        <v>7749.9999999999991</v>
      </c>
      <c r="G197" s="90">
        <f>'06_Presupuesto'!P117</f>
        <v>97727.499999999985</v>
      </c>
      <c r="H197" s="90" t="str">
        <f>IF(AND(H$85&gt;=FB197,H$85&lt;=FC197),IFERROR($G197/FD197,0),"")</f>
        <v/>
      </c>
      <c r="I197" s="90" t="str">
        <f>IF(AND(I$85&gt;=FB197,I$85&lt;=FC197),IFERROR($G197/FD197,0),"")</f>
        <v/>
      </c>
      <c r="J197" s="90" t="str">
        <f>IF(AND(J$85&gt;=FB197,J$85&lt;=FC197),IFERROR($G197/FD197,0),"")</f>
        <v/>
      </c>
      <c r="K197" s="90" t="str">
        <f>IF(AND(K$85&gt;=FB197,K$85&lt;=FC197),IFERROR($G197/FD197,0),"")</f>
        <v/>
      </c>
      <c r="L197" s="90" t="str">
        <f>IF(AND(L$85&gt;=FB197,L$85&lt;=FC197),IFERROR($G197/FD197,0),"")</f>
        <v/>
      </c>
      <c r="M197" s="90" t="str">
        <f>IF(AND(M$85&gt;=FB197,M$85&lt;=FC197),IFERROR($G197/FD197,0),"")</f>
        <v/>
      </c>
      <c r="N197" s="90" t="str">
        <f>IF(AND(N$85&gt;=FB197,N$85&lt;=FC197),IFERROR($G197/FD197,0),"")</f>
        <v/>
      </c>
      <c r="O197" s="90" t="str">
        <f>IF(AND(O$85&gt;=FB197,O$85&lt;=FC197),IFERROR($G197/FD197,0),"")</f>
        <v/>
      </c>
      <c r="P197" s="90" t="str">
        <f>IF(AND(P$85&gt;=FB197,P$85&lt;=FC197),IFERROR($G197/FD197,0),"")</f>
        <v/>
      </c>
      <c r="Q197" s="90" t="str">
        <f>IF(AND(Q$85&gt;=FB197,Q$85&lt;=FC197),IFERROR($G197/FD197,0),"")</f>
        <v/>
      </c>
      <c r="R197" s="90" t="str">
        <f>IF(AND(R$85&gt;=FB197,R$85&lt;=FC197),IFERROR($G197/FD197,0),"")</f>
        <v/>
      </c>
      <c r="S197" s="90" t="str">
        <f>IF(AND(S$85&gt;=FB197,S$85&lt;=FC197),IFERROR($G197/FD197,0),"")</f>
        <v/>
      </c>
      <c r="T197" s="90" t="str">
        <f>IF(AND(T$85&gt;=FB197,T$85&lt;=FC197),IFERROR($G197/FD197,0),"")</f>
        <v/>
      </c>
      <c r="U197" s="90" t="str">
        <f>IF(AND(U$85&gt;=FB197,U$85&lt;=FC197),IFERROR($G197/FD197,0),"")</f>
        <v/>
      </c>
      <c r="V197" s="90" t="str">
        <f>IF(AND(V$85&gt;=FB197,V$85&lt;=FC197),IFERROR($G197/FD197,0),"")</f>
        <v/>
      </c>
      <c r="W197" s="90" t="str">
        <f>IF(AND(W$85&gt;=FB197,W$85&lt;=FC197),IFERROR($G197/FD197,0),"")</f>
        <v/>
      </c>
      <c r="X197" s="90" t="str">
        <f>IF(AND(X$85&gt;=FB197,X$85&lt;=FC197),IFERROR($G197/FD197,0),"")</f>
        <v/>
      </c>
      <c r="Y197" s="90" t="str">
        <f>IF(AND(Y$85&gt;=FB197,Y$85&lt;=FC197),IFERROR($G197/FD197,0),"")</f>
        <v/>
      </c>
      <c r="Z197" s="90" t="str">
        <f>IF(AND(Z$85&gt;=FB197,Z$85&lt;=FC197),IFERROR($G197/FD197,0),"")</f>
        <v/>
      </c>
      <c r="AA197" s="90" t="str">
        <f>IF(AND(AA$85&gt;=FB197,AA$85&lt;=FC197),IFERROR($G197/FD197,0),"")</f>
        <v/>
      </c>
      <c r="AB197" s="90" t="str">
        <f>IF(AND(AB$85&gt;=FB197,AB$85&lt;=FC197),IFERROR($G197/FD197,0),"")</f>
        <v/>
      </c>
      <c r="AC197" s="90" t="str">
        <f>IF(AND(AC$85&gt;=FB197,AC$85&lt;=FC197),IFERROR($G197/FD197,0),"")</f>
        <v/>
      </c>
      <c r="AD197" s="90" t="str">
        <f>IF(AND(AD$85&gt;=FB197,AD$85&lt;=FC197),IFERROR($G197/FD197,0),"")</f>
        <v/>
      </c>
      <c r="AE197" s="90" t="str">
        <f>IF(AND(AE$85&gt;=FB197,AE$85&lt;=FC197),IFERROR($G197/FD197,0),"")</f>
        <v/>
      </c>
      <c r="AF197" s="90" t="str">
        <f>IF(AND(AF$85&gt;=FB197,AF$85&lt;=FC197),IFERROR($G197/FD197,0),"")</f>
        <v/>
      </c>
      <c r="AG197" s="90" t="str">
        <f>IF(AND(AG$85&gt;=FB197,AG$85&lt;=FC197),IFERROR($G197/FD197,0),"")</f>
        <v/>
      </c>
      <c r="AH197" s="90" t="str">
        <f>IF(AND(AH$85&gt;=FB197,AH$85&lt;=FC197),IFERROR($G197/FD197,0),"")</f>
        <v/>
      </c>
      <c r="AI197" s="90" t="str">
        <f>IF(AND(AI$85&gt;=FB197,AI$85&lt;=FC197),IFERROR($G197/FD197,0),"")</f>
        <v/>
      </c>
      <c r="AJ197" s="90" t="str">
        <f>IF(AND(AJ$85&gt;=FB197,AJ$85&lt;=FC197),IFERROR($G197/FD197,0),"")</f>
        <v/>
      </c>
      <c r="AK197" s="90" t="str">
        <f>IF(AND(AK$85&gt;=FB197,AK$85&lt;=FC197),IFERROR($G197/FD197,0),"")</f>
        <v/>
      </c>
      <c r="AL197" s="90" t="str">
        <f>IF(AND(AL$85&gt;=FB197,AL$85&lt;=FC197),IFERROR($G197/FD197,0),"")</f>
        <v/>
      </c>
      <c r="AM197" s="90">
        <f>IF(AND(AM$85&gt;=FB197,AM$85&lt;=FC197),IFERROR($G197/FD197,0),"")</f>
        <v>6980.5357142857129</v>
      </c>
      <c r="AN197" s="90">
        <f>IF(AND(AN$85&gt;=FB197,AN$85&lt;=FC197),IFERROR($G197/FD197,0),"")</f>
        <v>6980.5357142857129</v>
      </c>
      <c r="AO197" s="90">
        <f>IF(AND(AO$85&gt;=FB197,AO$85&lt;=FC197),IFERROR($G197/FD197,0),"")</f>
        <v>6980.5357142857129</v>
      </c>
      <c r="AP197" s="90">
        <f>IF(AND(AP$85&gt;=FB197,AP$85&lt;=FC197),IFERROR($G197/FD197,0),"")</f>
        <v>6980.5357142857129</v>
      </c>
      <c r="AQ197" s="90">
        <f>IF(AND(AQ$85&gt;=FB197,AQ$85&lt;=FC197),IFERROR($G197/FD197,0),"")</f>
        <v>6980.5357142857129</v>
      </c>
      <c r="AR197" s="90">
        <f>IF(AND(AR$85&gt;=FB197,AR$85&lt;=FC197),IFERROR($G197/FD197,0),"")</f>
        <v>6980.5357142857129</v>
      </c>
      <c r="AS197" s="90">
        <f>IF(AND(AS$85&gt;=FB197,AS$85&lt;=FC197),IFERROR($G197/FD197,0),"")</f>
        <v>6980.5357142857129</v>
      </c>
      <c r="AT197" s="90">
        <f>IF(AND(AT$85&gt;=FB197,AT$85&lt;=FC197),IFERROR($G197/FD197,0),"")</f>
        <v>6980.5357142857129</v>
      </c>
      <c r="AU197" s="90">
        <f>IF(AND(AU$85&gt;=FB197,AU$85&lt;=FC197),IFERROR($G197/FD197,0),"")</f>
        <v>6980.5357142857129</v>
      </c>
      <c r="AV197" s="90">
        <f>IF(AND(AV$85&gt;=FB197,AV$85&lt;=FC197),IFERROR($G197/FD197,0),"")</f>
        <v>6980.5357142857129</v>
      </c>
      <c r="AW197" s="90">
        <f>IF(AND(AW$85&gt;=FB197,AW$85&lt;=FC197),IFERROR($G197/FD197,0),"")</f>
        <v>6980.5357142857129</v>
      </c>
      <c r="AX197" s="90">
        <f>IF(AND(AX$85&gt;=FB197,AX$85&lt;=FC197),IFERROR($G197/FD197,0),"")</f>
        <v>6980.5357142857129</v>
      </c>
      <c r="AY197" s="90">
        <f>IF(AND(AY$85&gt;=FB197,AY$85&lt;=FC197),IFERROR($G197/FD197,0),"")</f>
        <v>6980.5357142857129</v>
      </c>
      <c r="AZ197" s="90">
        <f>IF(AND(AZ$85&gt;=FB197,AZ$85&lt;=FC197),IFERROR($G197/FD197,0),"")</f>
        <v>6980.5357142857129</v>
      </c>
      <c r="BA197" s="90" t="str">
        <f>IF(AND(BA$85&gt;=FB197,BA$85&lt;=FC197),IFERROR($G197/FD197,0),"")</f>
        <v/>
      </c>
      <c r="BB197" s="90" t="str">
        <f>IF(AND(BB$85&gt;=FB197,BB$85&lt;=FC197),IFERROR($G197/FD197,0),"")</f>
        <v/>
      </c>
      <c r="BC197" s="90" t="str">
        <f>IF(AND(BC$85&gt;=FB197,BC$85&lt;=FC197),IFERROR($G197/FD197,0),"")</f>
        <v/>
      </c>
      <c r="BD197" s="90" t="str">
        <f>IF(AND(BD$85&gt;=FB197,BD$85&lt;=FC197),IFERROR($G197/FD197,0),"")</f>
        <v/>
      </c>
      <c r="BE197" s="90" t="str">
        <f>IF(AND(BE$85&gt;=FB197,BE$85&lt;=FC197),IFERROR($G197/FD197,0),"")</f>
        <v/>
      </c>
      <c r="BF197" s="90" t="str">
        <f>IF(AND(BF$85&gt;=FB197,BF$85&lt;=FC197),IFERROR($G197/FD197,0),"")</f>
        <v/>
      </c>
      <c r="BG197" s="90" t="str">
        <f>IF(AND(BG$85&gt;=FB197,BG$85&lt;=FC197),IFERROR($G197/FD197,0),"")</f>
        <v/>
      </c>
      <c r="BH197" s="90" t="str">
        <f>IF(AND(BH$85&gt;=FB197,BH$85&lt;=FC197),IFERROR($G197/FD197,0),"")</f>
        <v/>
      </c>
      <c r="BI197" s="90" t="str">
        <f>IF(AND(BI$85&gt;=FB197,BI$85&lt;=FC197),IFERROR($G197/FD197,0),"")</f>
        <v/>
      </c>
      <c r="BJ197" s="90" t="str">
        <f>IF(AND(BJ$85&gt;=FB197,BJ$85&lt;=FC197),IFERROR($G197/FD197,0),"")</f>
        <v/>
      </c>
      <c r="BK197" s="90" t="str">
        <f>IF(AND(BK$85&gt;=FB197,BK$85&lt;=FC197),IFERROR($G197/FD197,0),"")</f>
        <v/>
      </c>
      <c r="BL197" s="90" t="str">
        <f>IF(AND(BL$85&gt;=FB197,BL$85&lt;=FC197),IFERROR($G197/FD197,0),"")</f>
        <v/>
      </c>
      <c r="BM197" s="90" t="str">
        <f>IF(AND(BM$85&gt;=FB197,BM$85&lt;=FC197),IFERROR($G197/FD197,0),"")</f>
        <v/>
      </c>
      <c r="BN197" s="90" t="str">
        <f>IF(AND(BN$85&gt;=FB197,BN$85&lt;=FC197),IFERROR($G197/FD197,0),"")</f>
        <v/>
      </c>
      <c r="BO197" s="90" t="str">
        <f>IF(AND(BO$85&gt;=FB197,BO$85&lt;=FC197),IFERROR($G197/FD197,0),"")</f>
        <v/>
      </c>
      <c r="BP197" s="90" t="str">
        <f>IF(AND(BP$85&gt;=FB197,BP$85&lt;=FC197),IFERROR($G197/FD197,0),"")</f>
        <v/>
      </c>
      <c r="BQ197" s="90" t="str">
        <f>IF(AND(BQ$85&gt;=FB197,BQ$85&lt;=FC197),IFERROR($G197/FD197,0),"")</f>
        <v/>
      </c>
      <c r="BR197" s="90" t="str">
        <f>IF(AND(BR$85&gt;=FB197,BR$85&lt;=FC197),IFERROR($G197/FD197,0),"")</f>
        <v/>
      </c>
      <c r="BS197" s="90" t="str">
        <f>IF(AND(BS$85&gt;=FB197,BS$85&lt;=FC197),IFERROR($G197/FD197,0),"")</f>
        <v/>
      </c>
      <c r="BT197" s="90" t="str">
        <f>IF(AND(BT$85&gt;=FB197,BT$85&lt;=FC197),IFERROR($G197/FD197,0),"")</f>
        <v/>
      </c>
      <c r="BU197" s="90" t="str">
        <f>IF(AND(BU$85&gt;=FB197,BU$85&lt;=FC197),IFERROR($G197/FD197,0),"")</f>
        <v/>
      </c>
      <c r="BV197" s="90" t="str">
        <f>IF(AND(BV$85&gt;=FB197,BV$85&lt;=FC197),IFERROR($G197/FD197,0),"")</f>
        <v/>
      </c>
      <c r="BW197" s="90" t="str">
        <f>IF(AND(BW$85&gt;=FB197,BW$85&lt;=FC197),IFERROR($G197/FD197,0),"")</f>
        <v/>
      </c>
      <c r="BX197" s="90" t="str">
        <f>IF(AND(BX$85&gt;=FB197,BX$85&lt;=FC197),IFERROR($G197/FD197,0),"")</f>
        <v/>
      </c>
      <c r="BY197" s="90" t="str">
        <f>IF(AND(BY$85&gt;=FB197,BY$85&lt;=FC197),IFERROR($G197/FD197,0),"")</f>
        <v/>
      </c>
      <c r="BZ197" s="90" t="str">
        <f>IF(AND(BZ$85&gt;=FB197,BZ$85&lt;=FC197),IFERROR($G197/FD197,0),"")</f>
        <v/>
      </c>
      <c r="CA197" s="90" t="str">
        <f>IF(AND(CA$85&gt;=FB197,CA$85&lt;=FC197),IFERROR($G197/FD197,0),"")</f>
        <v/>
      </c>
      <c r="CB197" s="90" t="str">
        <f>IF(AND(CB$85&gt;=FB197,CB$85&lt;=FC197),IFERROR($G197/FD197,0),"")</f>
        <v/>
      </c>
      <c r="CC197" s="90" t="str">
        <f>IF(AND(CC$85&gt;=FB197,CC$85&lt;=FC197),IFERROR($G197/FD197,0),"")</f>
        <v/>
      </c>
      <c r="CD197" s="90" t="str">
        <f>IF(AND(CD$85&gt;=FB197,CD$85&lt;=FC197),IFERROR($G197/FD197,0),"")</f>
        <v/>
      </c>
      <c r="CE197" s="90" t="str">
        <f>IF(AND(CE$85&gt;=FB197,CE$85&lt;=FC197),IFERROR($G197/FD197,0),"")</f>
        <v/>
      </c>
      <c r="CF197" s="90" t="str">
        <f>IF(AND(CF$85&gt;=FB197,CF$85&lt;=FC197),IFERROR($G197/FD197,0),"")</f>
        <v/>
      </c>
      <c r="CG197" s="90" t="str">
        <f>IF(AND(CG$85&gt;=FB197,CG$85&lt;=FC197),IFERROR($G197/FD197,0),"")</f>
        <v/>
      </c>
      <c r="CH197" s="90" t="str">
        <f>IF(AND(CH$85&gt;=FB197,CH$85&lt;=FC197),IFERROR($G197/FD197,0),"")</f>
        <v/>
      </c>
      <c r="CI197" s="90" t="str">
        <f>IF(AND(CI$85&gt;=FB197,CI$85&lt;=FC197),IFERROR($G197/FD197,0),"")</f>
        <v/>
      </c>
      <c r="CJ197" s="90" t="str">
        <f>IF(AND(CJ$85&gt;=FB197,CJ$85&lt;=FC197),IFERROR($G197/FD197,0),"")</f>
        <v/>
      </c>
      <c r="CK197" s="90" t="str">
        <f>IF(AND(CK$85&gt;=FB197,CK$85&lt;=FC197),IFERROR($G197/FD197,0),"")</f>
        <v/>
      </c>
      <c r="CL197" s="90" t="str">
        <f>IF(AND(CL$85&gt;=FB197,CL$85&lt;=FC197),IFERROR($G197/FD197,0),"")</f>
        <v/>
      </c>
      <c r="CM197" s="90" t="str">
        <f>IF(AND(CM$85&gt;=FB197,CM$85&lt;=FC197),IFERROR($G197/FD197,0),"")</f>
        <v/>
      </c>
      <c r="CN197" s="90" t="str">
        <f>IF(AND(CN$85&gt;=FB197,CN$85&lt;=FC197),IFERROR($G197/FD197,0),"")</f>
        <v/>
      </c>
      <c r="CO197" s="90" t="str">
        <f>IF(AND(CO$85&gt;=FB197,CO$85&lt;=FC197),IFERROR($G197/FD197,0),"")</f>
        <v/>
      </c>
      <c r="CP197" s="90" t="str">
        <f>IF(AND(CP$85&gt;=FB197,CP$85&lt;=FC197),IFERROR($G197/FD197,0),"")</f>
        <v/>
      </c>
      <c r="CQ197" s="90" t="str">
        <f>IF(AND(CQ$85&gt;=FB197,CQ$85&lt;=FC197),IFERROR($G197/FD197,0),"")</f>
        <v/>
      </c>
      <c r="CR197" s="90" t="str">
        <f>IF(AND(CR$85&gt;=FB197,CR$85&lt;=FC197),IFERROR($G197/FD197,0),"")</f>
        <v/>
      </c>
      <c r="CS197" s="90" t="str">
        <f>IF(AND(CS$85&gt;=FB197,CS$85&lt;=FC197),IFERROR($G197/FD197,0),"")</f>
        <v/>
      </c>
      <c r="CT197" s="90" t="str">
        <f>IF(AND(CT$85&gt;=FB197,CT$85&lt;=FC197),IFERROR($G197/FD197,0),"")</f>
        <v/>
      </c>
      <c r="CU197" s="90" t="str">
        <f>IF(AND(CU$85&gt;=FB197,CU$85&lt;=FC197),IFERROR($G197/FD197,0),"")</f>
        <v/>
      </c>
      <c r="CV197" s="90" t="str">
        <f>IF(AND(CV$85&gt;=FB197,CV$85&lt;=FC197),IFERROR($G197/FD197,0),"")</f>
        <v/>
      </c>
      <c r="CW197" s="90" t="str">
        <f>IF(AND(CW$85&gt;=FB197,CW$85&lt;=FC197),IFERROR($G197/FD197,0),"")</f>
        <v/>
      </c>
      <c r="CX197" s="90" t="str">
        <f>IF(AND(CX$85&gt;=FB197,CX$85&lt;=FC197),IFERROR($G197/FD197,0),"")</f>
        <v/>
      </c>
      <c r="CY197" s="90" t="str">
        <f>IF(AND(CY$85&gt;=FB197,CY$85&lt;=FC197),IFERROR($G197/FD197,0),"")</f>
        <v/>
      </c>
      <c r="CZ197" s="90" t="str">
        <f>IF(AND(CZ$85&gt;=FB197,CZ$85&lt;=FC197),IFERROR($G197/FD197,0),"")</f>
        <v/>
      </c>
      <c r="DA197" s="90" t="str">
        <f>IF(AND(DA$85&gt;=FB197,DA$85&lt;=FC197),IFERROR($G197/FD197,0),"")</f>
        <v/>
      </c>
      <c r="DB197" s="90" t="str">
        <f>IF(AND(DB$85&gt;=FB197,DB$85&lt;=FC197),IFERROR($G197/FD197,0),"")</f>
        <v/>
      </c>
      <c r="DC197" s="90" t="str">
        <f>IF(AND(DC$85&gt;=FB197,DC$85&lt;=FC197),IFERROR($G197/FD197,0),"")</f>
        <v/>
      </c>
      <c r="DD197" s="90" t="str">
        <f>IF(AND(DD$85&gt;=FB197,DD$85&lt;=FC197),IFERROR($G197/FD197,0),"")</f>
        <v/>
      </c>
      <c r="DE197" s="90" t="str">
        <f>IF(AND(DE$85&gt;=FB197,DE$85&lt;=FC197),IFERROR($G197/FD197,0),"")</f>
        <v/>
      </c>
      <c r="DF197" s="90" t="str">
        <f>IF(AND(DF$85&gt;=FB197,DF$85&lt;=FC197),IFERROR($G197/FD197,0),"")</f>
        <v/>
      </c>
      <c r="DG197" s="90" t="str">
        <f>IF(AND(DG$85&gt;=FB197,DG$85&lt;=FC197),IFERROR($G197/FD197,0),"")</f>
        <v/>
      </c>
      <c r="DH197" s="90" t="str">
        <f>IF(AND(DH$85&gt;=FB197,DH$85&lt;=FC197),IFERROR($G197/FD197,0),"")</f>
        <v/>
      </c>
      <c r="DI197" s="90" t="str">
        <f>IF(AND(DI$85&gt;=FB197,DI$85&lt;=FC197),IFERROR($G197/FD197,0),"")</f>
        <v/>
      </c>
      <c r="DJ197" s="90" t="str">
        <f>IF(AND(DJ$85&gt;=FB197,DJ$85&lt;=FC197),IFERROR($G197/FD197,0),"")</f>
        <v/>
      </c>
      <c r="DK197" s="90" t="str">
        <f>IF(AND(DK$85&gt;=FB197,DK$85&lt;=FC197),IFERROR($G197/FD197,0),"")</f>
        <v/>
      </c>
      <c r="DL197" s="90" t="str">
        <f>IF(AND(DL$85&gt;=FB197,DL$85&lt;=FC197),IFERROR($G197/FD197,0),"")</f>
        <v/>
      </c>
      <c r="DM197" s="90" t="str">
        <f>IF(AND(DM$85&gt;=FB197,DM$85&lt;=FC197),IFERROR($G197/FD197,0),"")</f>
        <v/>
      </c>
      <c r="DN197" s="90" t="str">
        <f>IF(AND(DN$85&gt;=FB197,DN$85&lt;=FC197),IFERROR($G197/FD197,0),"")</f>
        <v/>
      </c>
      <c r="DO197" s="90" t="str">
        <f>IF(AND(DO$85&gt;=FB197,DO$85&lt;=FC197),IFERROR($G197/FD197,0),"")</f>
        <v/>
      </c>
      <c r="DP197" s="90" t="str">
        <f>IF(AND(DP$85&gt;=FB197,DP$85&lt;=FC197),IFERROR($G197/FD197,0),"")</f>
        <v/>
      </c>
      <c r="DQ197" s="90" t="str">
        <f>IF(AND(DQ$85&gt;=FB197,DQ$85&lt;=FC197),IFERROR($G197/FD197,0),"")</f>
        <v/>
      </c>
      <c r="DR197" s="90" t="str">
        <f>IF(AND(DR$85&gt;=FB197,DR$85&lt;=FC197),IFERROR($G197/FD197,0),"")</f>
        <v/>
      </c>
      <c r="DS197" s="90" t="str">
        <f>IF(AND(DS$85&gt;=FB197,DS$85&lt;=FC197),IFERROR($G197/FD197,0),"")</f>
        <v/>
      </c>
      <c r="DT197" s="90" t="str">
        <f>IF(AND(DT$85&gt;=FB197,DT$85&lt;=FC197),IFERROR($G197/FD197,0),"")</f>
        <v/>
      </c>
      <c r="DU197" s="90" t="str">
        <f>IF(AND(DU$85&gt;=FB197,DU$85&lt;=FC197),IFERROR($G197/FD197,0),"")</f>
        <v/>
      </c>
      <c r="DV197" s="90" t="str">
        <f>IF(AND(DV$85&gt;=FB197,DV$85&lt;=FC197),IFERROR($G197/FD197,0),"")</f>
        <v/>
      </c>
      <c r="DW197" s="90" t="str">
        <f>IF(AND(DW$85&gt;=FB197,DW$85&lt;=FC197),IFERROR($G197/FD197,0),"")</f>
        <v/>
      </c>
      <c r="DX197" s="90" t="str">
        <f>IF(AND(DX$85&gt;=FB197,DX$85&lt;=FC197),IFERROR($G197/FD197,0),"")</f>
        <v/>
      </c>
      <c r="DY197" s="90" t="str">
        <f>IF(AND(DY$85&gt;=FB197,DY$85&lt;=FC197),IFERROR($G197/FD197,0),"")</f>
        <v/>
      </c>
      <c r="DZ197" s="90" t="str">
        <f>IF(AND(DZ$85&gt;=FB197,DZ$85&lt;=FC197),IFERROR($G197/FD197,0),"")</f>
        <v/>
      </c>
      <c r="EA197" s="90" t="str">
        <f>IF(AND(EA$85&gt;=FB197,EA$85&lt;=FC197),IFERROR($G197/FD197,0),"")</f>
        <v/>
      </c>
      <c r="EB197" s="90" t="str">
        <f>IF(AND(EB$85&gt;=FB197,EB$85&lt;=FC197),IFERROR($G197/FD197,0),"")</f>
        <v/>
      </c>
      <c r="EC197" s="90" t="str">
        <f>IF(AND(EC$85&gt;=FB197,EC$85&lt;=FC197),IFERROR($G197/FD197,0),"")</f>
        <v/>
      </c>
      <c r="ED197" s="90" t="str">
        <f>IF(AND(ED$85&gt;=FB197,ED$85&lt;=FC197),IFERROR($G197/FD197,0),"")</f>
        <v/>
      </c>
      <c r="EE197" s="90" t="str">
        <f>IF(AND(EE$85&gt;=FB197,EE$85&lt;=FC197),IFERROR($G197/FD197,0),"")</f>
        <v/>
      </c>
      <c r="EF197" s="90" t="str">
        <f>IF(AND(EF$85&gt;=FB197,EF$85&lt;=FC197),IFERROR($G197/FD197,0),"")</f>
        <v/>
      </c>
      <c r="EG197" s="90" t="str">
        <f>IF(AND(EG$85&gt;=FB197,EG$85&lt;=FC197),IFERROR($G197/FD197,0),"")</f>
        <v/>
      </c>
      <c r="EH197" s="90" t="str">
        <f>IF(AND(EH$85&gt;=FB197,EH$85&lt;=FC197),IFERROR($G197/FD197,0),"")</f>
        <v/>
      </c>
      <c r="EI197" s="90" t="str">
        <f>IF(AND(EI$85&gt;=FB197,EI$85&lt;=FC197),IFERROR($G197/FD197,0),"")</f>
        <v/>
      </c>
      <c r="EJ197" s="90" t="str">
        <f>IF(AND(EJ$85&gt;=FB197,EJ$85&lt;=FC197),IFERROR($G197/FD197,0),"")</f>
        <v/>
      </c>
      <c r="EK197" s="90" t="str">
        <f>IF(AND(EK$85&gt;=FB197,EK$85&lt;=FC197),IFERROR($G197/FD197,0),"")</f>
        <v/>
      </c>
      <c r="EL197" s="90" t="str">
        <f>IF(AND(EL$85&gt;=FB197,EL$85&lt;=FC197),IFERROR($G197/FD197,0),"")</f>
        <v/>
      </c>
      <c r="EM197" s="90" t="str">
        <f>IF(AND(EM$85&gt;=FB197,EM$85&lt;=FC197),IFERROR($G197/FD197,0),"")</f>
        <v/>
      </c>
      <c r="EN197" s="90" t="str">
        <f>IF(AND(EN$85&gt;=FB197,EN$85&lt;=FC197),IFERROR($G197/FD197,0),"")</f>
        <v/>
      </c>
      <c r="EO197" s="90" t="str">
        <f>IF(AND(EO$85&gt;=FB197,EO$85&lt;=FC197),IFERROR($G197/FD197,0),"")</f>
        <v/>
      </c>
      <c r="EP197" s="90" t="str">
        <f>IF(AND(EP$85&gt;=FB197,EP$85&lt;=FC197),IFERROR($G197/FD197,0),"")</f>
        <v/>
      </c>
      <c r="EQ197" s="90" t="str">
        <f>IF(AND(EQ$85&gt;=FB197,EQ$85&lt;=FC197),IFERROR($G197/FD197,0),"")</f>
        <v/>
      </c>
      <c r="ER197" s="90" t="str">
        <f>IF(AND(ER$85&gt;=FB197,ER$85&lt;=FC197),IFERROR($G197/FD197,0),"")</f>
        <v/>
      </c>
      <c r="ES197" s="90" t="str">
        <f>IF(AND(ES$85&gt;=FB197,ES$85&lt;=FC197),IFERROR($G197/FD197,0),"")</f>
        <v/>
      </c>
      <c r="ET197" s="90" t="str">
        <f>IF(AND(ET$85&gt;=FB197,ET$85&lt;=FC197),IFERROR($G197/FD197,0),"")</f>
        <v/>
      </c>
      <c r="EU197" s="90" t="str">
        <f>IF(AND(EU$85&gt;=FB197,EU$85&lt;=FC197),IFERROR($G197/FD197,0),"")</f>
        <v/>
      </c>
      <c r="EV197" s="90" t="str">
        <f>IF(AND(EV$85&gt;=FB197,EV$85&lt;=FC197),IFERROR($G197/FD197,0),"")</f>
        <v/>
      </c>
      <c r="EW197" s="90" t="str">
        <f>IF(AND(EW$85&gt;=FB197,EW$85&lt;=FC197),IFERROR($G197/FD197,0),"")</f>
        <v/>
      </c>
      <c r="EX197" s="90" t="str">
        <f>IF(AND(EX$85&gt;=FB197,EX$85&lt;=FC197),IFERROR($G197/FD197,0),"")</f>
        <v/>
      </c>
      <c r="EY197" s="90" t="str">
        <f>IF(AND(EY$85&gt;=FB197,EY$85&lt;=FC197),IFERROR($G197/FD197,0),"")</f>
        <v/>
      </c>
      <c r="EZ197" s="90" t="str">
        <f>IF(AND(EZ$85&gt;=FB197,EZ$85&lt;=FC197),IFERROR($G197/FD197,0),"")</f>
        <v/>
      </c>
      <c r="FA197" s="90" t="str">
        <f>IF(AND(FA$85&gt;=FB197,FA$85&lt;=FC197),IFERROR($G197/FD197,0),"")</f>
        <v/>
      </c>
      <c r="FB197">
        <f>'06_Presupuesto'!J283-'02_Rendimientos'!$B$79+1</f>
        <v>32</v>
      </c>
      <c r="FC197">
        <f>'06_Presupuesto'!K283-'02_Rendimientos'!$B$79+1</f>
        <v>45</v>
      </c>
      <c r="FD197">
        <f>FC197-FB197+1</f>
        <v>14</v>
      </c>
    </row>
    <row r="198" spans="2:160">
      <c r="B198" s="109" t="str">
        <f>'06_Presupuesto'!K118</f>
        <v>C.3.2.2/c)</v>
      </c>
      <c r="C198" s="109" t="str">
        <f>'06_Presupuesto'!L118</f>
        <v>Tuberia PVC Sanitario Gris, D=110mm</v>
      </c>
      <c r="D198" s="109" t="str">
        <f>'06_Presupuesto'!M118</f>
        <v>ML</v>
      </c>
      <c r="E198" s="110">
        <f>'06_Presupuesto'!N118</f>
        <v>16.329999999999998</v>
      </c>
      <c r="F198" s="110">
        <f>'06_Presupuesto'!O118</f>
        <v>9375</v>
      </c>
      <c r="G198" s="110">
        <f>'06_Presupuesto'!P118</f>
        <v>153093.74999999997</v>
      </c>
      <c r="H198" s="110" t="str">
        <f>IF(AND(H$85&gt;=FB198,H$85&lt;=FC198),IFERROR($G198/FD198,0),"")</f>
        <v/>
      </c>
      <c r="I198" s="110" t="str">
        <f>IF(AND(I$85&gt;=FB198,I$85&lt;=FC198),IFERROR($G198/FD198,0),"")</f>
        <v/>
      </c>
      <c r="J198" s="110" t="str">
        <f>IF(AND(J$85&gt;=FB198,J$85&lt;=FC198),IFERROR($G198/FD198,0),"")</f>
        <v/>
      </c>
      <c r="K198" s="110" t="str">
        <f>IF(AND(K$85&gt;=FB198,K$85&lt;=FC198),IFERROR($G198/FD198,0),"")</f>
        <v/>
      </c>
      <c r="L198" s="110" t="str">
        <f>IF(AND(L$85&gt;=FB198,L$85&lt;=FC198),IFERROR($G198/FD198,0),"")</f>
        <v/>
      </c>
      <c r="M198" s="110" t="str">
        <f>IF(AND(M$85&gt;=FB198,M$85&lt;=FC198),IFERROR($G198/FD198,0),"")</f>
        <v/>
      </c>
      <c r="N198" s="110" t="str">
        <f>IF(AND(N$85&gt;=FB198,N$85&lt;=FC198),IFERROR($G198/FD198,0),"")</f>
        <v/>
      </c>
      <c r="O198" s="110" t="str">
        <f>IF(AND(O$85&gt;=FB198,O$85&lt;=FC198),IFERROR($G198/FD198,0),"")</f>
        <v/>
      </c>
      <c r="P198" s="110" t="str">
        <f>IF(AND(P$85&gt;=FB198,P$85&lt;=FC198),IFERROR($G198/FD198,0),"")</f>
        <v/>
      </c>
      <c r="Q198" s="110" t="str">
        <f>IF(AND(Q$85&gt;=FB198,Q$85&lt;=FC198),IFERROR($G198/FD198,0),"")</f>
        <v/>
      </c>
      <c r="R198" s="110" t="str">
        <f>IF(AND(R$85&gt;=FB198,R$85&lt;=FC198),IFERROR($G198/FD198,0),"")</f>
        <v/>
      </c>
      <c r="S198" s="110" t="str">
        <f>IF(AND(S$85&gt;=FB198,S$85&lt;=FC198),IFERROR($G198/FD198,0),"")</f>
        <v/>
      </c>
      <c r="T198" s="110" t="str">
        <f>IF(AND(T$85&gt;=FB198,T$85&lt;=FC198),IFERROR($G198/FD198,0),"")</f>
        <v/>
      </c>
      <c r="U198" s="110" t="str">
        <f>IF(AND(U$85&gt;=FB198,U$85&lt;=FC198),IFERROR($G198/FD198,0),"")</f>
        <v/>
      </c>
      <c r="V198" s="110" t="str">
        <f>IF(AND(V$85&gt;=FB198,V$85&lt;=FC198),IFERROR($G198/FD198,0),"")</f>
        <v/>
      </c>
      <c r="W198" s="110" t="str">
        <f>IF(AND(W$85&gt;=FB198,W$85&lt;=FC198),IFERROR($G198/FD198,0),"")</f>
        <v/>
      </c>
      <c r="X198" s="110" t="str">
        <f>IF(AND(X$85&gt;=FB198,X$85&lt;=FC198),IFERROR($G198/FD198,0),"")</f>
        <v/>
      </c>
      <c r="Y198" s="110" t="str">
        <f>IF(AND(Y$85&gt;=FB198,Y$85&lt;=FC198),IFERROR($G198/FD198,0),"")</f>
        <v/>
      </c>
      <c r="Z198" s="110" t="str">
        <f>IF(AND(Z$85&gt;=FB198,Z$85&lt;=FC198),IFERROR($G198/FD198,0),"")</f>
        <v/>
      </c>
      <c r="AA198" s="110" t="str">
        <f>IF(AND(AA$85&gt;=FB198,AA$85&lt;=FC198),IFERROR($G198/FD198,0),"")</f>
        <v/>
      </c>
      <c r="AB198" s="110" t="str">
        <f>IF(AND(AB$85&gt;=FB198,AB$85&lt;=FC198),IFERROR($G198/FD198,0),"")</f>
        <v/>
      </c>
      <c r="AC198" s="110" t="str">
        <f>IF(AND(AC$85&gt;=FB198,AC$85&lt;=FC198),IFERROR($G198/FD198,0),"")</f>
        <v/>
      </c>
      <c r="AD198" s="110" t="str">
        <f>IF(AND(AD$85&gt;=FB198,AD$85&lt;=FC198),IFERROR($G198/FD198,0),"")</f>
        <v/>
      </c>
      <c r="AE198" s="110" t="str">
        <f>IF(AND(AE$85&gt;=FB198,AE$85&lt;=FC198),IFERROR($G198/FD198,0),"")</f>
        <v/>
      </c>
      <c r="AF198" s="110" t="str">
        <f>IF(AND(AF$85&gt;=FB198,AF$85&lt;=FC198),IFERROR($G198/FD198,0),"")</f>
        <v/>
      </c>
      <c r="AG198" s="110" t="str">
        <f>IF(AND(AG$85&gt;=FB198,AG$85&lt;=FC198),IFERROR($G198/FD198,0),"")</f>
        <v/>
      </c>
      <c r="AH198" s="110" t="str">
        <f>IF(AND(AH$85&gt;=FB198,AH$85&lt;=FC198),IFERROR($G198/FD198,0),"")</f>
        <v/>
      </c>
      <c r="AI198" s="110" t="str">
        <f>IF(AND(AI$85&gt;=FB198,AI$85&lt;=FC198),IFERROR($G198/FD198,0),"")</f>
        <v/>
      </c>
      <c r="AJ198" s="110" t="str">
        <f>IF(AND(AJ$85&gt;=FB198,AJ$85&lt;=FC198),IFERROR($G198/FD198,0),"")</f>
        <v/>
      </c>
      <c r="AK198" s="110" t="str">
        <f>IF(AND(AK$85&gt;=FB198,AK$85&lt;=FC198),IFERROR($G198/FD198,0),"")</f>
        <v/>
      </c>
      <c r="AL198" s="110" t="str">
        <f>IF(AND(AL$85&gt;=FB198,AL$85&lt;=FC198),IFERROR($G198/FD198,0),"")</f>
        <v/>
      </c>
      <c r="AM198" s="110">
        <f>IF(AND(AM$85&gt;=FB198,AM$85&lt;=FC198),IFERROR($G198/FD198,0),"")</f>
        <v>10935.267857142855</v>
      </c>
      <c r="AN198" s="110">
        <f>IF(AND(AN$85&gt;=FB198,AN$85&lt;=FC198),IFERROR($G198/FD198,0),"")</f>
        <v>10935.267857142855</v>
      </c>
      <c r="AO198" s="110">
        <f>IF(AND(AO$85&gt;=FB198,AO$85&lt;=FC198),IFERROR($G198/FD198,0),"")</f>
        <v>10935.267857142855</v>
      </c>
      <c r="AP198" s="110">
        <f>IF(AND(AP$85&gt;=FB198,AP$85&lt;=FC198),IFERROR($G198/FD198,0),"")</f>
        <v>10935.267857142855</v>
      </c>
      <c r="AQ198" s="110">
        <f>IF(AND(AQ$85&gt;=FB198,AQ$85&lt;=FC198),IFERROR($G198/FD198,0),"")</f>
        <v>10935.267857142855</v>
      </c>
      <c r="AR198" s="110">
        <f>IF(AND(AR$85&gt;=FB198,AR$85&lt;=FC198),IFERROR($G198/FD198,0),"")</f>
        <v>10935.267857142855</v>
      </c>
      <c r="AS198" s="110">
        <f>IF(AND(AS$85&gt;=FB198,AS$85&lt;=FC198),IFERROR($G198/FD198,0),"")</f>
        <v>10935.267857142855</v>
      </c>
      <c r="AT198" s="110">
        <f>IF(AND(AT$85&gt;=FB198,AT$85&lt;=FC198),IFERROR($G198/FD198,0),"")</f>
        <v>10935.267857142855</v>
      </c>
      <c r="AU198" s="110">
        <f>IF(AND(AU$85&gt;=FB198,AU$85&lt;=FC198),IFERROR($G198/FD198,0),"")</f>
        <v>10935.267857142855</v>
      </c>
      <c r="AV198" s="110">
        <f>IF(AND(AV$85&gt;=FB198,AV$85&lt;=FC198),IFERROR($G198/FD198,0),"")</f>
        <v>10935.267857142855</v>
      </c>
      <c r="AW198" s="110">
        <f>IF(AND(AW$85&gt;=FB198,AW$85&lt;=FC198),IFERROR($G198/FD198,0),"")</f>
        <v>10935.267857142855</v>
      </c>
      <c r="AX198" s="110">
        <f>IF(AND(AX$85&gt;=FB198,AX$85&lt;=FC198),IFERROR($G198/FD198,0),"")</f>
        <v>10935.267857142855</v>
      </c>
      <c r="AY198" s="110">
        <f>IF(AND(AY$85&gt;=FB198,AY$85&lt;=FC198),IFERROR($G198/FD198,0),"")</f>
        <v>10935.267857142855</v>
      </c>
      <c r="AZ198" s="110">
        <f>IF(AND(AZ$85&gt;=FB198,AZ$85&lt;=FC198),IFERROR($G198/FD198,0),"")</f>
        <v>10935.267857142855</v>
      </c>
      <c r="BA198" s="110" t="str">
        <f>IF(AND(BA$85&gt;=FB198,BA$85&lt;=FC198),IFERROR($G198/FD198,0),"")</f>
        <v/>
      </c>
      <c r="BB198" s="110" t="str">
        <f>IF(AND(BB$85&gt;=FB198,BB$85&lt;=FC198),IFERROR($G198/FD198,0),"")</f>
        <v/>
      </c>
      <c r="BC198" s="110" t="str">
        <f>IF(AND(BC$85&gt;=FB198,BC$85&lt;=FC198),IFERROR($G198/FD198,0),"")</f>
        <v/>
      </c>
      <c r="BD198" s="110" t="str">
        <f>IF(AND(BD$85&gt;=FB198,BD$85&lt;=FC198),IFERROR($G198/FD198,0),"")</f>
        <v/>
      </c>
      <c r="BE198" s="110" t="str">
        <f>IF(AND(BE$85&gt;=FB198,BE$85&lt;=FC198),IFERROR($G198/FD198,0),"")</f>
        <v/>
      </c>
      <c r="BF198" s="110" t="str">
        <f>IF(AND(BF$85&gt;=FB198,BF$85&lt;=FC198),IFERROR($G198/FD198,0),"")</f>
        <v/>
      </c>
      <c r="BG198" s="110" t="str">
        <f>IF(AND(BG$85&gt;=FB198,BG$85&lt;=FC198),IFERROR($G198/FD198,0),"")</f>
        <v/>
      </c>
      <c r="BH198" s="110" t="str">
        <f>IF(AND(BH$85&gt;=FB198,BH$85&lt;=FC198),IFERROR($G198/FD198,0),"")</f>
        <v/>
      </c>
      <c r="BI198" s="110" t="str">
        <f>IF(AND(BI$85&gt;=FB198,BI$85&lt;=FC198),IFERROR($G198/FD198,0),"")</f>
        <v/>
      </c>
      <c r="BJ198" s="110" t="str">
        <f>IF(AND(BJ$85&gt;=FB198,BJ$85&lt;=FC198),IFERROR($G198/FD198,0),"")</f>
        <v/>
      </c>
      <c r="BK198" s="110" t="str">
        <f>IF(AND(BK$85&gt;=FB198,BK$85&lt;=FC198),IFERROR($G198/FD198,0),"")</f>
        <v/>
      </c>
      <c r="BL198" s="110" t="str">
        <f>IF(AND(BL$85&gt;=FB198,BL$85&lt;=FC198),IFERROR($G198/FD198,0),"")</f>
        <v/>
      </c>
      <c r="BM198" s="110" t="str">
        <f>IF(AND(BM$85&gt;=FB198,BM$85&lt;=FC198),IFERROR($G198/FD198,0),"")</f>
        <v/>
      </c>
      <c r="BN198" s="110" t="str">
        <f>IF(AND(BN$85&gt;=FB198,BN$85&lt;=FC198),IFERROR($G198/FD198,0),"")</f>
        <v/>
      </c>
      <c r="BO198" s="110" t="str">
        <f>IF(AND(BO$85&gt;=FB198,BO$85&lt;=FC198),IFERROR($G198/FD198,0),"")</f>
        <v/>
      </c>
      <c r="BP198" s="110" t="str">
        <f>IF(AND(BP$85&gt;=FB198,BP$85&lt;=FC198),IFERROR($G198/FD198,0),"")</f>
        <v/>
      </c>
      <c r="BQ198" s="110" t="str">
        <f>IF(AND(BQ$85&gt;=FB198,BQ$85&lt;=FC198),IFERROR($G198/FD198,0),"")</f>
        <v/>
      </c>
      <c r="BR198" s="110" t="str">
        <f>IF(AND(BR$85&gt;=FB198,BR$85&lt;=FC198),IFERROR($G198/FD198,0),"")</f>
        <v/>
      </c>
      <c r="BS198" s="110" t="str">
        <f>IF(AND(BS$85&gt;=FB198,BS$85&lt;=FC198),IFERROR($G198/FD198,0),"")</f>
        <v/>
      </c>
      <c r="BT198" s="110" t="str">
        <f>IF(AND(BT$85&gt;=FB198,BT$85&lt;=FC198),IFERROR($G198/FD198,0),"")</f>
        <v/>
      </c>
      <c r="BU198" s="110" t="str">
        <f>IF(AND(BU$85&gt;=FB198,BU$85&lt;=FC198),IFERROR($G198/FD198,0),"")</f>
        <v/>
      </c>
      <c r="BV198" s="110" t="str">
        <f>IF(AND(BV$85&gt;=FB198,BV$85&lt;=FC198),IFERROR($G198/FD198,0),"")</f>
        <v/>
      </c>
      <c r="BW198" s="110" t="str">
        <f>IF(AND(BW$85&gt;=FB198,BW$85&lt;=FC198),IFERROR($G198/FD198,0),"")</f>
        <v/>
      </c>
      <c r="BX198" s="110" t="str">
        <f>IF(AND(BX$85&gt;=FB198,BX$85&lt;=FC198),IFERROR($G198/FD198,0),"")</f>
        <v/>
      </c>
      <c r="BY198" s="110" t="str">
        <f>IF(AND(BY$85&gt;=FB198,BY$85&lt;=FC198),IFERROR($G198/FD198,0),"")</f>
        <v/>
      </c>
      <c r="BZ198" s="110" t="str">
        <f>IF(AND(BZ$85&gt;=FB198,BZ$85&lt;=FC198),IFERROR($G198/FD198,0),"")</f>
        <v/>
      </c>
      <c r="CA198" s="110" t="str">
        <f>IF(AND(CA$85&gt;=FB198,CA$85&lt;=FC198),IFERROR($G198/FD198,0),"")</f>
        <v/>
      </c>
      <c r="CB198" s="110" t="str">
        <f>IF(AND(CB$85&gt;=FB198,CB$85&lt;=FC198),IFERROR($G198/FD198,0),"")</f>
        <v/>
      </c>
      <c r="CC198" s="110" t="str">
        <f>IF(AND(CC$85&gt;=FB198,CC$85&lt;=FC198),IFERROR($G198/FD198,0),"")</f>
        <v/>
      </c>
      <c r="CD198" s="110" t="str">
        <f>IF(AND(CD$85&gt;=FB198,CD$85&lt;=FC198),IFERROR($G198/FD198,0),"")</f>
        <v/>
      </c>
      <c r="CE198" s="110" t="str">
        <f>IF(AND(CE$85&gt;=FB198,CE$85&lt;=FC198),IFERROR($G198/FD198,0),"")</f>
        <v/>
      </c>
      <c r="CF198" s="110" t="str">
        <f>IF(AND(CF$85&gt;=FB198,CF$85&lt;=FC198),IFERROR($G198/FD198,0),"")</f>
        <v/>
      </c>
      <c r="CG198" s="110" t="str">
        <f>IF(AND(CG$85&gt;=FB198,CG$85&lt;=FC198),IFERROR($G198/FD198,0),"")</f>
        <v/>
      </c>
      <c r="CH198" s="110" t="str">
        <f>IF(AND(CH$85&gt;=FB198,CH$85&lt;=FC198),IFERROR($G198/FD198,0),"")</f>
        <v/>
      </c>
      <c r="CI198" s="110" t="str">
        <f>IF(AND(CI$85&gt;=FB198,CI$85&lt;=FC198),IFERROR($G198/FD198,0),"")</f>
        <v/>
      </c>
      <c r="CJ198" s="110" t="str">
        <f>IF(AND(CJ$85&gt;=FB198,CJ$85&lt;=FC198),IFERROR($G198/FD198,0),"")</f>
        <v/>
      </c>
      <c r="CK198" s="110" t="str">
        <f>IF(AND(CK$85&gt;=FB198,CK$85&lt;=FC198),IFERROR($G198/FD198,0),"")</f>
        <v/>
      </c>
      <c r="CL198" s="110" t="str">
        <f>IF(AND(CL$85&gt;=FB198,CL$85&lt;=FC198),IFERROR($G198/FD198,0),"")</f>
        <v/>
      </c>
      <c r="CM198" s="110" t="str">
        <f>IF(AND(CM$85&gt;=FB198,CM$85&lt;=FC198),IFERROR($G198/FD198,0),"")</f>
        <v/>
      </c>
      <c r="CN198" s="110" t="str">
        <f>IF(AND(CN$85&gt;=FB198,CN$85&lt;=FC198),IFERROR($G198/FD198,0),"")</f>
        <v/>
      </c>
      <c r="CO198" s="110" t="str">
        <f>IF(AND(CO$85&gt;=FB198,CO$85&lt;=FC198),IFERROR($G198/FD198,0),"")</f>
        <v/>
      </c>
      <c r="CP198" s="110" t="str">
        <f>IF(AND(CP$85&gt;=FB198,CP$85&lt;=FC198),IFERROR($G198/FD198,0),"")</f>
        <v/>
      </c>
      <c r="CQ198" s="110" t="str">
        <f>IF(AND(CQ$85&gt;=FB198,CQ$85&lt;=FC198),IFERROR($G198/FD198,0),"")</f>
        <v/>
      </c>
      <c r="CR198" s="110" t="str">
        <f>IF(AND(CR$85&gt;=FB198,CR$85&lt;=FC198),IFERROR($G198/FD198,0),"")</f>
        <v/>
      </c>
      <c r="CS198" s="110" t="str">
        <f>IF(AND(CS$85&gt;=FB198,CS$85&lt;=FC198),IFERROR($G198/FD198,0),"")</f>
        <v/>
      </c>
      <c r="CT198" s="110" t="str">
        <f>IF(AND(CT$85&gt;=FB198,CT$85&lt;=FC198),IFERROR($G198/FD198,0),"")</f>
        <v/>
      </c>
      <c r="CU198" s="110" t="str">
        <f>IF(AND(CU$85&gt;=FB198,CU$85&lt;=FC198),IFERROR($G198/FD198,0),"")</f>
        <v/>
      </c>
      <c r="CV198" s="110" t="str">
        <f>IF(AND(CV$85&gt;=FB198,CV$85&lt;=FC198),IFERROR($G198/FD198,0),"")</f>
        <v/>
      </c>
      <c r="CW198" s="110" t="str">
        <f>IF(AND(CW$85&gt;=FB198,CW$85&lt;=FC198),IFERROR($G198/FD198,0),"")</f>
        <v/>
      </c>
      <c r="CX198" s="110" t="str">
        <f>IF(AND(CX$85&gt;=FB198,CX$85&lt;=FC198),IFERROR($G198/FD198,0),"")</f>
        <v/>
      </c>
      <c r="CY198" s="110" t="str">
        <f>IF(AND(CY$85&gt;=FB198,CY$85&lt;=FC198),IFERROR($G198/FD198,0),"")</f>
        <v/>
      </c>
      <c r="CZ198" s="110" t="str">
        <f>IF(AND(CZ$85&gt;=FB198,CZ$85&lt;=FC198),IFERROR($G198/FD198,0),"")</f>
        <v/>
      </c>
      <c r="DA198" s="110" t="str">
        <f>IF(AND(DA$85&gt;=FB198,DA$85&lt;=FC198),IFERROR($G198/FD198,0),"")</f>
        <v/>
      </c>
      <c r="DB198" s="110" t="str">
        <f>IF(AND(DB$85&gt;=FB198,DB$85&lt;=FC198),IFERROR($G198/FD198,0),"")</f>
        <v/>
      </c>
      <c r="DC198" s="110" t="str">
        <f>IF(AND(DC$85&gt;=FB198,DC$85&lt;=FC198),IFERROR($G198/FD198,0),"")</f>
        <v/>
      </c>
      <c r="DD198" s="110" t="str">
        <f>IF(AND(DD$85&gt;=FB198,DD$85&lt;=FC198),IFERROR($G198/FD198,0),"")</f>
        <v/>
      </c>
      <c r="DE198" s="110" t="str">
        <f>IF(AND(DE$85&gt;=FB198,DE$85&lt;=FC198),IFERROR($G198/FD198,0),"")</f>
        <v/>
      </c>
      <c r="DF198" s="110" t="str">
        <f>IF(AND(DF$85&gt;=FB198,DF$85&lt;=FC198),IFERROR($G198/FD198,0),"")</f>
        <v/>
      </c>
      <c r="DG198" s="110" t="str">
        <f>IF(AND(DG$85&gt;=FB198,DG$85&lt;=FC198),IFERROR($G198/FD198,0),"")</f>
        <v/>
      </c>
      <c r="DH198" s="110" t="str">
        <f>IF(AND(DH$85&gt;=FB198,DH$85&lt;=FC198),IFERROR($G198/FD198,0),"")</f>
        <v/>
      </c>
      <c r="DI198" s="110" t="str">
        <f>IF(AND(DI$85&gt;=FB198,DI$85&lt;=FC198),IFERROR($G198/FD198,0),"")</f>
        <v/>
      </c>
      <c r="DJ198" s="110" t="str">
        <f>IF(AND(DJ$85&gt;=FB198,DJ$85&lt;=FC198),IFERROR($G198/FD198,0),"")</f>
        <v/>
      </c>
      <c r="DK198" s="110" t="str">
        <f>IF(AND(DK$85&gt;=FB198,DK$85&lt;=FC198),IFERROR($G198/FD198,0),"")</f>
        <v/>
      </c>
      <c r="DL198" s="110" t="str">
        <f>IF(AND(DL$85&gt;=FB198,DL$85&lt;=FC198),IFERROR($G198/FD198,0),"")</f>
        <v/>
      </c>
      <c r="DM198" s="110" t="str">
        <f>IF(AND(DM$85&gt;=FB198,DM$85&lt;=FC198),IFERROR($G198/FD198,0),"")</f>
        <v/>
      </c>
      <c r="DN198" s="110" t="str">
        <f>IF(AND(DN$85&gt;=FB198,DN$85&lt;=FC198),IFERROR($G198/FD198,0),"")</f>
        <v/>
      </c>
      <c r="DO198" s="110" t="str">
        <f>IF(AND(DO$85&gt;=FB198,DO$85&lt;=FC198),IFERROR($G198/FD198,0),"")</f>
        <v/>
      </c>
      <c r="DP198" s="110" t="str">
        <f>IF(AND(DP$85&gt;=FB198,DP$85&lt;=FC198),IFERROR($G198/FD198,0),"")</f>
        <v/>
      </c>
      <c r="DQ198" s="110" t="str">
        <f>IF(AND(DQ$85&gt;=FB198,DQ$85&lt;=FC198),IFERROR($G198/FD198,0),"")</f>
        <v/>
      </c>
      <c r="DR198" s="110" t="str">
        <f>IF(AND(DR$85&gt;=FB198,DR$85&lt;=FC198),IFERROR($G198/FD198,0),"")</f>
        <v/>
      </c>
      <c r="DS198" s="110" t="str">
        <f>IF(AND(DS$85&gt;=FB198,DS$85&lt;=FC198),IFERROR($G198/FD198,0),"")</f>
        <v/>
      </c>
      <c r="DT198" s="110" t="str">
        <f>IF(AND(DT$85&gt;=FB198,DT$85&lt;=FC198),IFERROR($G198/FD198,0),"")</f>
        <v/>
      </c>
      <c r="DU198" s="110" t="str">
        <f>IF(AND(DU$85&gt;=FB198,DU$85&lt;=FC198),IFERROR($G198/FD198,0),"")</f>
        <v/>
      </c>
      <c r="DV198" s="110" t="str">
        <f>IF(AND(DV$85&gt;=FB198,DV$85&lt;=FC198),IFERROR($G198/FD198,0),"")</f>
        <v/>
      </c>
      <c r="DW198" s="110" t="str">
        <f>IF(AND(DW$85&gt;=FB198,DW$85&lt;=FC198),IFERROR($G198/FD198,0),"")</f>
        <v/>
      </c>
      <c r="DX198" s="110" t="str">
        <f>IF(AND(DX$85&gt;=FB198,DX$85&lt;=FC198),IFERROR($G198/FD198,0),"")</f>
        <v/>
      </c>
      <c r="DY198" s="110" t="str">
        <f>IF(AND(DY$85&gt;=FB198,DY$85&lt;=FC198),IFERROR($G198/FD198,0),"")</f>
        <v/>
      </c>
      <c r="DZ198" s="110" t="str">
        <f>IF(AND(DZ$85&gt;=FB198,DZ$85&lt;=FC198),IFERROR($G198/FD198,0),"")</f>
        <v/>
      </c>
      <c r="EA198" s="110" t="str">
        <f>IF(AND(EA$85&gt;=FB198,EA$85&lt;=FC198),IFERROR($G198/FD198,0),"")</f>
        <v/>
      </c>
      <c r="EB198" s="110" t="str">
        <f>IF(AND(EB$85&gt;=FB198,EB$85&lt;=FC198),IFERROR($G198/FD198,0),"")</f>
        <v/>
      </c>
      <c r="EC198" s="110" t="str">
        <f>IF(AND(EC$85&gt;=FB198,EC$85&lt;=FC198),IFERROR($G198/FD198,0),"")</f>
        <v/>
      </c>
      <c r="ED198" s="110" t="str">
        <f>IF(AND(ED$85&gt;=FB198,ED$85&lt;=FC198),IFERROR($G198/FD198,0),"")</f>
        <v/>
      </c>
      <c r="EE198" s="110" t="str">
        <f>IF(AND(EE$85&gt;=FB198,EE$85&lt;=FC198),IFERROR($G198/FD198,0),"")</f>
        <v/>
      </c>
      <c r="EF198" s="110" t="str">
        <f>IF(AND(EF$85&gt;=FB198,EF$85&lt;=FC198),IFERROR($G198/FD198,0),"")</f>
        <v/>
      </c>
      <c r="EG198" s="110" t="str">
        <f>IF(AND(EG$85&gt;=FB198,EG$85&lt;=FC198),IFERROR($G198/FD198,0),"")</f>
        <v/>
      </c>
      <c r="EH198" s="110" t="str">
        <f>IF(AND(EH$85&gt;=FB198,EH$85&lt;=FC198),IFERROR($G198/FD198,0),"")</f>
        <v/>
      </c>
      <c r="EI198" s="110" t="str">
        <f>IF(AND(EI$85&gt;=FB198,EI$85&lt;=FC198),IFERROR($G198/FD198,0),"")</f>
        <v/>
      </c>
      <c r="EJ198" s="110" t="str">
        <f>IF(AND(EJ$85&gt;=FB198,EJ$85&lt;=FC198),IFERROR($G198/FD198,0),"")</f>
        <v/>
      </c>
      <c r="EK198" s="110" t="str">
        <f>IF(AND(EK$85&gt;=FB198,EK$85&lt;=FC198),IFERROR($G198/FD198,0),"")</f>
        <v/>
      </c>
      <c r="EL198" s="110" t="str">
        <f>IF(AND(EL$85&gt;=FB198,EL$85&lt;=FC198),IFERROR($G198/FD198,0),"")</f>
        <v/>
      </c>
      <c r="EM198" s="110" t="str">
        <f>IF(AND(EM$85&gt;=FB198,EM$85&lt;=FC198),IFERROR($G198/FD198,0),"")</f>
        <v/>
      </c>
      <c r="EN198" s="110" t="str">
        <f>IF(AND(EN$85&gt;=FB198,EN$85&lt;=FC198),IFERROR($G198/FD198,0),"")</f>
        <v/>
      </c>
      <c r="EO198" s="110" t="str">
        <f>IF(AND(EO$85&gt;=FB198,EO$85&lt;=FC198),IFERROR($G198/FD198,0),"")</f>
        <v/>
      </c>
      <c r="EP198" s="110" t="str">
        <f>IF(AND(EP$85&gt;=FB198,EP$85&lt;=FC198),IFERROR($G198/FD198,0),"")</f>
        <v/>
      </c>
      <c r="EQ198" s="110" t="str">
        <f>IF(AND(EQ$85&gt;=FB198,EQ$85&lt;=FC198),IFERROR($G198/FD198,0),"")</f>
        <v/>
      </c>
      <c r="ER198" s="110" t="str">
        <f>IF(AND(ER$85&gt;=FB198,ER$85&lt;=FC198),IFERROR($G198/FD198,0),"")</f>
        <v/>
      </c>
      <c r="ES198" s="110" t="str">
        <f>IF(AND(ES$85&gt;=FB198,ES$85&lt;=FC198),IFERROR($G198/FD198,0),"")</f>
        <v/>
      </c>
      <c r="ET198" s="110" t="str">
        <f>IF(AND(ET$85&gt;=FB198,ET$85&lt;=FC198),IFERROR($G198/FD198,0),"")</f>
        <v/>
      </c>
      <c r="EU198" s="110" t="str">
        <f>IF(AND(EU$85&gt;=FB198,EU$85&lt;=FC198),IFERROR($G198/FD198,0),"")</f>
        <v/>
      </c>
      <c r="EV198" s="110" t="str">
        <f>IF(AND(EV$85&gt;=FB198,EV$85&lt;=FC198),IFERROR($G198/FD198,0),"")</f>
        <v/>
      </c>
      <c r="EW198" s="110" t="str">
        <f>IF(AND(EW$85&gt;=FB198,EW$85&lt;=FC198),IFERROR($G198/FD198,0),"")</f>
        <v/>
      </c>
      <c r="EX198" s="110" t="str">
        <f>IF(AND(EX$85&gt;=FB198,EX$85&lt;=FC198),IFERROR($G198/FD198,0),"")</f>
        <v/>
      </c>
      <c r="EY198" s="110" t="str">
        <f>IF(AND(EY$85&gt;=FB198,EY$85&lt;=FC198),IFERROR($G198/FD198,0),"")</f>
        <v/>
      </c>
      <c r="EZ198" s="110" t="str">
        <f>IF(AND(EZ$85&gt;=FB198,EZ$85&lt;=FC198),IFERROR($G198/FD198,0),"")</f>
        <v/>
      </c>
      <c r="FA198" s="110" t="str">
        <f>IF(AND(FA$85&gt;=FB198,FA$85&lt;=FC198),IFERROR($G198/FD198,0),"")</f>
        <v/>
      </c>
      <c r="FB198">
        <f>'06_Presupuesto'!J284-'02_Rendimientos'!$B$79+1</f>
        <v>32</v>
      </c>
      <c r="FC198">
        <f>'06_Presupuesto'!K284-'02_Rendimientos'!$B$79+1</f>
        <v>45</v>
      </c>
      <c r="FD198">
        <f>FC198-FB198+1</f>
        <v>14</v>
      </c>
    </row>
    <row r="199" spans="2:160">
      <c r="B199" t="str">
        <f>'06_Presupuesto'!K119</f>
        <v>C.3.2.2/d)</v>
      </c>
      <c r="C199" t="str">
        <f>'06_Presupuesto'!L119</f>
        <v>Piezas Especiales</v>
      </c>
      <c r="D199" t="str">
        <f>'06_Presupuesto'!M119</f>
        <v>KG</v>
      </c>
      <c r="E199" s="90">
        <f>'06_Presupuesto'!N119</f>
        <v>6</v>
      </c>
      <c r="F199" s="90">
        <f>'06_Presupuesto'!O119</f>
        <v>15000</v>
      </c>
      <c r="G199" s="90">
        <f>'06_Presupuesto'!P119</f>
        <v>90000</v>
      </c>
      <c r="H199" s="90" t="str">
        <f>IF(AND(H$85&gt;=FB199,H$85&lt;=FC199),IFERROR($G199/FD199,0),"")</f>
        <v/>
      </c>
      <c r="I199" s="90" t="str">
        <f>IF(AND(I$85&gt;=FB199,I$85&lt;=FC199),IFERROR($G199/FD199,0),"")</f>
        <v/>
      </c>
      <c r="J199" s="90" t="str">
        <f>IF(AND(J$85&gt;=FB199,J$85&lt;=FC199),IFERROR($G199/FD199,0),"")</f>
        <v/>
      </c>
      <c r="K199" s="90" t="str">
        <f>IF(AND(K$85&gt;=FB199,K$85&lt;=FC199),IFERROR($G199/FD199,0),"")</f>
        <v/>
      </c>
      <c r="L199" s="90" t="str">
        <f>IF(AND(L$85&gt;=FB199,L$85&lt;=FC199),IFERROR($G199/FD199,0),"")</f>
        <v/>
      </c>
      <c r="M199" s="90" t="str">
        <f>IF(AND(M$85&gt;=FB199,M$85&lt;=FC199),IFERROR($G199/FD199,0),"")</f>
        <v/>
      </c>
      <c r="N199" s="90" t="str">
        <f>IF(AND(N$85&gt;=FB199,N$85&lt;=FC199),IFERROR($G199/FD199,0),"")</f>
        <v/>
      </c>
      <c r="O199" s="90" t="str">
        <f>IF(AND(O$85&gt;=FB199,O$85&lt;=FC199),IFERROR($G199/FD199,0),"")</f>
        <v/>
      </c>
      <c r="P199" s="90" t="str">
        <f>IF(AND(P$85&gt;=FB199,P$85&lt;=FC199),IFERROR($G199/FD199,0),"")</f>
        <v/>
      </c>
      <c r="Q199" s="90" t="str">
        <f>IF(AND(Q$85&gt;=FB199,Q$85&lt;=FC199),IFERROR($G199/FD199,0),"")</f>
        <v/>
      </c>
      <c r="R199" s="90" t="str">
        <f>IF(AND(R$85&gt;=FB199,R$85&lt;=FC199),IFERROR($G199/FD199,0),"")</f>
        <v/>
      </c>
      <c r="S199" s="90" t="str">
        <f>IF(AND(S$85&gt;=FB199,S$85&lt;=FC199),IFERROR($G199/FD199,0),"")</f>
        <v/>
      </c>
      <c r="T199" s="90" t="str">
        <f>IF(AND(T$85&gt;=FB199,T$85&lt;=FC199),IFERROR($G199/FD199,0),"")</f>
        <v/>
      </c>
      <c r="U199" s="90" t="str">
        <f>IF(AND(U$85&gt;=FB199,U$85&lt;=FC199),IFERROR($G199/FD199,0),"")</f>
        <v/>
      </c>
      <c r="V199" s="90" t="str">
        <f>IF(AND(V$85&gt;=FB199,V$85&lt;=FC199),IFERROR($G199/FD199,0),"")</f>
        <v/>
      </c>
      <c r="W199" s="90" t="str">
        <f>IF(AND(W$85&gt;=FB199,W$85&lt;=FC199),IFERROR($G199/FD199,0),"")</f>
        <v/>
      </c>
      <c r="X199" s="90" t="str">
        <f>IF(AND(X$85&gt;=FB199,X$85&lt;=FC199),IFERROR($G199/FD199,0),"")</f>
        <v/>
      </c>
      <c r="Y199" s="90" t="str">
        <f>IF(AND(Y$85&gt;=FB199,Y$85&lt;=FC199),IFERROR($G199/FD199,0),"")</f>
        <v/>
      </c>
      <c r="Z199" s="90" t="str">
        <f>IF(AND(Z$85&gt;=FB199,Z$85&lt;=FC199),IFERROR($G199/FD199,0),"")</f>
        <v/>
      </c>
      <c r="AA199" s="90" t="str">
        <f>IF(AND(AA$85&gt;=FB199,AA$85&lt;=FC199),IFERROR($G199/FD199,0),"")</f>
        <v/>
      </c>
      <c r="AB199" s="90" t="str">
        <f>IF(AND(AB$85&gt;=FB199,AB$85&lt;=FC199),IFERROR($G199/FD199,0),"")</f>
        <v/>
      </c>
      <c r="AC199" s="90" t="str">
        <f>IF(AND(AC$85&gt;=FB199,AC$85&lt;=FC199),IFERROR($G199/FD199,0),"")</f>
        <v/>
      </c>
      <c r="AD199" s="90" t="str">
        <f>IF(AND(AD$85&gt;=FB199,AD$85&lt;=FC199),IFERROR($G199/FD199,0),"")</f>
        <v/>
      </c>
      <c r="AE199" s="90" t="str">
        <f>IF(AND(AE$85&gt;=FB199,AE$85&lt;=FC199),IFERROR($G199/FD199,0),"")</f>
        <v/>
      </c>
      <c r="AF199" s="90" t="str">
        <f>IF(AND(AF$85&gt;=FB199,AF$85&lt;=FC199),IFERROR($G199/FD199,0),"")</f>
        <v/>
      </c>
      <c r="AG199" s="90" t="str">
        <f>IF(AND(AG$85&gt;=FB199,AG$85&lt;=FC199),IFERROR($G199/FD199,0),"")</f>
        <v/>
      </c>
      <c r="AH199" s="90" t="str">
        <f>IF(AND(AH$85&gt;=FB199,AH$85&lt;=FC199),IFERROR($G199/FD199,0),"")</f>
        <v/>
      </c>
      <c r="AI199" s="90" t="str">
        <f>IF(AND(AI$85&gt;=FB199,AI$85&lt;=FC199),IFERROR($G199/FD199,0),"")</f>
        <v/>
      </c>
      <c r="AJ199" s="90" t="str">
        <f>IF(AND(AJ$85&gt;=FB199,AJ$85&lt;=FC199),IFERROR($G199/FD199,0),"")</f>
        <v/>
      </c>
      <c r="AK199" s="90" t="str">
        <f>IF(AND(AK$85&gt;=FB199,AK$85&lt;=FC199),IFERROR($G199/FD199,0),"")</f>
        <v/>
      </c>
      <c r="AL199" s="90" t="str">
        <f>IF(AND(AL$85&gt;=FB199,AL$85&lt;=FC199),IFERROR($G199/FD199,0),"")</f>
        <v/>
      </c>
      <c r="AM199" s="90">
        <f>IF(AND(AM$85&gt;=FB199,AM$85&lt;=FC199),IFERROR($G199/FD199,0),"")</f>
        <v>6428.5714285714284</v>
      </c>
      <c r="AN199" s="90">
        <f>IF(AND(AN$85&gt;=FB199,AN$85&lt;=FC199),IFERROR($G199/FD199,0),"")</f>
        <v>6428.5714285714284</v>
      </c>
      <c r="AO199" s="90">
        <f>IF(AND(AO$85&gt;=FB199,AO$85&lt;=FC199),IFERROR($G199/FD199,0),"")</f>
        <v>6428.5714285714284</v>
      </c>
      <c r="AP199" s="90">
        <f>IF(AND(AP$85&gt;=FB199,AP$85&lt;=FC199),IFERROR($G199/FD199,0),"")</f>
        <v>6428.5714285714284</v>
      </c>
      <c r="AQ199" s="90">
        <f>IF(AND(AQ$85&gt;=FB199,AQ$85&lt;=FC199),IFERROR($G199/FD199,0),"")</f>
        <v>6428.5714285714284</v>
      </c>
      <c r="AR199" s="90">
        <f>IF(AND(AR$85&gt;=FB199,AR$85&lt;=FC199),IFERROR($G199/FD199,0),"")</f>
        <v>6428.5714285714284</v>
      </c>
      <c r="AS199" s="90">
        <f>IF(AND(AS$85&gt;=FB199,AS$85&lt;=FC199),IFERROR($G199/FD199,0),"")</f>
        <v>6428.5714285714284</v>
      </c>
      <c r="AT199" s="90">
        <f>IF(AND(AT$85&gt;=FB199,AT$85&lt;=FC199),IFERROR($G199/FD199,0),"")</f>
        <v>6428.5714285714284</v>
      </c>
      <c r="AU199" s="90">
        <f>IF(AND(AU$85&gt;=FB199,AU$85&lt;=FC199),IFERROR($G199/FD199,0),"")</f>
        <v>6428.5714285714284</v>
      </c>
      <c r="AV199" s="90">
        <f>IF(AND(AV$85&gt;=FB199,AV$85&lt;=FC199),IFERROR($G199/FD199,0),"")</f>
        <v>6428.5714285714284</v>
      </c>
      <c r="AW199" s="90">
        <f>IF(AND(AW$85&gt;=FB199,AW$85&lt;=FC199),IFERROR($G199/FD199,0),"")</f>
        <v>6428.5714285714284</v>
      </c>
      <c r="AX199" s="90">
        <f>IF(AND(AX$85&gt;=FB199,AX$85&lt;=FC199),IFERROR($G199/FD199,0),"")</f>
        <v>6428.5714285714284</v>
      </c>
      <c r="AY199" s="90">
        <f>IF(AND(AY$85&gt;=FB199,AY$85&lt;=FC199),IFERROR($G199/FD199,0),"")</f>
        <v>6428.5714285714284</v>
      </c>
      <c r="AZ199" s="90">
        <f>IF(AND(AZ$85&gt;=FB199,AZ$85&lt;=FC199),IFERROR($G199/FD199,0),"")</f>
        <v>6428.5714285714284</v>
      </c>
      <c r="BA199" s="90" t="str">
        <f>IF(AND(BA$85&gt;=FB199,BA$85&lt;=FC199),IFERROR($G199/FD199,0),"")</f>
        <v/>
      </c>
      <c r="BB199" s="90" t="str">
        <f>IF(AND(BB$85&gt;=FB199,BB$85&lt;=FC199),IFERROR($G199/FD199,0),"")</f>
        <v/>
      </c>
      <c r="BC199" s="90" t="str">
        <f>IF(AND(BC$85&gt;=FB199,BC$85&lt;=FC199),IFERROR($G199/FD199,0),"")</f>
        <v/>
      </c>
      <c r="BD199" s="90" t="str">
        <f>IF(AND(BD$85&gt;=FB199,BD$85&lt;=FC199),IFERROR($G199/FD199,0),"")</f>
        <v/>
      </c>
      <c r="BE199" s="90" t="str">
        <f>IF(AND(BE$85&gt;=FB199,BE$85&lt;=FC199),IFERROR($G199/FD199,0),"")</f>
        <v/>
      </c>
      <c r="BF199" s="90" t="str">
        <f>IF(AND(BF$85&gt;=FB199,BF$85&lt;=FC199),IFERROR($G199/FD199,0),"")</f>
        <v/>
      </c>
      <c r="BG199" s="90" t="str">
        <f>IF(AND(BG$85&gt;=FB199,BG$85&lt;=FC199),IFERROR($G199/FD199,0),"")</f>
        <v/>
      </c>
      <c r="BH199" s="90" t="str">
        <f>IF(AND(BH$85&gt;=FB199,BH$85&lt;=FC199),IFERROR($G199/FD199,0),"")</f>
        <v/>
      </c>
      <c r="BI199" s="90" t="str">
        <f>IF(AND(BI$85&gt;=FB199,BI$85&lt;=FC199),IFERROR($G199/FD199,0),"")</f>
        <v/>
      </c>
      <c r="BJ199" s="90" t="str">
        <f>IF(AND(BJ$85&gt;=FB199,BJ$85&lt;=FC199),IFERROR($G199/FD199,0),"")</f>
        <v/>
      </c>
      <c r="BK199" s="90" t="str">
        <f>IF(AND(BK$85&gt;=FB199,BK$85&lt;=FC199),IFERROR($G199/FD199,0),"")</f>
        <v/>
      </c>
      <c r="BL199" s="90" t="str">
        <f>IF(AND(BL$85&gt;=FB199,BL$85&lt;=FC199),IFERROR($G199/FD199,0),"")</f>
        <v/>
      </c>
      <c r="BM199" s="90" t="str">
        <f>IF(AND(BM$85&gt;=FB199,BM$85&lt;=FC199),IFERROR($G199/FD199,0),"")</f>
        <v/>
      </c>
      <c r="BN199" s="90" t="str">
        <f>IF(AND(BN$85&gt;=FB199,BN$85&lt;=FC199),IFERROR($G199/FD199,0),"")</f>
        <v/>
      </c>
      <c r="BO199" s="90" t="str">
        <f>IF(AND(BO$85&gt;=FB199,BO$85&lt;=FC199),IFERROR($G199/FD199,0),"")</f>
        <v/>
      </c>
      <c r="BP199" s="90" t="str">
        <f>IF(AND(BP$85&gt;=FB199,BP$85&lt;=FC199),IFERROR($G199/FD199,0),"")</f>
        <v/>
      </c>
      <c r="BQ199" s="90" t="str">
        <f>IF(AND(BQ$85&gt;=FB199,BQ$85&lt;=FC199),IFERROR($G199/FD199,0),"")</f>
        <v/>
      </c>
      <c r="BR199" s="90" t="str">
        <f>IF(AND(BR$85&gt;=FB199,BR$85&lt;=FC199),IFERROR($G199/FD199,0),"")</f>
        <v/>
      </c>
      <c r="BS199" s="90" t="str">
        <f>IF(AND(BS$85&gt;=FB199,BS$85&lt;=FC199),IFERROR($G199/FD199,0),"")</f>
        <v/>
      </c>
      <c r="BT199" s="90" t="str">
        <f>IF(AND(BT$85&gt;=FB199,BT$85&lt;=FC199),IFERROR($G199/FD199,0),"")</f>
        <v/>
      </c>
      <c r="BU199" s="90" t="str">
        <f>IF(AND(BU$85&gt;=FB199,BU$85&lt;=FC199),IFERROR($G199/FD199,0),"")</f>
        <v/>
      </c>
      <c r="BV199" s="90" t="str">
        <f>IF(AND(BV$85&gt;=FB199,BV$85&lt;=FC199),IFERROR($G199/FD199,0),"")</f>
        <v/>
      </c>
      <c r="BW199" s="90" t="str">
        <f>IF(AND(BW$85&gt;=FB199,BW$85&lt;=FC199),IFERROR($G199/FD199,0),"")</f>
        <v/>
      </c>
      <c r="BX199" s="90" t="str">
        <f>IF(AND(BX$85&gt;=FB199,BX$85&lt;=FC199),IFERROR($G199/FD199,0),"")</f>
        <v/>
      </c>
      <c r="BY199" s="90" t="str">
        <f>IF(AND(BY$85&gt;=FB199,BY$85&lt;=FC199),IFERROR($G199/FD199,0),"")</f>
        <v/>
      </c>
      <c r="BZ199" s="90" t="str">
        <f>IF(AND(BZ$85&gt;=FB199,BZ$85&lt;=FC199),IFERROR($G199/FD199,0),"")</f>
        <v/>
      </c>
      <c r="CA199" s="90" t="str">
        <f>IF(AND(CA$85&gt;=FB199,CA$85&lt;=FC199),IFERROR($G199/FD199,0),"")</f>
        <v/>
      </c>
      <c r="CB199" s="90" t="str">
        <f>IF(AND(CB$85&gt;=FB199,CB$85&lt;=FC199),IFERROR($G199/FD199,0),"")</f>
        <v/>
      </c>
      <c r="CC199" s="90" t="str">
        <f>IF(AND(CC$85&gt;=FB199,CC$85&lt;=FC199),IFERROR($G199/FD199,0),"")</f>
        <v/>
      </c>
      <c r="CD199" s="90" t="str">
        <f>IF(AND(CD$85&gt;=FB199,CD$85&lt;=FC199),IFERROR($G199/FD199,0),"")</f>
        <v/>
      </c>
      <c r="CE199" s="90" t="str">
        <f>IF(AND(CE$85&gt;=FB199,CE$85&lt;=FC199),IFERROR($G199/FD199,0),"")</f>
        <v/>
      </c>
      <c r="CF199" s="90" t="str">
        <f>IF(AND(CF$85&gt;=FB199,CF$85&lt;=FC199),IFERROR($G199/FD199,0),"")</f>
        <v/>
      </c>
      <c r="CG199" s="90" t="str">
        <f>IF(AND(CG$85&gt;=FB199,CG$85&lt;=FC199),IFERROR($G199/FD199,0),"")</f>
        <v/>
      </c>
      <c r="CH199" s="90" t="str">
        <f>IF(AND(CH$85&gt;=FB199,CH$85&lt;=FC199),IFERROR($G199/FD199,0),"")</f>
        <v/>
      </c>
      <c r="CI199" s="90" t="str">
        <f>IF(AND(CI$85&gt;=FB199,CI$85&lt;=FC199),IFERROR($G199/FD199,0),"")</f>
        <v/>
      </c>
      <c r="CJ199" s="90" t="str">
        <f>IF(AND(CJ$85&gt;=FB199,CJ$85&lt;=FC199),IFERROR($G199/FD199,0),"")</f>
        <v/>
      </c>
      <c r="CK199" s="90" t="str">
        <f>IF(AND(CK$85&gt;=FB199,CK$85&lt;=FC199),IFERROR($G199/FD199,0),"")</f>
        <v/>
      </c>
      <c r="CL199" s="90" t="str">
        <f>IF(AND(CL$85&gt;=FB199,CL$85&lt;=FC199),IFERROR($G199/FD199,0),"")</f>
        <v/>
      </c>
      <c r="CM199" s="90" t="str">
        <f>IF(AND(CM$85&gt;=FB199,CM$85&lt;=FC199),IFERROR($G199/FD199,0),"")</f>
        <v/>
      </c>
      <c r="CN199" s="90" t="str">
        <f>IF(AND(CN$85&gt;=FB199,CN$85&lt;=FC199),IFERROR($G199/FD199,0),"")</f>
        <v/>
      </c>
      <c r="CO199" s="90" t="str">
        <f>IF(AND(CO$85&gt;=FB199,CO$85&lt;=FC199),IFERROR($G199/FD199,0),"")</f>
        <v/>
      </c>
      <c r="CP199" s="90" t="str">
        <f>IF(AND(CP$85&gt;=FB199,CP$85&lt;=FC199),IFERROR($G199/FD199,0),"")</f>
        <v/>
      </c>
      <c r="CQ199" s="90" t="str">
        <f>IF(AND(CQ$85&gt;=FB199,CQ$85&lt;=FC199),IFERROR($G199/FD199,0),"")</f>
        <v/>
      </c>
      <c r="CR199" s="90" t="str">
        <f>IF(AND(CR$85&gt;=FB199,CR$85&lt;=FC199),IFERROR($G199/FD199,0),"")</f>
        <v/>
      </c>
      <c r="CS199" s="90" t="str">
        <f>IF(AND(CS$85&gt;=FB199,CS$85&lt;=FC199),IFERROR($G199/FD199,0),"")</f>
        <v/>
      </c>
      <c r="CT199" s="90" t="str">
        <f>IF(AND(CT$85&gt;=FB199,CT$85&lt;=FC199),IFERROR($G199/FD199,0),"")</f>
        <v/>
      </c>
      <c r="CU199" s="90" t="str">
        <f>IF(AND(CU$85&gt;=FB199,CU$85&lt;=FC199),IFERROR($G199/FD199,0),"")</f>
        <v/>
      </c>
      <c r="CV199" s="90" t="str">
        <f>IF(AND(CV$85&gt;=FB199,CV$85&lt;=FC199),IFERROR($G199/FD199,0),"")</f>
        <v/>
      </c>
      <c r="CW199" s="90" t="str">
        <f>IF(AND(CW$85&gt;=FB199,CW$85&lt;=FC199),IFERROR($G199/FD199,0),"")</f>
        <v/>
      </c>
      <c r="CX199" s="90" t="str">
        <f>IF(AND(CX$85&gt;=FB199,CX$85&lt;=FC199),IFERROR($G199/FD199,0),"")</f>
        <v/>
      </c>
      <c r="CY199" s="90" t="str">
        <f>IF(AND(CY$85&gt;=FB199,CY$85&lt;=FC199),IFERROR($G199/FD199,0),"")</f>
        <v/>
      </c>
      <c r="CZ199" s="90" t="str">
        <f>IF(AND(CZ$85&gt;=FB199,CZ$85&lt;=FC199),IFERROR($G199/FD199,0),"")</f>
        <v/>
      </c>
      <c r="DA199" s="90" t="str">
        <f>IF(AND(DA$85&gt;=FB199,DA$85&lt;=FC199),IFERROR($G199/FD199,0),"")</f>
        <v/>
      </c>
      <c r="DB199" s="90" t="str">
        <f>IF(AND(DB$85&gt;=FB199,DB$85&lt;=FC199),IFERROR($G199/FD199,0),"")</f>
        <v/>
      </c>
      <c r="DC199" s="90" t="str">
        <f>IF(AND(DC$85&gt;=FB199,DC$85&lt;=FC199),IFERROR($G199/FD199,0),"")</f>
        <v/>
      </c>
      <c r="DD199" s="90" t="str">
        <f>IF(AND(DD$85&gt;=FB199,DD$85&lt;=FC199),IFERROR($G199/FD199,0),"")</f>
        <v/>
      </c>
      <c r="DE199" s="90" t="str">
        <f>IF(AND(DE$85&gt;=FB199,DE$85&lt;=FC199),IFERROR($G199/FD199,0),"")</f>
        <v/>
      </c>
      <c r="DF199" s="90" t="str">
        <f>IF(AND(DF$85&gt;=FB199,DF$85&lt;=FC199),IFERROR($G199/FD199,0),"")</f>
        <v/>
      </c>
      <c r="DG199" s="90" t="str">
        <f>IF(AND(DG$85&gt;=FB199,DG$85&lt;=FC199),IFERROR($G199/FD199,0),"")</f>
        <v/>
      </c>
      <c r="DH199" s="90" t="str">
        <f>IF(AND(DH$85&gt;=FB199,DH$85&lt;=FC199),IFERROR($G199/FD199,0),"")</f>
        <v/>
      </c>
      <c r="DI199" s="90" t="str">
        <f>IF(AND(DI$85&gt;=FB199,DI$85&lt;=FC199),IFERROR($G199/FD199,0),"")</f>
        <v/>
      </c>
      <c r="DJ199" s="90" t="str">
        <f>IF(AND(DJ$85&gt;=FB199,DJ$85&lt;=FC199),IFERROR($G199/FD199,0),"")</f>
        <v/>
      </c>
      <c r="DK199" s="90" t="str">
        <f>IF(AND(DK$85&gt;=FB199,DK$85&lt;=FC199),IFERROR($G199/FD199,0),"")</f>
        <v/>
      </c>
      <c r="DL199" s="90" t="str">
        <f>IF(AND(DL$85&gt;=FB199,DL$85&lt;=FC199),IFERROR($G199/FD199,0),"")</f>
        <v/>
      </c>
      <c r="DM199" s="90" t="str">
        <f>IF(AND(DM$85&gt;=FB199,DM$85&lt;=FC199),IFERROR($G199/FD199,0),"")</f>
        <v/>
      </c>
      <c r="DN199" s="90" t="str">
        <f>IF(AND(DN$85&gt;=FB199,DN$85&lt;=FC199),IFERROR($G199/FD199,0),"")</f>
        <v/>
      </c>
      <c r="DO199" s="90" t="str">
        <f>IF(AND(DO$85&gt;=FB199,DO$85&lt;=FC199),IFERROR($G199/FD199,0),"")</f>
        <v/>
      </c>
      <c r="DP199" s="90" t="str">
        <f>IF(AND(DP$85&gt;=FB199,DP$85&lt;=FC199),IFERROR($G199/FD199,0),"")</f>
        <v/>
      </c>
      <c r="DQ199" s="90" t="str">
        <f>IF(AND(DQ$85&gt;=FB199,DQ$85&lt;=FC199),IFERROR($G199/FD199,0),"")</f>
        <v/>
      </c>
      <c r="DR199" s="90" t="str">
        <f>IF(AND(DR$85&gt;=FB199,DR$85&lt;=FC199),IFERROR($G199/FD199,0),"")</f>
        <v/>
      </c>
      <c r="DS199" s="90" t="str">
        <f>IF(AND(DS$85&gt;=FB199,DS$85&lt;=FC199),IFERROR($G199/FD199,0),"")</f>
        <v/>
      </c>
      <c r="DT199" s="90" t="str">
        <f>IF(AND(DT$85&gt;=FB199,DT$85&lt;=FC199),IFERROR($G199/FD199,0),"")</f>
        <v/>
      </c>
      <c r="DU199" s="90" t="str">
        <f>IF(AND(DU$85&gt;=FB199,DU$85&lt;=FC199),IFERROR($G199/FD199,0),"")</f>
        <v/>
      </c>
      <c r="DV199" s="90" t="str">
        <f>IF(AND(DV$85&gt;=FB199,DV$85&lt;=FC199),IFERROR($G199/FD199,0),"")</f>
        <v/>
      </c>
      <c r="DW199" s="90" t="str">
        <f>IF(AND(DW$85&gt;=FB199,DW$85&lt;=FC199),IFERROR($G199/FD199,0),"")</f>
        <v/>
      </c>
      <c r="DX199" s="90" t="str">
        <f>IF(AND(DX$85&gt;=FB199,DX$85&lt;=FC199),IFERROR($G199/FD199,0),"")</f>
        <v/>
      </c>
      <c r="DY199" s="90" t="str">
        <f>IF(AND(DY$85&gt;=FB199,DY$85&lt;=FC199),IFERROR($G199/FD199,0),"")</f>
        <v/>
      </c>
      <c r="DZ199" s="90" t="str">
        <f>IF(AND(DZ$85&gt;=FB199,DZ$85&lt;=FC199),IFERROR($G199/FD199,0),"")</f>
        <v/>
      </c>
      <c r="EA199" s="90" t="str">
        <f>IF(AND(EA$85&gt;=FB199,EA$85&lt;=FC199),IFERROR($G199/FD199,0),"")</f>
        <v/>
      </c>
      <c r="EB199" s="90" t="str">
        <f>IF(AND(EB$85&gt;=FB199,EB$85&lt;=FC199),IFERROR($G199/FD199,0),"")</f>
        <v/>
      </c>
      <c r="EC199" s="90" t="str">
        <f>IF(AND(EC$85&gt;=FB199,EC$85&lt;=FC199),IFERROR($G199/FD199,0),"")</f>
        <v/>
      </c>
      <c r="ED199" s="90" t="str">
        <f>IF(AND(ED$85&gt;=FB199,ED$85&lt;=FC199),IFERROR($G199/FD199,0),"")</f>
        <v/>
      </c>
      <c r="EE199" s="90" t="str">
        <f>IF(AND(EE$85&gt;=FB199,EE$85&lt;=FC199),IFERROR($G199/FD199,0),"")</f>
        <v/>
      </c>
      <c r="EF199" s="90" t="str">
        <f>IF(AND(EF$85&gt;=FB199,EF$85&lt;=FC199),IFERROR($G199/FD199,0),"")</f>
        <v/>
      </c>
      <c r="EG199" s="90" t="str">
        <f>IF(AND(EG$85&gt;=FB199,EG$85&lt;=FC199),IFERROR($G199/FD199,0),"")</f>
        <v/>
      </c>
      <c r="EH199" s="90" t="str">
        <f>IF(AND(EH$85&gt;=FB199,EH$85&lt;=FC199),IFERROR($G199/FD199,0),"")</f>
        <v/>
      </c>
      <c r="EI199" s="90" t="str">
        <f>IF(AND(EI$85&gt;=FB199,EI$85&lt;=FC199),IFERROR($G199/FD199,0),"")</f>
        <v/>
      </c>
      <c r="EJ199" s="90" t="str">
        <f>IF(AND(EJ$85&gt;=FB199,EJ$85&lt;=FC199),IFERROR($G199/FD199,0),"")</f>
        <v/>
      </c>
      <c r="EK199" s="90" t="str">
        <f>IF(AND(EK$85&gt;=FB199,EK$85&lt;=FC199),IFERROR($G199/FD199,0),"")</f>
        <v/>
      </c>
      <c r="EL199" s="90" t="str">
        <f>IF(AND(EL$85&gt;=FB199,EL$85&lt;=FC199),IFERROR($G199/FD199,0),"")</f>
        <v/>
      </c>
      <c r="EM199" s="90" t="str">
        <f>IF(AND(EM$85&gt;=FB199,EM$85&lt;=FC199),IFERROR($G199/FD199,0),"")</f>
        <v/>
      </c>
      <c r="EN199" s="90" t="str">
        <f>IF(AND(EN$85&gt;=FB199,EN$85&lt;=FC199),IFERROR($G199/FD199,0),"")</f>
        <v/>
      </c>
      <c r="EO199" s="90" t="str">
        <f>IF(AND(EO$85&gt;=FB199,EO$85&lt;=FC199),IFERROR($G199/FD199,0),"")</f>
        <v/>
      </c>
      <c r="EP199" s="90" t="str">
        <f>IF(AND(EP$85&gt;=FB199,EP$85&lt;=FC199),IFERROR($G199/FD199,0),"")</f>
        <v/>
      </c>
      <c r="EQ199" s="90" t="str">
        <f>IF(AND(EQ$85&gt;=FB199,EQ$85&lt;=FC199),IFERROR($G199/FD199,0),"")</f>
        <v/>
      </c>
      <c r="ER199" s="90" t="str">
        <f>IF(AND(ER$85&gt;=FB199,ER$85&lt;=FC199),IFERROR($G199/FD199,0),"")</f>
        <v/>
      </c>
      <c r="ES199" s="90" t="str">
        <f>IF(AND(ES$85&gt;=FB199,ES$85&lt;=FC199),IFERROR($G199/FD199,0),"")</f>
        <v/>
      </c>
      <c r="ET199" s="90" t="str">
        <f>IF(AND(ET$85&gt;=FB199,ET$85&lt;=FC199),IFERROR($G199/FD199,0),"")</f>
        <v/>
      </c>
      <c r="EU199" s="90" t="str">
        <f>IF(AND(EU$85&gt;=FB199,EU$85&lt;=FC199),IFERROR($G199/FD199,0),"")</f>
        <v/>
      </c>
      <c r="EV199" s="90" t="str">
        <f>IF(AND(EV$85&gt;=FB199,EV$85&lt;=FC199),IFERROR($G199/FD199,0),"")</f>
        <v/>
      </c>
      <c r="EW199" s="90" t="str">
        <f>IF(AND(EW$85&gt;=FB199,EW$85&lt;=FC199),IFERROR($G199/FD199,0),"")</f>
        <v/>
      </c>
      <c r="EX199" s="90" t="str">
        <f>IF(AND(EX$85&gt;=FB199,EX$85&lt;=FC199),IFERROR($G199/FD199,0),"")</f>
        <v/>
      </c>
      <c r="EY199" s="90" t="str">
        <f>IF(AND(EY$85&gt;=FB199,EY$85&lt;=FC199),IFERROR($G199/FD199,0),"")</f>
        <v/>
      </c>
      <c r="EZ199" s="90" t="str">
        <f>IF(AND(EZ$85&gt;=FB199,EZ$85&lt;=FC199),IFERROR($G199/FD199,0),"")</f>
        <v/>
      </c>
      <c r="FA199" s="90" t="str">
        <f>IF(AND(FA$85&gt;=FB199,FA$85&lt;=FC199),IFERROR($G199/FD199,0),"")</f>
        <v/>
      </c>
      <c r="FB199">
        <f>'06_Presupuesto'!J285-'02_Rendimientos'!$B$79+1</f>
        <v>32</v>
      </c>
      <c r="FC199">
        <f>'06_Presupuesto'!K285-'02_Rendimientos'!$B$79+1</f>
        <v>45</v>
      </c>
      <c r="FD199">
        <f>FC199-FB199+1</f>
        <v>14</v>
      </c>
    </row>
    <row r="200" spans="2:160">
      <c r="B200" s="109" t="str">
        <f>'06_Presupuesto'!K120</f>
        <v>C.3.3.1</v>
      </c>
      <c r="C200" s="109" t="str">
        <f>'06_Presupuesto'!L120</f>
        <v>Cámara de inspección Domiciliaria 0 &lt; Hm &lt; 2m</v>
      </c>
      <c r="D200" s="109" t="str">
        <f>'06_Presupuesto'!M120</f>
        <v>UNI</v>
      </c>
      <c r="E200" s="110">
        <f>'06_Presupuesto'!N120</f>
        <v>1</v>
      </c>
      <c r="F200" s="110">
        <f>'06_Presupuesto'!O120</f>
        <v>800000</v>
      </c>
      <c r="G200" s="110">
        <f>'06_Presupuesto'!P120</f>
        <v>800000</v>
      </c>
      <c r="H200" s="110" t="str">
        <f>IF(AND(H$85&gt;=FB200,H$85&lt;=FC200),IFERROR($G200/FD200,0),"")</f>
        <v/>
      </c>
      <c r="I200" s="110" t="str">
        <f>IF(AND(I$85&gt;=FB200,I$85&lt;=FC200),IFERROR($G200/FD200,0),"")</f>
        <v/>
      </c>
      <c r="J200" s="110" t="str">
        <f>IF(AND(J$85&gt;=FB200,J$85&lt;=FC200),IFERROR($G200/FD200,0),"")</f>
        <v/>
      </c>
      <c r="K200" s="110" t="str">
        <f>IF(AND(K$85&gt;=FB200,K$85&lt;=FC200),IFERROR($G200/FD200,0),"")</f>
        <v/>
      </c>
      <c r="L200" s="110" t="str">
        <f>IF(AND(L$85&gt;=FB200,L$85&lt;=FC200),IFERROR($G200/FD200,0),"")</f>
        <v/>
      </c>
      <c r="M200" s="110" t="str">
        <f>IF(AND(M$85&gt;=FB200,M$85&lt;=FC200),IFERROR($G200/FD200,0),"")</f>
        <v/>
      </c>
      <c r="N200" s="110" t="str">
        <f>IF(AND(N$85&gt;=FB200,N$85&lt;=FC200),IFERROR($G200/FD200,0),"")</f>
        <v/>
      </c>
      <c r="O200" s="110" t="str">
        <f>IF(AND(O$85&gt;=FB200,O$85&lt;=FC200),IFERROR($G200/FD200,0),"")</f>
        <v/>
      </c>
      <c r="P200" s="110" t="str">
        <f>IF(AND(P$85&gt;=FB200,P$85&lt;=FC200),IFERROR($G200/FD200,0),"")</f>
        <v/>
      </c>
      <c r="Q200" s="110" t="str">
        <f>IF(AND(Q$85&gt;=FB200,Q$85&lt;=FC200),IFERROR($G200/FD200,0),"")</f>
        <v/>
      </c>
      <c r="R200" s="110" t="str">
        <f>IF(AND(R$85&gt;=FB200,R$85&lt;=FC200),IFERROR($G200/FD200,0),"")</f>
        <v/>
      </c>
      <c r="S200" s="110" t="str">
        <f>IF(AND(S$85&gt;=FB200,S$85&lt;=FC200),IFERROR($G200/FD200,0),"")</f>
        <v/>
      </c>
      <c r="T200" s="110" t="str">
        <f>IF(AND(T$85&gt;=FB200,T$85&lt;=FC200),IFERROR($G200/FD200,0),"")</f>
        <v/>
      </c>
      <c r="U200" s="110" t="str">
        <f>IF(AND(U$85&gt;=FB200,U$85&lt;=FC200),IFERROR($G200/FD200,0),"")</f>
        <v/>
      </c>
      <c r="V200" s="110" t="str">
        <f>IF(AND(V$85&gt;=FB200,V$85&lt;=FC200),IFERROR($G200/FD200,0),"")</f>
        <v/>
      </c>
      <c r="W200" s="110" t="str">
        <f>IF(AND(W$85&gt;=FB200,W$85&lt;=FC200),IFERROR($G200/FD200,0),"")</f>
        <v/>
      </c>
      <c r="X200" s="110" t="str">
        <f>IF(AND(X$85&gt;=FB200,X$85&lt;=FC200),IFERROR($G200/FD200,0),"")</f>
        <v/>
      </c>
      <c r="Y200" s="110" t="str">
        <f>IF(AND(Y$85&gt;=FB200,Y$85&lt;=FC200),IFERROR($G200/FD200,0),"")</f>
        <v/>
      </c>
      <c r="Z200" s="110" t="str">
        <f>IF(AND(Z$85&gt;=FB200,Z$85&lt;=FC200),IFERROR($G200/FD200,0),"")</f>
        <v/>
      </c>
      <c r="AA200" s="110" t="str">
        <f>IF(AND(AA$85&gt;=FB200,AA$85&lt;=FC200),IFERROR($G200/FD200,0),"")</f>
        <v/>
      </c>
      <c r="AB200" s="110" t="str">
        <f>IF(AND(AB$85&gt;=FB200,AB$85&lt;=FC200),IFERROR($G200/FD200,0),"")</f>
        <v/>
      </c>
      <c r="AC200" s="110" t="str">
        <f>IF(AND(AC$85&gt;=FB200,AC$85&lt;=FC200),IFERROR($G200/FD200,0),"")</f>
        <v/>
      </c>
      <c r="AD200" s="110" t="str">
        <f>IF(AND(AD$85&gt;=FB200,AD$85&lt;=FC200),IFERROR($G200/FD200,0),"")</f>
        <v/>
      </c>
      <c r="AE200" s="110" t="str">
        <f>IF(AND(AE$85&gt;=FB200,AE$85&lt;=FC200),IFERROR($G200/FD200,0),"")</f>
        <v/>
      </c>
      <c r="AF200" s="110" t="str">
        <f>IF(AND(AF$85&gt;=FB200,AF$85&lt;=FC200),IFERROR($G200/FD200,0),"")</f>
        <v/>
      </c>
      <c r="AG200" s="110" t="str">
        <f>IF(AND(AG$85&gt;=FB200,AG$85&lt;=FC200),IFERROR($G200/FD200,0),"")</f>
        <v/>
      </c>
      <c r="AH200" s="110" t="str">
        <f>IF(AND(AH$85&gt;=FB200,AH$85&lt;=FC200),IFERROR($G200/FD200,0),"")</f>
        <v/>
      </c>
      <c r="AI200" s="110" t="str">
        <f>IF(AND(AI$85&gt;=FB200,AI$85&lt;=FC200),IFERROR($G200/FD200,0),"")</f>
        <v/>
      </c>
      <c r="AJ200" s="110" t="str">
        <f>IF(AND(AJ$85&gt;=FB200,AJ$85&lt;=FC200),IFERROR($G200/FD200,0),"")</f>
        <v/>
      </c>
      <c r="AK200" s="110" t="str">
        <f>IF(AND(AK$85&gt;=FB200,AK$85&lt;=FC200),IFERROR($G200/FD200,0),"")</f>
        <v/>
      </c>
      <c r="AL200" s="110" t="str">
        <f>IF(AND(AL$85&gt;=FB200,AL$85&lt;=FC200),IFERROR($G200/FD200,0),"")</f>
        <v/>
      </c>
      <c r="AM200" s="110">
        <f>IF(AND(AM$85&gt;=FB200,AM$85&lt;=FC200),IFERROR($G200/FD200,0),"")</f>
        <v>57142.857142857145</v>
      </c>
      <c r="AN200" s="110">
        <f>IF(AND(AN$85&gt;=FB200,AN$85&lt;=FC200),IFERROR($G200/FD200,0),"")</f>
        <v>57142.857142857145</v>
      </c>
      <c r="AO200" s="110">
        <f>IF(AND(AO$85&gt;=FB200,AO$85&lt;=FC200),IFERROR($G200/FD200,0),"")</f>
        <v>57142.857142857145</v>
      </c>
      <c r="AP200" s="110">
        <f>IF(AND(AP$85&gt;=FB200,AP$85&lt;=FC200),IFERROR($G200/FD200,0),"")</f>
        <v>57142.857142857145</v>
      </c>
      <c r="AQ200" s="110">
        <f>IF(AND(AQ$85&gt;=FB200,AQ$85&lt;=FC200),IFERROR($G200/FD200,0),"")</f>
        <v>57142.857142857145</v>
      </c>
      <c r="AR200" s="110">
        <f>IF(AND(AR$85&gt;=FB200,AR$85&lt;=FC200),IFERROR($G200/FD200,0),"")</f>
        <v>57142.857142857145</v>
      </c>
      <c r="AS200" s="110">
        <f>IF(AND(AS$85&gt;=FB200,AS$85&lt;=FC200),IFERROR($G200/FD200,0),"")</f>
        <v>57142.857142857145</v>
      </c>
      <c r="AT200" s="110">
        <f>IF(AND(AT$85&gt;=FB200,AT$85&lt;=FC200),IFERROR($G200/FD200,0),"")</f>
        <v>57142.857142857145</v>
      </c>
      <c r="AU200" s="110">
        <f>IF(AND(AU$85&gt;=FB200,AU$85&lt;=FC200),IFERROR($G200/FD200,0),"")</f>
        <v>57142.857142857145</v>
      </c>
      <c r="AV200" s="110">
        <f>IF(AND(AV$85&gt;=FB200,AV$85&lt;=FC200),IFERROR($G200/FD200,0),"")</f>
        <v>57142.857142857145</v>
      </c>
      <c r="AW200" s="110">
        <f>IF(AND(AW$85&gt;=FB200,AW$85&lt;=FC200),IFERROR($G200/FD200,0),"")</f>
        <v>57142.857142857145</v>
      </c>
      <c r="AX200" s="110">
        <f>IF(AND(AX$85&gt;=FB200,AX$85&lt;=FC200),IFERROR($G200/FD200,0),"")</f>
        <v>57142.857142857145</v>
      </c>
      <c r="AY200" s="110">
        <f>IF(AND(AY$85&gt;=FB200,AY$85&lt;=FC200),IFERROR($G200/FD200,0),"")</f>
        <v>57142.857142857145</v>
      </c>
      <c r="AZ200" s="110">
        <f>IF(AND(AZ$85&gt;=FB200,AZ$85&lt;=FC200),IFERROR($G200/FD200,0),"")</f>
        <v>57142.857142857145</v>
      </c>
      <c r="BA200" s="110" t="str">
        <f>IF(AND(BA$85&gt;=FB200,BA$85&lt;=FC200),IFERROR($G200/FD200,0),"")</f>
        <v/>
      </c>
      <c r="BB200" s="110" t="str">
        <f>IF(AND(BB$85&gt;=FB200,BB$85&lt;=FC200),IFERROR($G200/FD200,0),"")</f>
        <v/>
      </c>
      <c r="BC200" s="110" t="str">
        <f>IF(AND(BC$85&gt;=FB200,BC$85&lt;=FC200),IFERROR($G200/FD200,0),"")</f>
        <v/>
      </c>
      <c r="BD200" s="110" t="str">
        <f>IF(AND(BD$85&gt;=FB200,BD$85&lt;=FC200),IFERROR($G200/FD200,0),"")</f>
        <v/>
      </c>
      <c r="BE200" s="110" t="str">
        <f>IF(AND(BE$85&gt;=FB200,BE$85&lt;=FC200),IFERROR($G200/FD200,0),"")</f>
        <v/>
      </c>
      <c r="BF200" s="110" t="str">
        <f>IF(AND(BF$85&gt;=FB200,BF$85&lt;=FC200),IFERROR($G200/FD200,0),"")</f>
        <v/>
      </c>
      <c r="BG200" s="110" t="str">
        <f>IF(AND(BG$85&gt;=FB200,BG$85&lt;=FC200),IFERROR($G200/FD200,0),"")</f>
        <v/>
      </c>
      <c r="BH200" s="110" t="str">
        <f>IF(AND(BH$85&gt;=FB200,BH$85&lt;=FC200),IFERROR($G200/FD200,0),"")</f>
        <v/>
      </c>
      <c r="BI200" s="110" t="str">
        <f>IF(AND(BI$85&gt;=FB200,BI$85&lt;=FC200),IFERROR($G200/FD200,0),"")</f>
        <v/>
      </c>
      <c r="BJ200" s="110" t="str">
        <f>IF(AND(BJ$85&gt;=FB200,BJ$85&lt;=FC200),IFERROR($G200/FD200,0),"")</f>
        <v/>
      </c>
      <c r="BK200" s="110" t="str">
        <f>IF(AND(BK$85&gt;=FB200,BK$85&lt;=FC200),IFERROR($G200/FD200,0),"")</f>
        <v/>
      </c>
      <c r="BL200" s="110" t="str">
        <f>IF(AND(BL$85&gt;=FB200,BL$85&lt;=FC200),IFERROR($G200/FD200,0),"")</f>
        <v/>
      </c>
      <c r="BM200" s="110" t="str">
        <f>IF(AND(BM$85&gt;=FB200,BM$85&lt;=FC200),IFERROR($G200/FD200,0),"")</f>
        <v/>
      </c>
      <c r="BN200" s="110" t="str">
        <f>IF(AND(BN$85&gt;=FB200,BN$85&lt;=FC200),IFERROR($G200/FD200,0),"")</f>
        <v/>
      </c>
      <c r="BO200" s="110" t="str">
        <f>IF(AND(BO$85&gt;=FB200,BO$85&lt;=FC200),IFERROR($G200/FD200,0),"")</f>
        <v/>
      </c>
      <c r="BP200" s="110" t="str">
        <f>IF(AND(BP$85&gt;=FB200,BP$85&lt;=FC200),IFERROR($G200/FD200,0),"")</f>
        <v/>
      </c>
      <c r="BQ200" s="110" t="str">
        <f>IF(AND(BQ$85&gt;=FB200,BQ$85&lt;=FC200),IFERROR($G200/FD200,0),"")</f>
        <v/>
      </c>
      <c r="BR200" s="110" t="str">
        <f>IF(AND(BR$85&gt;=FB200,BR$85&lt;=FC200),IFERROR($G200/FD200,0),"")</f>
        <v/>
      </c>
      <c r="BS200" s="110" t="str">
        <f>IF(AND(BS$85&gt;=FB200,BS$85&lt;=FC200),IFERROR($G200/FD200,0),"")</f>
        <v/>
      </c>
      <c r="BT200" s="110" t="str">
        <f>IF(AND(BT$85&gt;=FB200,BT$85&lt;=FC200),IFERROR($G200/FD200,0),"")</f>
        <v/>
      </c>
      <c r="BU200" s="110" t="str">
        <f>IF(AND(BU$85&gt;=FB200,BU$85&lt;=FC200),IFERROR($G200/FD200,0),"")</f>
        <v/>
      </c>
      <c r="BV200" s="110" t="str">
        <f>IF(AND(BV$85&gt;=FB200,BV$85&lt;=FC200),IFERROR($G200/FD200,0),"")</f>
        <v/>
      </c>
      <c r="BW200" s="110" t="str">
        <f>IF(AND(BW$85&gt;=FB200,BW$85&lt;=FC200),IFERROR($G200/FD200,0),"")</f>
        <v/>
      </c>
      <c r="BX200" s="110" t="str">
        <f>IF(AND(BX$85&gt;=FB200,BX$85&lt;=FC200),IFERROR($G200/FD200,0),"")</f>
        <v/>
      </c>
      <c r="BY200" s="110" t="str">
        <f>IF(AND(BY$85&gt;=FB200,BY$85&lt;=FC200),IFERROR($G200/FD200,0),"")</f>
        <v/>
      </c>
      <c r="BZ200" s="110" t="str">
        <f>IF(AND(BZ$85&gt;=FB200,BZ$85&lt;=FC200),IFERROR($G200/FD200,0),"")</f>
        <v/>
      </c>
      <c r="CA200" s="110" t="str">
        <f>IF(AND(CA$85&gt;=FB200,CA$85&lt;=FC200),IFERROR($G200/FD200,0),"")</f>
        <v/>
      </c>
      <c r="CB200" s="110" t="str">
        <f>IF(AND(CB$85&gt;=FB200,CB$85&lt;=FC200),IFERROR($G200/FD200,0),"")</f>
        <v/>
      </c>
      <c r="CC200" s="110" t="str">
        <f>IF(AND(CC$85&gt;=FB200,CC$85&lt;=FC200),IFERROR($G200/FD200,0),"")</f>
        <v/>
      </c>
      <c r="CD200" s="110" t="str">
        <f>IF(AND(CD$85&gt;=FB200,CD$85&lt;=FC200),IFERROR($G200/FD200,0),"")</f>
        <v/>
      </c>
      <c r="CE200" s="110" t="str">
        <f>IF(AND(CE$85&gt;=FB200,CE$85&lt;=FC200),IFERROR($G200/FD200,0),"")</f>
        <v/>
      </c>
      <c r="CF200" s="110" t="str">
        <f>IF(AND(CF$85&gt;=FB200,CF$85&lt;=FC200),IFERROR($G200/FD200,0),"")</f>
        <v/>
      </c>
      <c r="CG200" s="110" t="str">
        <f>IF(AND(CG$85&gt;=FB200,CG$85&lt;=FC200),IFERROR($G200/FD200,0),"")</f>
        <v/>
      </c>
      <c r="CH200" s="110" t="str">
        <f>IF(AND(CH$85&gt;=FB200,CH$85&lt;=FC200),IFERROR($G200/FD200,0),"")</f>
        <v/>
      </c>
      <c r="CI200" s="110" t="str">
        <f>IF(AND(CI$85&gt;=FB200,CI$85&lt;=FC200),IFERROR($G200/FD200,0),"")</f>
        <v/>
      </c>
      <c r="CJ200" s="110" t="str">
        <f>IF(AND(CJ$85&gt;=FB200,CJ$85&lt;=FC200),IFERROR($G200/FD200,0),"")</f>
        <v/>
      </c>
      <c r="CK200" s="110" t="str">
        <f>IF(AND(CK$85&gt;=FB200,CK$85&lt;=FC200),IFERROR($G200/FD200,0),"")</f>
        <v/>
      </c>
      <c r="CL200" s="110" t="str">
        <f>IF(AND(CL$85&gt;=FB200,CL$85&lt;=FC200),IFERROR($G200/FD200,0),"")</f>
        <v/>
      </c>
      <c r="CM200" s="110" t="str">
        <f>IF(AND(CM$85&gt;=FB200,CM$85&lt;=FC200),IFERROR($G200/FD200,0),"")</f>
        <v/>
      </c>
      <c r="CN200" s="110" t="str">
        <f>IF(AND(CN$85&gt;=FB200,CN$85&lt;=FC200),IFERROR($G200/FD200,0),"")</f>
        <v/>
      </c>
      <c r="CO200" s="110" t="str">
        <f>IF(AND(CO$85&gt;=FB200,CO$85&lt;=FC200),IFERROR($G200/FD200,0),"")</f>
        <v/>
      </c>
      <c r="CP200" s="110" t="str">
        <f>IF(AND(CP$85&gt;=FB200,CP$85&lt;=FC200),IFERROR($G200/FD200,0),"")</f>
        <v/>
      </c>
      <c r="CQ200" s="110" t="str">
        <f>IF(AND(CQ$85&gt;=FB200,CQ$85&lt;=FC200),IFERROR($G200/FD200,0),"")</f>
        <v/>
      </c>
      <c r="CR200" s="110" t="str">
        <f>IF(AND(CR$85&gt;=FB200,CR$85&lt;=FC200),IFERROR($G200/FD200,0),"")</f>
        <v/>
      </c>
      <c r="CS200" s="110" t="str">
        <f>IF(AND(CS$85&gt;=FB200,CS$85&lt;=FC200),IFERROR($G200/FD200,0),"")</f>
        <v/>
      </c>
      <c r="CT200" s="110" t="str">
        <f>IF(AND(CT$85&gt;=FB200,CT$85&lt;=FC200),IFERROR($G200/FD200,0),"")</f>
        <v/>
      </c>
      <c r="CU200" s="110" t="str">
        <f>IF(AND(CU$85&gt;=FB200,CU$85&lt;=FC200),IFERROR($G200/FD200,0),"")</f>
        <v/>
      </c>
      <c r="CV200" s="110" t="str">
        <f>IF(AND(CV$85&gt;=FB200,CV$85&lt;=FC200),IFERROR($G200/FD200,0),"")</f>
        <v/>
      </c>
      <c r="CW200" s="110" t="str">
        <f>IF(AND(CW$85&gt;=FB200,CW$85&lt;=FC200),IFERROR($G200/FD200,0),"")</f>
        <v/>
      </c>
      <c r="CX200" s="110" t="str">
        <f>IF(AND(CX$85&gt;=FB200,CX$85&lt;=FC200),IFERROR($G200/FD200,0),"")</f>
        <v/>
      </c>
      <c r="CY200" s="110" t="str">
        <f>IF(AND(CY$85&gt;=FB200,CY$85&lt;=FC200),IFERROR($G200/FD200,0),"")</f>
        <v/>
      </c>
      <c r="CZ200" s="110" t="str">
        <f>IF(AND(CZ$85&gt;=FB200,CZ$85&lt;=FC200),IFERROR($G200/FD200,0),"")</f>
        <v/>
      </c>
      <c r="DA200" s="110" t="str">
        <f>IF(AND(DA$85&gt;=FB200,DA$85&lt;=FC200),IFERROR($G200/FD200,0),"")</f>
        <v/>
      </c>
      <c r="DB200" s="110" t="str">
        <f>IF(AND(DB$85&gt;=FB200,DB$85&lt;=FC200),IFERROR($G200/FD200,0),"")</f>
        <v/>
      </c>
      <c r="DC200" s="110" t="str">
        <f>IF(AND(DC$85&gt;=FB200,DC$85&lt;=FC200),IFERROR($G200/FD200,0),"")</f>
        <v/>
      </c>
      <c r="DD200" s="110" t="str">
        <f>IF(AND(DD$85&gt;=FB200,DD$85&lt;=FC200),IFERROR($G200/FD200,0),"")</f>
        <v/>
      </c>
      <c r="DE200" s="110" t="str">
        <f>IF(AND(DE$85&gt;=FB200,DE$85&lt;=FC200),IFERROR($G200/FD200,0),"")</f>
        <v/>
      </c>
      <c r="DF200" s="110" t="str">
        <f>IF(AND(DF$85&gt;=FB200,DF$85&lt;=FC200),IFERROR($G200/FD200,0),"")</f>
        <v/>
      </c>
      <c r="DG200" s="110" t="str">
        <f>IF(AND(DG$85&gt;=FB200,DG$85&lt;=FC200),IFERROR($G200/FD200,0),"")</f>
        <v/>
      </c>
      <c r="DH200" s="110" t="str">
        <f>IF(AND(DH$85&gt;=FB200,DH$85&lt;=FC200),IFERROR($G200/FD200,0),"")</f>
        <v/>
      </c>
      <c r="DI200" s="110" t="str">
        <f>IF(AND(DI$85&gt;=FB200,DI$85&lt;=FC200),IFERROR($G200/FD200,0),"")</f>
        <v/>
      </c>
      <c r="DJ200" s="110" t="str">
        <f>IF(AND(DJ$85&gt;=FB200,DJ$85&lt;=FC200),IFERROR($G200/FD200,0),"")</f>
        <v/>
      </c>
      <c r="DK200" s="110" t="str">
        <f>IF(AND(DK$85&gt;=FB200,DK$85&lt;=FC200),IFERROR($G200/FD200,0),"")</f>
        <v/>
      </c>
      <c r="DL200" s="110" t="str">
        <f>IF(AND(DL$85&gt;=FB200,DL$85&lt;=FC200),IFERROR($G200/FD200,0),"")</f>
        <v/>
      </c>
      <c r="DM200" s="110" t="str">
        <f>IF(AND(DM$85&gt;=FB200,DM$85&lt;=FC200),IFERROR($G200/FD200,0),"")</f>
        <v/>
      </c>
      <c r="DN200" s="110" t="str">
        <f>IF(AND(DN$85&gt;=FB200,DN$85&lt;=FC200),IFERROR($G200/FD200,0),"")</f>
        <v/>
      </c>
      <c r="DO200" s="110" t="str">
        <f>IF(AND(DO$85&gt;=FB200,DO$85&lt;=FC200),IFERROR($G200/FD200,0),"")</f>
        <v/>
      </c>
      <c r="DP200" s="110" t="str">
        <f>IF(AND(DP$85&gt;=FB200,DP$85&lt;=FC200),IFERROR($G200/FD200,0),"")</f>
        <v/>
      </c>
      <c r="DQ200" s="110" t="str">
        <f>IF(AND(DQ$85&gt;=FB200,DQ$85&lt;=FC200),IFERROR($G200/FD200,0),"")</f>
        <v/>
      </c>
      <c r="DR200" s="110" t="str">
        <f>IF(AND(DR$85&gt;=FB200,DR$85&lt;=FC200),IFERROR($G200/FD200,0),"")</f>
        <v/>
      </c>
      <c r="DS200" s="110" t="str">
        <f>IF(AND(DS$85&gt;=FB200,DS$85&lt;=FC200),IFERROR($G200/FD200,0),"")</f>
        <v/>
      </c>
      <c r="DT200" s="110" t="str">
        <f>IF(AND(DT$85&gt;=FB200,DT$85&lt;=FC200),IFERROR($G200/FD200,0),"")</f>
        <v/>
      </c>
      <c r="DU200" s="110" t="str">
        <f>IF(AND(DU$85&gt;=FB200,DU$85&lt;=FC200),IFERROR($G200/FD200,0),"")</f>
        <v/>
      </c>
      <c r="DV200" s="110" t="str">
        <f>IF(AND(DV$85&gt;=FB200,DV$85&lt;=FC200),IFERROR($G200/FD200,0),"")</f>
        <v/>
      </c>
      <c r="DW200" s="110" t="str">
        <f>IF(AND(DW$85&gt;=FB200,DW$85&lt;=FC200),IFERROR($G200/FD200,0),"")</f>
        <v/>
      </c>
      <c r="DX200" s="110" t="str">
        <f>IF(AND(DX$85&gt;=FB200,DX$85&lt;=FC200),IFERROR($G200/FD200,0),"")</f>
        <v/>
      </c>
      <c r="DY200" s="110" t="str">
        <f>IF(AND(DY$85&gt;=FB200,DY$85&lt;=FC200),IFERROR($G200/FD200,0),"")</f>
        <v/>
      </c>
      <c r="DZ200" s="110" t="str">
        <f>IF(AND(DZ$85&gt;=FB200,DZ$85&lt;=FC200),IFERROR($G200/FD200,0),"")</f>
        <v/>
      </c>
      <c r="EA200" s="110" t="str">
        <f>IF(AND(EA$85&gt;=FB200,EA$85&lt;=FC200),IFERROR($G200/FD200,0),"")</f>
        <v/>
      </c>
      <c r="EB200" s="110" t="str">
        <f>IF(AND(EB$85&gt;=FB200,EB$85&lt;=FC200),IFERROR($G200/FD200,0),"")</f>
        <v/>
      </c>
      <c r="EC200" s="110" t="str">
        <f>IF(AND(EC$85&gt;=FB200,EC$85&lt;=FC200),IFERROR($G200/FD200,0),"")</f>
        <v/>
      </c>
      <c r="ED200" s="110" t="str">
        <f>IF(AND(ED$85&gt;=FB200,ED$85&lt;=FC200),IFERROR($G200/FD200,0),"")</f>
        <v/>
      </c>
      <c r="EE200" s="110" t="str">
        <f>IF(AND(EE$85&gt;=FB200,EE$85&lt;=FC200),IFERROR($G200/FD200,0),"")</f>
        <v/>
      </c>
      <c r="EF200" s="110" t="str">
        <f>IF(AND(EF$85&gt;=FB200,EF$85&lt;=FC200),IFERROR($G200/FD200,0),"")</f>
        <v/>
      </c>
      <c r="EG200" s="110" t="str">
        <f>IF(AND(EG$85&gt;=FB200,EG$85&lt;=FC200),IFERROR($G200/FD200,0),"")</f>
        <v/>
      </c>
      <c r="EH200" s="110" t="str">
        <f>IF(AND(EH$85&gt;=FB200,EH$85&lt;=FC200),IFERROR($G200/FD200,0),"")</f>
        <v/>
      </c>
      <c r="EI200" s="110" t="str">
        <f>IF(AND(EI$85&gt;=FB200,EI$85&lt;=FC200),IFERROR($G200/FD200,0),"")</f>
        <v/>
      </c>
      <c r="EJ200" s="110" t="str">
        <f>IF(AND(EJ$85&gt;=FB200,EJ$85&lt;=FC200),IFERROR($G200/FD200,0),"")</f>
        <v/>
      </c>
      <c r="EK200" s="110" t="str">
        <f>IF(AND(EK$85&gt;=FB200,EK$85&lt;=FC200),IFERROR($G200/FD200,0),"")</f>
        <v/>
      </c>
      <c r="EL200" s="110" t="str">
        <f>IF(AND(EL$85&gt;=FB200,EL$85&lt;=FC200),IFERROR($G200/FD200,0),"")</f>
        <v/>
      </c>
      <c r="EM200" s="110" t="str">
        <f>IF(AND(EM$85&gt;=FB200,EM$85&lt;=FC200),IFERROR($G200/FD200,0),"")</f>
        <v/>
      </c>
      <c r="EN200" s="110" t="str">
        <f>IF(AND(EN$85&gt;=FB200,EN$85&lt;=FC200),IFERROR($G200/FD200,0),"")</f>
        <v/>
      </c>
      <c r="EO200" s="110" t="str">
        <f>IF(AND(EO$85&gt;=FB200,EO$85&lt;=FC200),IFERROR($G200/FD200,0),"")</f>
        <v/>
      </c>
      <c r="EP200" s="110" t="str">
        <f>IF(AND(EP$85&gt;=FB200,EP$85&lt;=FC200),IFERROR($G200/FD200,0),"")</f>
        <v/>
      </c>
      <c r="EQ200" s="110" t="str">
        <f>IF(AND(EQ$85&gt;=FB200,EQ$85&lt;=FC200),IFERROR($G200/FD200,0),"")</f>
        <v/>
      </c>
      <c r="ER200" s="110" t="str">
        <f>IF(AND(ER$85&gt;=FB200,ER$85&lt;=FC200),IFERROR($G200/FD200,0),"")</f>
        <v/>
      </c>
      <c r="ES200" s="110" t="str">
        <f>IF(AND(ES$85&gt;=FB200,ES$85&lt;=FC200),IFERROR($G200/FD200,0),"")</f>
        <v/>
      </c>
      <c r="ET200" s="110" t="str">
        <f>IF(AND(ET$85&gt;=FB200,ET$85&lt;=FC200),IFERROR($G200/FD200,0),"")</f>
        <v/>
      </c>
      <c r="EU200" s="110" t="str">
        <f>IF(AND(EU$85&gt;=FB200,EU$85&lt;=FC200),IFERROR($G200/FD200,0),"")</f>
        <v/>
      </c>
      <c r="EV200" s="110" t="str">
        <f>IF(AND(EV$85&gt;=FB200,EV$85&lt;=FC200),IFERROR($G200/FD200,0),"")</f>
        <v/>
      </c>
      <c r="EW200" s="110" t="str">
        <f>IF(AND(EW$85&gt;=FB200,EW$85&lt;=FC200),IFERROR($G200/FD200,0),"")</f>
        <v/>
      </c>
      <c r="EX200" s="110" t="str">
        <f>IF(AND(EX$85&gt;=FB200,EX$85&lt;=FC200),IFERROR($G200/FD200,0),"")</f>
        <v/>
      </c>
      <c r="EY200" s="110" t="str">
        <f>IF(AND(EY$85&gt;=FB200,EY$85&lt;=FC200),IFERROR($G200/FD200,0),"")</f>
        <v/>
      </c>
      <c r="EZ200" s="110" t="str">
        <f>IF(AND(EZ$85&gt;=FB200,EZ$85&lt;=FC200),IFERROR($G200/FD200,0),"")</f>
        <v/>
      </c>
      <c r="FA200" s="110" t="str">
        <f>IF(AND(FA$85&gt;=FB200,FA$85&lt;=FC200),IFERROR($G200/FD200,0),"")</f>
        <v/>
      </c>
      <c r="FB200">
        <f>'06_Presupuesto'!J286-'02_Rendimientos'!$B$79+1</f>
        <v>32</v>
      </c>
      <c r="FC200">
        <f>'06_Presupuesto'!K286-'02_Rendimientos'!$B$79+1</f>
        <v>45</v>
      </c>
      <c r="FD200">
        <f>FC200-FB200+1</f>
        <v>14</v>
      </c>
    </row>
    <row r="201" spans="2:160">
      <c r="B201" t="str">
        <f>'06_Presupuesto'!K121</f>
        <v>C.3.4.1</v>
      </c>
      <c r="C201" t="str">
        <f>'06_Presupuesto'!L121</f>
        <v>Unión Domiciliaria (incluye última cámara)</v>
      </c>
      <c r="D201" t="str">
        <f>'06_Presupuesto'!M121</f>
        <v>UNI</v>
      </c>
      <c r="E201" s="90">
        <f>'06_Presupuesto'!N121</f>
        <v>1</v>
      </c>
      <c r="F201" s="90">
        <f>'06_Presupuesto'!O121</f>
        <v>1024999.9999999999</v>
      </c>
      <c r="G201" s="90">
        <f>'06_Presupuesto'!P121</f>
        <v>1024999.9999999999</v>
      </c>
      <c r="H201" s="90" t="str">
        <f>IF(AND(H$85&gt;=FB201,H$85&lt;=FC201),IFERROR($G201/FD201,0),"")</f>
        <v/>
      </c>
      <c r="I201" s="90" t="str">
        <f>IF(AND(I$85&gt;=FB201,I$85&lt;=FC201),IFERROR($G201/FD201,0),"")</f>
        <v/>
      </c>
      <c r="J201" s="90" t="str">
        <f>IF(AND(J$85&gt;=FB201,J$85&lt;=FC201),IFERROR($G201/FD201,0),"")</f>
        <v/>
      </c>
      <c r="K201" s="90" t="str">
        <f>IF(AND(K$85&gt;=FB201,K$85&lt;=FC201),IFERROR($G201/FD201,0),"")</f>
        <v/>
      </c>
      <c r="L201" s="90" t="str">
        <f>IF(AND(L$85&gt;=FB201,L$85&lt;=FC201),IFERROR($G201/FD201,0),"")</f>
        <v/>
      </c>
      <c r="M201" s="90" t="str">
        <f>IF(AND(M$85&gt;=FB201,M$85&lt;=FC201),IFERROR($G201/FD201,0),"")</f>
        <v/>
      </c>
      <c r="N201" s="90" t="str">
        <f>IF(AND(N$85&gt;=FB201,N$85&lt;=FC201),IFERROR($G201/FD201,0),"")</f>
        <v/>
      </c>
      <c r="O201" s="90" t="str">
        <f>IF(AND(O$85&gt;=FB201,O$85&lt;=FC201),IFERROR($G201/FD201,0),"")</f>
        <v/>
      </c>
      <c r="P201" s="90" t="str">
        <f>IF(AND(P$85&gt;=FB201,P$85&lt;=FC201),IFERROR($G201/FD201,0),"")</f>
        <v/>
      </c>
      <c r="Q201" s="90" t="str">
        <f>IF(AND(Q$85&gt;=FB201,Q$85&lt;=FC201),IFERROR($G201/FD201,0),"")</f>
        <v/>
      </c>
      <c r="R201" s="90" t="str">
        <f>IF(AND(R$85&gt;=FB201,R$85&lt;=FC201),IFERROR($G201/FD201,0),"")</f>
        <v/>
      </c>
      <c r="S201" s="90" t="str">
        <f>IF(AND(S$85&gt;=FB201,S$85&lt;=FC201),IFERROR($G201/FD201,0),"")</f>
        <v/>
      </c>
      <c r="T201" s="90" t="str">
        <f>IF(AND(T$85&gt;=FB201,T$85&lt;=FC201),IFERROR($G201/FD201,0),"")</f>
        <v/>
      </c>
      <c r="U201" s="90" t="str">
        <f>IF(AND(U$85&gt;=FB201,U$85&lt;=FC201),IFERROR($G201/FD201,0),"")</f>
        <v/>
      </c>
      <c r="V201" s="90" t="str">
        <f>IF(AND(V$85&gt;=FB201,V$85&lt;=FC201),IFERROR($G201/FD201,0),"")</f>
        <v/>
      </c>
      <c r="W201" s="90" t="str">
        <f>IF(AND(W$85&gt;=FB201,W$85&lt;=FC201),IFERROR($G201/FD201,0),"")</f>
        <v/>
      </c>
      <c r="X201" s="90" t="str">
        <f>IF(AND(X$85&gt;=FB201,X$85&lt;=FC201),IFERROR($G201/FD201,0),"")</f>
        <v/>
      </c>
      <c r="Y201" s="90" t="str">
        <f>IF(AND(Y$85&gt;=FB201,Y$85&lt;=FC201),IFERROR($G201/FD201,0),"")</f>
        <v/>
      </c>
      <c r="Z201" s="90" t="str">
        <f>IF(AND(Z$85&gt;=FB201,Z$85&lt;=FC201),IFERROR($G201/FD201,0),"")</f>
        <v/>
      </c>
      <c r="AA201" s="90" t="str">
        <f>IF(AND(AA$85&gt;=FB201,AA$85&lt;=FC201),IFERROR($G201/FD201,0),"")</f>
        <v/>
      </c>
      <c r="AB201" s="90" t="str">
        <f>IF(AND(AB$85&gt;=FB201,AB$85&lt;=FC201),IFERROR($G201/FD201,0),"")</f>
        <v/>
      </c>
      <c r="AC201" s="90" t="str">
        <f>IF(AND(AC$85&gt;=FB201,AC$85&lt;=FC201),IFERROR($G201/FD201,0),"")</f>
        <v/>
      </c>
      <c r="AD201" s="90" t="str">
        <f>IF(AND(AD$85&gt;=FB201,AD$85&lt;=FC201),IFERROR($G201/FD201,0),"")</f>
        <v/>
      </c>
      <c r="AE201" s="90" t="str">
        <f>IF(AND(AE$85&gt;=FB201,AE$85&lt;=FC201),IFERROR($G201/FD201,0),"")</f>
        <v/>
      </c>
      <c r="AF201" s="90" t="str">
        <f>IF(AND(AF$85&gt;=FB201,AF$85&lt;=FC201),IFERROR($G201/FD201,0),"")</f>
        <v/>
      </c>
      <c r="AG201" s="90" t="str">
        <f>IF(AND(AG$85&gt;=FB201,AG$85&lt;=FC201),IFERROR($G201/FD201,0),"")</f>
        <v/>
      </c>
      <c r="AH201" s="90" t="str">
        <f>IF(AND(AH$85&gt;=FB201,AH$85&lt;=FC201),IFERROR($G201/FD201,0),"")</f>
        <v/>
      </c>
      <c r="AI201" s="90" t="str">
        <f>IF(AND(AI$85&gt;=FB201,AI$85&lt;=FC201),IFERROR($G201/FD201,0),"")</f>
        <v/>
      </c>
      <c r="AJ201" s="90" t="str">
        <f>IF(AND(AJ$85&gt;=FB201,AJ$85&lt;=FC201),IFERROR($G201/FD201,0),"")</f>
        <v/>
      </c>
      <c r="AK201" s="90" t="str">
        <f>IF(AND(AK$85&gt;=FB201,AK$85&lt;=FC201),IFERROR($G201/FD201,0),"")</f>
        <v/>
      </c>
      <c r="AL201" s="90" t="str">
        <f>IF(AND(AL$85&gt;=FB201,AL$85&lt;=FC201),IFERROR($G201/FD201,0),"")</f>
        <v/>
      </c>
      <c r="AM201" s="90">
        <f>IF(AND(AM$85&gt;=FB201,AM$85&lt;=FC201),IFERROR($G201/FD201,0),"")</f>
        <v>73214.28571428571</v>
      </c>
      <c r="AN201" s="90">
        <f>IF(AND(AN$85&gt;=FB201,AN$85&lt;=FC201),IFERROR($G201/FD201,0),"")</f>
        <v>73214.28571428571</v>
      </c>
      <c r="AO201" s="90">
        <f>IF(AND(AO$85&gt;=FB201,AO$85&lt;=FC201),IFERROR($G201/FD201,0),"")</f>
        <v>73214.28571428571</v>
      </c>
      <c r="AP201" s="90">
        <f>IF(AND(AP$85&gt;=FB201,AP$85&lt;=FC201),IFERROR($G201/FD201,0),"")</f>
        <v>73214.28571428571</v>
      </c>
      <c r="AQ201" s="90">
        <f>IF(AND(AQ$85&gt;=FB201,AQ$85&lt;=FC201),IFERROR($G201/FD201,0),"")</f>
        <v>73214.28571428571</v>
      </c>
      <c r="AR201" s="90">
        <f>IF(AND(AR$85&gt;=FB201,AR$85&lt;=FC201),IFERROR($G201/FD201,0),"")</f>
        <v>73214.28571428571</v>
      </c>
      <c r="AS201" s="90">
        <f>IF(AND(AS$85&gt;=FB201,AS$85&lt;=FC201),IFERROR($G201/FD201,0),"")</f>
        <v>73214.28571428571</v>
      </c>
      <c r="AT201" s="90">
        <f>IF(AND(AT$85&gt;=FB201,AT$85&lt;=FC201),IFERROR($G201/FD201,0),"")</f>
        <v>73214.28571428571</v>
      </c>
      <c r="AU201" s="90">
        <f>IF(AND(AU$85&gt;=FB201,AU$85&lt;=FC201),IFERROR($G201/FD201,0),"")</f>
        <v>73214.28571428571</v>
      </c>
      <c r="AV201" s="90">
        <f>IF(AND(AV$85&gt;=FB201,AV$85&lt;=FC201),IFERROR($G201/FD201,0),"")</f>
        <v>73214.28571428571</v>
      </c>
      <c r="AW201" s="90">
        <f>IF(AND(AW$85&gt;=FB201,AW$85&lt;=FC201),IFERROR($G201/FD201,0),"")</f>
        <v>73214.28571428571</v>
      </c>
      <c r="AX201" s="90">
        <f>IF(AND(AX$85&gt;=FB201,AX$85&lt;=FC201),IFERROR($G201/FD201,0),"")</f>
        <v>73214.28571428571</v>
      </c>
      <c r="AY201" s="90">
        <f>IF(AND(AY$85&gt;=FB201,AY$85&lt;=FC201),IFERROR($G201/FD201,0),"")</f>
        <v>73214.28571428571</v>
      </c>
      <c r="AZ201" s="90">
        <f>IF(AND(AZ$85&gt;=FB201,AZ$85&lt;=FC201),IFERROR($G201/FD201,0),"")</f>
        <v>73214.28571428571</v>
      </c>
      <c r="BA201" s="90" t="str">
        <f>IF(AND(BA$85&gt;=FB201,BA$85&lt;=FC201),IFERROR($G201/FD201,0),"")</f>
        <v/>
      </c>
      <c r="BB201" s="90" t="str">
        <f>IF(AND(BB$85&gt;=FB201,BB$85&lt;=FC201),IFERROR($G201/FD201,0),"")</f>
        <v/>
      </c>
      <c r="BC201" s="90" t="str">
        <f>IF(AND(BC$85&gt;=FB201,BC$85&lt;=FC201),IFERROR($G201/FD201,0),"")</f>
        <v/>
      </c>
      <c r="BD201" s="90" t="str">
        <f>IF(AND(BD$85&gt;=FB201,BD$85&lt;=FC201),IFERROR($G201/FD201,0),"")</f>
        <v/>
      </c>
      <c r="BE201" s="90" t="str">
        <f>IF(AND(BE$85&gt;=FB201,BE$85&lt;=FC201),IFERROR($G201/FD201,0),"")</f>
        <v/>
      </c>
      <c r="BF201" s="90" t="str">
        <f>IF(AND(BF$85&gt;=FB201,BF$85&lt;=FC201),IFERROR($G201/FD201,0),"")</f>
        <v/>
      </c>
      <c r="BG201" s="90" t="str">
        <f>IF(AND(BG$85&gt;=FB201,BG$85&lt;=FC201),IFERROR($G201/FD201,0),"")</f>
        <v/>
      </c>
      <c r="BH201" s="90" t="str">
        <f>IF(AND(BH$85&gt;=FB201,BH$85&lt;=FC201),IFERROR($G201/FD201,0),"")</f>
        <v/>
      </c>
      <c r="BI201" s="90" t="str">
        <f>IF(AND(BI$85&gt;=FB201,BI$85&lt;=FC201),IFERROR($G201/FD201,0),"")</f>
        <v/>
      </c>
      <c r="BJ201" s="90" t="str">
        <f>IF(AND(BJ$85&gt;=FB201,BJ$85&lt;=FC201),IFERROR($G201/FD201,0),"")</f>
        <v/>
      </c>
      <c r="BK201" s="90" t="str">
        <f>IF(AND(BK$85&gt;=FB201,BK$85&lt;=FC201),IFERROR($G201/FD201,0),"")</f>
        <v/>
      </c>
      <c r="BL201" s="90" t="str">
        <f>IF(AND(BL$85&gt;=FB201,BL$85&lt;=FC201),IFERROR($G201/FD201,0),"")</f>
        <v/>
      </c>
      <c r="BM201" s="90" t="str">
        <f>IF(AND(BM$85&gt;=FB201,BM$85&lt;=FC201),IFERROR($G201/FD201,0),"")</f>
        <v/>
      </c>
      <c r="BN201" s="90" t="str">
        <f>IF(AND(BN$85&gt;=FB201,BN$85&lt;=FC201),IFERROR($G201/FD201,0),"")</f>
        <v/>
      </c>
      <c r="BO201" s="90" t="str">
        <f>IF(AND(BO$85&gt;=FB201,BO$85&lt;=FC201),IFERROR($G201/FD201,0),"")</f>
        <v/>
      </c>
      <c r="BP201" s="90" t="str">
        <f>IF(AND(BP$85&gt;=FB201,BP$85&lt;=FC201),IFERROR($G201/FD201,0),"")</f>
        <v/>
      </c>
      <c r="BQ201" s="90" t="str">
        <f>IF(AND(BQ$85&gt;=FB201,BQ$85&lt;=FC201),IFERROR($G201/FD201,0),"")</f>
        <v/>
      </c>
      <c r="BR201" s="90" t="str">
        <f>IF(AND(BR$85&gt;=FB201,BR$85&lt;=FC201),IFERROR($G201/FD201,0),"")</f>
        <v/>
      </c>
      <c r="BS201" s="90" t="str">
        <f>IF(AND(BS$85&gt;=FB201,BS$85&lt;=FC201),IFERROR($G201/FD201,0),"")</f>
        <v/>
      </c>
      <c r="BT201" s="90" t="str">
        <f>IF(AND(BT$85&gt;=FB201,BT$85&lt;=FC201),IFERROR($G201/FD201,0),"")</f>
        <v/>
      </c>
      <c r="BU201" s="90" t="str">
        <f>IF(AND(BU$85&gt;=FB201,BU$85&lt;=FC201),IFERROR($G201/FD201,0),"")</f>
        <v/>
      </c>
      <c r="BV201" s="90" t="str">
        <f>IF(AND(BV$85&gt;=FB201,BV$85&lt;=FC201),IFERROR($G201/FD201,0),"")</f>
        <v/>
      </c>
      <c r="BW201" s="90" t="str">
        <f>IF(AND(BW$85&gt;=FB201,BW$85&lt;=FC201),IFERROR($G201/FD201,0),"")</f>
        <v/>
      </c>
      <c r="BX201" s="90" t="str">
        <f>IF(AND(BX$85&gt;=FB201,BX$85&lt;=FC201),IFERROR($G201/FD201,0),"")</f>
        <v/>
      </c>
      <c r="BY201" s="90" t="str">
        <f>IF(AND(BY$85&gt;=FB201,BY$85&lt;=FC201),IFERROR($G201/FD201,0),"")</f>
        <v/>
      </c>
      <c r="BZ201" s="90" t="str">
        <f>IF(AND(BZ$85&gt;=FB201,BZ$85&lt;=FC201),IFERROR($G201/FD201,0),"")</f>
        <v/>
      </c>
      <c r="CA201" s="90" t="str">
        <f>IF(AND(CA$85&gt;=FB201,CA$85&lt;=FC201),IFERROR($G201/FD201,0),"")</f>
        <v/>
      </c>
      <c r="CB201" s="90" t="str">
        <f>IF(AND(CB$85&gt;=FB201,CB$85&lt;=FC201),IFERROR($G201/FD201,0),"")</f>
        <v/>
      </c>
      <c r="CC201" s="90" t="str">
        <f>IF(AND(CC$85&gt;=FB201,CC$85&lt;=FC201),IFERROR($G201/FD201,0),"")</f>
        <v/>
      </c>
      <c r="CD201" s="90" t="str">
        <f>IF(AND(CD$85&gt;=FB201,CD$85&lt;=FC201),IFERROR($G201/FD201,0),"")</f>
        <v/>
      </c>
      <c r="CE201" s="90" t="str">
        <f>IF(AND(CE$85&gt;=FB201,CE$85&lt;=FC201),IFERROR($G201/FD201,0),"")</f>
        <v/>
      </c>
      <c r="CF201" s="90" t="str">
        <f>IF(AND(CF$85&gt;=FB201,CF$85&lt;=FC201),IFERROR($G201/FD201,0),"")</f>
        <v/>
      </c>
      <c r="CG201" s="90" t="str">
        <f>IF(AND(CG$85&gt;=FB201,CG$85&lt;=FC201),IFERROR($G201/FD201,0),"")</f>
        <v/>
      </c>
      <c r="CH201" s="90" t="str">
        <f>IF(AND(CH$85&gt;=FB201,CH$85&lt;=FC201),IFERROR($G201/FD201,0),"")</f>
        <v/>
      </c>
      <c r="CI201" s="90" t="str">
        <f>IF(AND(CI$85&gt;=FB201,CI$85&lt;=FC201),IFERROR($G201/FD201,0),"")</f>
        <v/>
      </c>
      <c r="CJ201" s="90" t="str">
        <f>IF(AND(CJ$85&gt;=FB201,CJ$85&lt;=FC201),IFERROR($G201/FD201,0),"")</f>
        <v/>
      </c>
      <c r="CK201" s="90" t="str">
        <f>IF(AND(CK$85&gt;=FB201,CK$85&lt;=FC201),IFERROR($G201/FD201,0),"")</f>
        <v/>
      </c>
      <c r="CL201" s="90" t="str">
        <f>IF(AND(CL$85&gt;=FB201,CL$85&lt;=FC201),IFERROR($G201/FD201,0),"")</f>
        <v/>
      </c>
      <c r="CM201" s="90" t="str">
        <f>IF(AND(CM$85&gt;=FB201,CM$85&lt;=FC201),IFERROR($G201/FD201,0),"")</f>
        <v/>
      </c>
      <c r="CN201" s="90" t="str">
        <f>IF(AND(CN$85&gt;=FB201,CN$85&lt;=FC201),IFERROR($G201/FD201,0),"")</f>
        <v/>
      </c>
      <c r="CO201" s="90" t="str">
        <f>IF(AND(CO$85&gt;=FB201,CO$85&lt;=FC201),IFERROR($G201/FD201,0),"")</f>
        <v/>
      </c>
      <c r="CP201" s="90" t="str">
        <f>IF(AND(CP$85&gt;=FB201,CP$85&lt;=FC201),IFERROR($G201/FD201,0),"")</f>
        <v/>
      </c>
      <c r="CQ201" s="90" t="str">
        <f>IF(AND(CQ$85&gt;=FB201,CQ$85&lt;=FC201),IFERROR($G201/FD201,0),"")</f>
        <v/>
      </c>
      <c r="CR201" s="90" t="str">
        <f>IF(AND(CR$85&gt;=FB201,CR$85&lt;=FC201),IFERROR($G201/FD201,0),"")</f>
        <v/>
      </c>
      <c r="CS201" s="90" t="str">
        <f>IF(AND(CS$85&gt;=FB201,CS$85&lt;=FC201),IFERROR($G201/FD201,0),"")</f>
        <v/>
      </c>
      <c r="CT201" s="90" t="str">
        <f>IF(AND(CT$85&gt;=FB201,CT$85&lt;=FC201),IFERROR($G201/FD201,0),"")</f>
        <v/>
      </c>
      <c r="CU201" s="90" t="str">
        <f>IF(AND(CU$85&gt;=FB201,CU$85&lt;=FC201),IFERROR($G201/FD201,0),"")</f>
        <v/>
      </c>
      <c r="CV201" s="90" t="str">
        <f>IF(AND(CV$85&gt;=FB201,CV$85&lt;=FC201),IFERROR($G201/FD201,0),"")</f>
        <v/>
      </c>
      <c r="CW201" s="90" t="str">
        <f>IF(AND(CW$85&gt;=FB201,CW$85&lt;=FC201),IFERROR($G201/FD201,0),"")</f>
        <v/>
      </c>
      <c r="CX201" s="90" t="str">
        <f>IF(AND(CX$85&gt;=FB201,CX$85&lt;=FC201),IFERROR($G201/FD201,0),"")</f>
        <v/>
      </c>
      <c r="CY201" s="90" t="str">
        <f>IF(AND(CY$85&gt;=FB201,CY$85&lt;=FC201),IFERROR($G201/FD201,0),"")</f>
        <v/>
      </c>
      <c r="CZ201" s="90" t="str">
        <f>IF(AND(CZ$85&gt;=FB201,CZ$85&lt;=FC201),IFERROR($G201/FD201,0),"")</f>
        <v/>
      </c>
      <c r="DA201" s="90" t="str">
        <f>IF(AND(DA$85&gt;=FB201,DA$85&lt;=FC201),IFERROR($G201/FD201,0),"")</f>
        <v/>
      </c>
      <c r="DB201" s="90" t="str">
        <f>IF(AND(DB$85&gt;=FB201,DB$85&lt;=FC201),IFERROR($G201/FD201,0),"")</f>
        <v/>
      </c>
      <c r="DC201" s="90" t="str">
        <f>IF(AND(DC$85&gt;=FB201,DC$85&lt;=FC201),IFERROR($G201/FD201,0),"")</f>
        <v/>
      </c>
      <c r="DD201" s="90" t="str">
        <f>IF(AND(DD$85&gt;=FB201,DD$85&lt;=FC201),IFERROR($G201/FD201,0),"")</f>
        <v/>
      </c>
      <c r="DE201" s="90" t="str">
        <f>IF(AND(DE$85&gt;=FB201,DE$85&lt;=FC201),IFERROR($G201/FD201,0),"")</f>
        <v/>
      </c>
      <c r="DF201" s="90" t="str">
        <f>IF(AND(DF$85&gt;=FB201,DF$85&lt;=FC201),IFERROR($G201/FD201,0),"")</f>
        <v/>
      </c>
      <c r="DG201" s="90" t="str">
        <f>IF(AND(DG$85&gt;=FB201,DG$85&lt;=FC201),IFERROR($G201/FD201,0),"")</f>
        <v/>
      </c>
      <c r="DH201" s="90" t="str">
        <f>IF(AND(DH$85&gt;=FB201,DH$85&lt;=FC201),IFERROR($G201/FD201,0),"")</f>
        <v/>
      </c>
      <c r="DI201" s="90" t="str">
        <f>IF(AND(DI$85&gt;=FB201,DI$85&lt;=FC201),IFERROR($G201/FD201,0),"")</f>
        <v/>
      </c>
      <c r="DJ201" s="90" t="str">
        <f>IF(AND(DJ$85&gt;=FB201,DJ$85&lt;=FC201),IFERROR($G201/FD201,0),"")</f>
        <v/>
      </c>
      <c r="DK201" s="90" t="str">
        <f>IF(AND(DK$85&gt;=FB201,DK$85&lt;=FC201),IFERROR($G201/FD201,0),"")</f>
        <v/>
      </c>
      <c r="DL201" s="90" t="str">
        <f>IF(AND(DL$85&gt;=FB201,DL$85&lt;=FC201),IFERROR($G201/FD201,0),"")</f>
        <v/>
      </c>
      <c r="DM201" s="90" t="str">
        <f>IF(AND(DM$85&gt;=FB201,DM$85&lt;=FC201),IFERROR($G201/FD201,0),"")</f>
        <v/>
      </c>
      <c r="DN201" s="90" t="str">
        <f>IF(AND(DN$85&gt;=FB201,DN$85&lt;=FC201),IFERROR($G201/FD201,0),"")</f>
        <v/>
      </c>
      <c r="DO201" s="90" t="str">
        <f>IF(AND(DO$85&gt;=FB201,DO$85&lt;=FC201),IFERROR($G201/FD201,0),"")</f>
        <v/>
      </c>
      <c r="DP201" s="90" t="str">
        <f>IF(AND(DP$85&gt;=FB201,DP$85&lt;=FC201),IFERROR($G201/FD201,0),"")</f>
        <v/>
      </c>
      <c r="DQ201" s="90" t="str">
        <f>IF(AND(DQ$85&gt;=FB201,DQ$85&lt;=FC201),IFERROR($G201/FD201,0),"")</f>
        <v/>
      </c>
      <c r="DR201" s="90" t="str">
        <f>IF(AND(DR$85&gt;=FB201,DR$85&lt;=FC201),IFERROR($G201/FD201,0),"")</f>
        <v/>
      </c>
      <c r="DS201" s="90" t="str">
        <f>IF(AND(DS$85&gt;=FB201,DS$85&lt;=FC201),IFERROR($G201/FD201,0),"")</f>
        <v/>
      </c>
      <c r="DT201" s="90" t="str">
        <f>IF(AND(DT$85&gt;=FB201,DT$85&lt;=FC201),IFERROR($G201/FD201,0),"")</f>
        <v/>
      </c>
      <c r="DU201" s="90" t="str">
        <f>IF(AND(DU$85&gt;=FB201,DU$85&lt;=FC201),IFERROR($G201/FD201,0),"")</f>
        <v/>
      </c>
      <c r="DV201" s="90" t="str">
        <f>IF(AND(DV$85&gt;=FB201,DV$85&lt;=FC201),IFERROR($G201/FD201,0),"")</f>
        <v/>
      </c>
      <c r="DW201" s="90" t="str">
        <f>IF(AND(DW$85&gt;=FB201,DW$85&lt;=FC201),IFERROR($G201/FD201,0),"")</f>
        <v/>
      </c>
      <c r="DX201" s="90" t="str">
        <f>IF(AND(DX$85&gt;=FB201,DX$85&lt;=FC201),IFERROR($G201/FD201,0),"")</f>
        <v/>
      </c>
      <c r="DY201" s="90" t="str">
        <f>IF(AND(DY$85&gt;=FB201,DY$85&lt;=FC201),IFERROR($G201/FD201,0),"")</f>
        <v/>
      </c>
      <c r="DZ201" s="90" t="str">
        <f>IF(AND(DZ$85&gt;=FB201,DZ$85&lt;=FC201),IFERROR($G201/FD201,0),"")</f>
        <v/>
      </c>
      <c r="EA201" s="90" t="str">
        <f>IF(AND(EA$85&gt;=FB201,EA$85&lt;=FC201),IFERROR($G201/FD201,0),"")</f>
        <v/>
      </c>
      <c r="EB201" s="90" t="str">
        <f>IF(AND(EB$85&gt;=FB201,EB$85&lt;=FC201),IFERROR($G201/FD201,0),"")</f>
        <v/>
      </c>
      <c r="EC201" s="90" t="str">
        <f>IF(AND(EC$85&gt;=FB201,EC$85&lt;=FC201),IFERROR($G201/FD201,0),"")</f>
        <v/>
      </c>
      <c r="ED201" s="90" t="str">
        <f>IF(AND(ED$85&gt;=FB201,ED$85&lt;=FC201),IFERROR($G201/FD201,0),"")</f>
        <v/>
      </c>
      <c r="EE201" s="90" t="str">
        <f>IF(AND(EE$85&gt;=FB201,EE$85&lt;=FC201),IFERROR($G201/FD201,0),"")</f>
        <v/>
      </c>
      <c r="EF201" s="90" t="str">
        <f>IF(AND(EF$85&gt;=FB201,EF$85&lt;=FC201),IFERROR($G201/FD201,0),"")</f>
        <v/>
      </c>
      <c r="EG201" s="90" t="str">
        <f>IF(AND(EG$85&gt;=FB201,EG$85&lt;=FC201),IFERROR($G201/FD201,0),"")</f>
        <v/>
      </c>
      <c r="EH201" s="90" t="str">
        <f>IF(AND(EH$85&gt;=FB201,EH$85&lt;=FC201),IFERROR($G201/FD201,0),"")</f>
        <v/>
      </c>
      <c r="EI201" s="90" t="str">
        <f>IF(AND(EI$85&gt;=FB201,EI$85&lt;=FC201),IFERROR($G201/FD201,0),"")</f>
        <v/>
      </c>
      <c r="EJ201" s="90" t="str">
        <f>IF(AND(EJ$85&gt;=FB201,EJ$85&lt;=FC201),IFERROR($G201/FD201,0),"")</f>
        <v/>
      </c>
      <c r="EK201" s="90" t="str">
        <f>IF(AND(EK$85&gt;=FB201,EK$85&lt;=FC201),IFERROR($G201/FD201,0),"")</f>
        <v/>
      </c>
      <c r="EL201" s="90" t="str">
        <f>IF(AND(EL$85&gt;=FB201,EL$85&lt;=FC201),IFERROR($G201/FD201,0),"")</f>
        <v/>
      </c>
      <c r="EM201" s="90" t="str">
        <f>IF(AND(EM$85&gt;=FB201,EM$85&lt;=FC201),IFERROR($G201/FD201,0),"")</f>
        <v/>
      </c>
      <c r="EN201" s="90" t="str">
        <f>IF(AND(EN$85&gt;=FB201,EN$85&lt;=FC201),IFERROR($G201/FD201,0),"")</f>
        <v/>
      </c>
      <c r="EO201" s="90" t="str">
        <f>IF(AND(EO$85&gt;=FB201,EO$85&lt;=FC201),IFERROR($G201/FD201,0),"")</f>
        <v/>
      </c>
      <c r="EP201" s="90" t="str">
        <f>IF(AND(EP$85&gt;=FB201,EP$85&lt;=FC201),IFERROR($G201/FD201,0),"")</f>
        <v/>
      </c>
      <c r="EQ201" s="90" t="str">
        <f>IF(AND(EQ$85&gt;=FB201,EQ$85&lt;=FC201),IFERROR($G201/FD201,0),"")</f>
        <v/>
      </c>
      <c r="ER201" s="90" t="str">
        <f>IF(AND(ER$85&gt;=FB201,ER$85&lt;=FC201),IFERROR($G201/FD201,0),"")</f>
        <v/>
      </c>
      <c r="ES201" s="90" t="str">
        <f>IF(AND(ES$85&gt;=FB201,ES$85&lt;=FC201),IFERROR($G201/FD201,0),"")</f>
        <v/>
      </c>
      <c r="ET201" s="90" t="str">
        <f>IF(AND(ET$85&gt;=FB201,ET$85&lt;=FC201),IFERROR($G201/FD201,0),"")</f>
        <v/>
      </c>
      <c r="EU201" s="90" t="str">
        <f>IF(AND(EU$85&gt;=FB201,EU$85&lt;=FC201),IFERROR($G201/FD201,0),"")</f>
        <v/>
      </c>
      <c r="EV201" s="90" t="str">
        <f>IF(AND(EV$85&gt;=FB201,EV$85&lt;=FC201),IFERROR($G201/FD201,0),"")</f>
        <v/>
      </c>
      <c r="EW201" s="90" t="str">
        <f>IF(AND(EW$85&gt;=FB201,EW$85&lt;=FC201),IFERROR($G201/FD201,0),"")</f>
        <v/>
      </c>
      <c r="EX201" s="90" t="str">
        <f>IF(AND(EX$85&gt;=FB201,EX$85&lt;=FC201),IFERROR($G201/FD201,0),"")</f>
        <v/>
      </c>
      <c r="EY201" s="90" t="str">
        <f>IF(AND(EY$85&gt;=FB201,EY$85&lt;=FC201),IFERROR($G201/FD201,0),"")</f>
        <v/>
      </c>
      <c r="EZ201" s="90" t="str">
        <f>IF(AND(EZ$85&gt;=FB201,EZ$85&lt;=FC201),IFERROR($G201/FD201,0),"")</f>
        <v/>
      </c>
      <c r="FA201" s="90" t="str">
        <f>IF(AND(FA$85&gt;=FB201,FA$85&lt;=FC201),IFERROR($G201/FD201,0),"")</f>
        <v/>
      </c>
      <c r="FB201">
        <f>'06_Presupuesto'!J287-'02_Rendimientos'!$B$79+1</f>
        <v>32</v>
      </c>
      <c r="FC201">
        <f>'06_Presupuesto'!K287-'02_Rendimientos'!$B$79+1</f>
        <v>45</v>
      </c>
      <c r="FD201">
        <f>FC201-FB201+1</f>
        <v>14</v>
      </c>
    </row>
    <row r="202" spans="2:160">
      <c r="B202" s="109" t="str">
        <f>'06_Presupuesto'!K122</f>
        <v>C.3.4.2</v>
      </c>
      <c r="C202" s="109" t="str">
        <f>'06_Presupuesto'!L122</f>
        <v>Rotura y Reposición de pavimentos</v>
      </c>
      <c r="D202" s="109" t="str">
        <f>'06_Presupuesto'!M122</f>
        <v>UNI</v>
      </c>
      <c r="E202" s="110">
        <f>'06_Presupuesto'!N122</f>
        <v>1</v>
      </c>
      <c r="F202" s="110">
        <f>'06_Presupuesto'!O122</f>
        <v>450000</v>
      </c>
      <c r="G202" s="110">
        <f>'06_Presupuesto'!P122</f>
        <v>450000</v>
      </c>
      <c r="H202" s="110" t="str">
        <f>IF(AND(H$85&gt;=FB202,H$85&lt;=FC202),IFERROR($G202/FD202,0),"")</f>
        <v/>
      </c>
      <c r="I202" s="110" t="str">
        <f>IF(AND(I$85&gt;=FB202,I$85&lt;=FC202),IFERROR($G202/FD202,0),"")</f>
        <v/>
      </c>
      <c r="J202" s="110" t="str">
        <f>IF(AND(J$85&gt;=FB202,J$85&lt;=FC202),IFERROR($G202/FD202,0),"")</f>
        <v/>
      </c>
      <c r="K202" s="110" t="str">
        <f>IF(AND(K$85&gt;=FB202,K$85&lt;=FC202),IFERROR($G202/FD202,0),"")</f>
        <v/>
      </c>
      <c r="L202" s="110" t="str">
        <f>IF(AND(L$85&gt;=FB202,L$85&lt;=FC202),IFERROR($G202/FD202,0),"")</f>
        <v/>
      </c>
      <c r="M202" s="110" t="str">
        <f>IF(AND(M$85&gt;=FB202,M$85&lt;=FC202),IFERROR($G202/FD202,0),"")</f>
        <v/>
      </c>
      <c r="N202" s="110" t="str">
        <f>IF(AND(N$85&gt;=FB202,N$85&lt;=FC202),IFERROR($G202/FD202,0),"")</f>
        <v/>
      </c>
      <c r="O202" s="110" t="str">
        <f>IF(AND(O$85&gt;=FB202,O$85&lt;=FC202),IFERROR($G202/FD202,0),"")</f>
        <v/>
      </c>
      <c r="P202" s="110" t="str">
        <f>IF(AND(P$85&gt;=FB202,P$85&lt;=FC202),IFERROR($G202/FD202,0),"")</f>
        <v/>
      </c>
      <c r="Q202" s="110" t="str">
        <f>IF(AND(Q$85&gt;=FB202,Q$85&lt;=FC202),IFERROR($G202/FD202,0),"")</f>
        <v/>
      </c>
      <c r="R202" s="110" t="str">
        <f>IF(AND(R$85&gt;=FB202,R$85&lt;=FC202),IFERROR($G202/FD202,0),"")</f>
        <v/>
      </c>
      <c r="S202" s="110" t="str">
        <f>IF(AND(S$85&gt;=FB202,S$85&lt;=FC202),IFERROR($G202/FD202,0),"")</f>
        <v/>
      </c>
      <c r="T202" s="110" t="str">
        <f>IF(AND(T$85&gt;=FB202,T$85&lt;=FC202),IFERROR($G202/FD202,0),"")</f>
        <v/>
      </c>
      <c r="U202" s="110" t="str">
        <f>IF(AND(U$85&gt;=FB202,U$85&lt;=FC202),IFERROR($G202/FD202,0),"")</f>
        <v/>
      </c>
      <c r="V202" s="110" t="str">
        <f>IF(AND(V$85&gt;=FB202,V$85&lt;=FC202),IFERROR($G202/FD202,0),"")</f>
        <v/>
      </c>
      <c r="W202" s="110" t="str">
        <f>IF(AND(W$85&gt;=FB202,W$85&lt;=FC202),IFERROR($G202/FD202,0),"")</f>
        <v/>
      </c>
      <c r="X202" s="110" t="str">
        <f>IF(AND(X$85&gt;=FB202,X$85&lt;=FC202),IFERROR($G202/FD202,0),"")</f>
        <v/>
      </c>
      <c r="Y202" s="110" t="str">
        <f>IF(AND(Y$85&gt;=FB202,Y$85&lt;=FC202),IFERROR($G202/FD202,0),"")</f>
        <v/>
      </c>
      <c r="Z202" s="110" t="str">
        <f>IF(AND(Z$85&gt;=FB202,Z$85&lt;=FC202),IFERROR($G202/FD202,0),"")</f>
        <v/>
      </c>
      <c r="AA202" s="110" t="str">
        <f>IF(AND(AA$85&gt;=FB202,AA$85&lt;=FC202),IFERROR($G202/FD202,0),"")</f>
        <v/>
      </c>
      <c r="AB202" s="110" t="str">
        <f>IF(AND(AB$85&gt;=FB202,AB$85&lt;=FC202),IFERROR($G202/FD202,0),"")</f>
        <v/>
      </c>
      <c r="AC202" s="110" t="str">
        <f>IF(AND(AC$85&gt;=FB202,AC$85&lt;=FC202),IFERROR($G202/FD202,0),"")</f>
        <v/>
      </c>
      <c r="AD202" s="110" t="str">
        <f>IF(AND(AD$85&gt;=FB202,AD$85&lt;=FC202),IFERROR($G202/FD202,0),"")</f>
        <v/>
      </c>
      <c r="AE202" s="110" t="str">
        <f>IF(AND(AE$85&gt;=FB202,AE$85&lt;=FC202),IFERROR($G202/FD202,0),"")</f>
        <v/>
      </c>
      <c r="AF202" s="110" t="str">
        <f>IF(AND(AF$85&gt;=FB202,AF$85&lt;=FC202),IFERROR($G202/FD202,0),"")</f>
        <v/>
      </c>
      <c r="AG202" s="110" t="str">
        <f>IF(AND(AG$85&gt;=FB202,AG$85&lt;=FC202),IFERROR($G202/FD202,0),"")</f>
        <v/>
      </c>
      <c r="AH202" s="110" t="str">
        <f>IF(AND(AH$85&gt;=FB202,AH$85&lt;=FC202),IFERROR($G202/FD202,0),"")</f>
        <v/>
      </c>
      <c r="AI202" s="110" t="str">
        <f>IF(AND(AI$85&gt;=FB202,AI$85&lt;=FC202),IFERROR($G202/FD202,0),"")</f>
        <v/>
      </c>
      <c r="AJ202" s="110" t="str">
        <f>IF(AND(AJ$85&gt;=FB202,AJ$85&lt;=FC202),IFERROR($G202/FD202,0),"")</f>
        <v/>
      </c>
      <c r="AK202" s="110" t="str">
        <f>IF(AND(AK$85&gt;=FB202,AK$85&lt;=FC202),IFERROR($G202/FD202,0),"")</f>
        <v/>
      </c>
      <c r="AL202" s="110" t="str">
        <f>IF(AND(AL$85&gt;=FB202,AL$85&lt;=FC202),IFERROR($G202/FD202,0),"")</f>
        <v/>
      </c>
      <c r="AM202" s="110">
        <f>IF(AND(AM$85&gt;=FB202,AM$85&lt;=FC202),IFERROR($G202/FD202,0),"")</f>
        <v>32142.857142857141</v>
      </c>
      <c r="AN202" s="110">
        <f>IF(AND(AN$85&gt;=FB202,AN$85&lt;=FC202),IFERROR($G202/FD202,0),"")</f>
        <v>32142.857142857141</v>
      </c>
      <c r="AO202" s="110">
        <f>IF(AND(AO$85&gt;=FB202,AO$85&lt;=FC202),IFERROR($G202/FD202,0),"")</f>
        <v>32142.857142857141</v>
      </c>
      <c r="AP202" s="110">
        <f>IF(AND(AP$85&gt;=FB202,AP$85&lt;=FC202),IFERROR($G202/FD202,0),"")</f>
        <v>32142.857142857141</v>
      </c>
      <c r="AQ202" s="110">
        <f>IF(AND(AQ$85&gt;=FB202,AQ$85&lt;=FC202),IFERROR($G202/FD202,0),"")</f>
        <v>32142.857142857141</v>
      </c>
      <c r="AR202" s="110">
        <f>IF(AND(AR$85&gt;=FB202,AR$85&lt;=FC202),IFERROR($G202/FD202,0),"")</f>
        <v>32142.857142857141</v>
      </c>
      <c r="AS202" s="110">
        <f>IF(AND(AS$85&gt;=FB202,AS$85&lt;=FC202),IFERROR($G202/FD202,0),"")</f>
        <v>32142.857142857141</v>
      </c>
      <c r="AT202" s="110">
        <f>IF(AND(AT$85&gt;=FB202,AT$85&lt;=FC202),IFERROR($G202/FD202,0),"")</f>
        <v>32142.857142857141</v>
      </c>
      <c r="AU202" s="110">
        <f>IF(AND(AU$85&gt;=FB202,AU$85&lt;=FC202),IFERROR($G202/FD202,0),"")</f>
        <v>32142.857142857141</v>
      </c>
      <c r="AV202" s="110">
        <f>IF(AND(AV$85&gt;=FB202,AV$85&lt;=FC202),IFERROR($G202/FD202,0),"")</f>
        <v>32142.857142857141</v>
      </c>
      <c r="AW202" s="110">
        <f>IF(AND(AW$85&gt;=FB202,AW$85&lt;=FC202),IFERROR($G202/FD202,0),"")</f>
        <v>32142.857142857141</v>
      </c>
      <c r="AX202" s="110">
        <f>IF(AND(AX$85&gt;=FB202,AX$85&lt;=FC202),IFERROR($G202/FD202,0),"")</f>
        <v>32142.857142857141</v>
      </c>
      <c r="AY202" s="110">
        <f>IF(AND(AY$85&gt;=FB202,AY$85&lt;=FC202),IFERROR($G202/FD202,0),"")</f>
        <v>32142.857142857141</v>
      </c>
      <c r="AZ202" s="110">
        <f>IF(AND(AZ$85&gt;=FB202,AZ$85&lt;=FC202),IFERROR($G202/FD202,0),"")</f>
        <v>32142.857142857141</v>
      </c>
      <c r="BA202" s="110" t="str">
        <f>IF(AND(BA$85&gt;=FB202,BA$85&lt;=FC202),IFERROR($G202/FD202,0),"")</f>
        <v/>
      </c>
      <c r="BB202" s="110" t="str">
        <f>IF(AND(BB$85&gt;=FB202,BB$85&lt;=FC202),IFERROR($G202/FD202,0),"")</f>
        <v/>
      </c>
      <c r="BC202" s="110" t="str">
        <f>IF(AND(BC$85&gt;=FB202,BC$85&lt;=FC202),IFERROR($G202/FD202,0),"")</f>
        <v/>
      </c>
      <c r="BD202" s="110" t="str">
        <f>IF(AND(BD$85&gt;=FB202,BD$85&lt;=FC202),IFERROR($G202/FD202,0),"")</f>
        <v/>
      </c>
      <c r="BE202" s="110" t="str">
        <f>IF(AND(BE$85&gt;=FB202,BE$85&lt;=FC202),IFERROR($G202/FD202,0),"")</f>
        <v/>
      </c>
      <c r="BF202" s="110" t="str">
        <f>IF(AND(BF$85&gt;=FB202,BF$85&lt;=FC202),IFERROR($G202/FD202,0),"")</f>
        <v/>
      </c>
      <c r="BG202" s="110" t="str">
        <f>IF(AND(BG$85&gt;=FB202,BG$85&lt;=FC202),IFERROR($G202/FD202,0),"")</f>
        <v/>
      </c>
      <c r="BH202" s="110" t="str">
        <f>IF(AND(BH$85&gt;=FB202,BH$85&lt;=FC202),IFERROR($G202/FD202,0),"")</f>
        <v/>
      </c>
      <c r="BI202" s="110" t="str">
        <f>IF(AND(BI$85&gt;=FB202,BI$85&lt;=FC202),IFERROR($G202/FD202,0),"")</f>
        <v/>
      </c>
      <c r="BJ202" s="110" t="str">
        <f>IF(AND(BJ$85&gt;=FB202,BJ$85&lt;=FC202),IFERROR($G202/FD202,0),"")</f>
        <v/>
      </c>
      <c r="BK202" s="110" t="str">
        <f>IF(AND(BK$85&gt;=FB202,BK$85&lt;=FC202),IFERROR($G202/FD202,0),"")</f>
        <v/>
      </c>
      <c r="BL202" s="110" t="str">
        <f>IF(AND(BL$85&gt;=FB202,BL$85&lt;=FC202),IFERROR($G202/FD202,0),"")</f>
        <v/>
      </c>
      <c r="BM202" s="110" t="str">
        <f>IF(AND(BM$85&gt;=FB202,BM$85&lt;=FC202),IFERROR($G202/FD202,0),"")</f>
        <v/>
      </c>
      <c r="BN202" s="110" t="str">
        <f>IF(AND(BN$85&gt;=FB202,BN$85&lt;=FC202),IFERROR($G202/FD202,0),"")</f>
        <v/>
      </c>
      <c r="BO202" s="110" t="str">
        <f>IF(AND(BO$85&gt;=FB202,BO$85&lt;=FC202),IFERROR($G202/FD202,0),"")</f>
        <v/>
      </c>
      <c r="BP202" s="110" t="str">
        <f>IF(AND(BP$85&gt;=FB202,BP$85&lt;=FC202),IFERROR($G202/FD202,0),"")</f>
        <v/>
      </c>
      <c r="BQ202" s="110" t="str">
        <f>IF(AND(BQ$85&gt;=FB202,BQ$85&lt;=FC202),IFERROR($G202/FD202,0),"")</f>
        <v/>
      </c>
      <c r="BR202" s="110" t="str">
        <f>IF(AND(BR$85&gt;=FB202,BR$85&lt;=FC202),IFERROR($G202/FD202,0),"")</f>
        <v/>
      </c>
      <c r="BS202" s="110" t="str">
        <f>IF(AND(BS$85&gt;=FB202,BS$85&lt;=FC202),IFERROR($G202/FD202,0),"")</f>
        <v/>
      </c>
      <c r="BT202" s="110" t="str">
        <f>IF(AND(BT$85&gt;=FB202,BT$85&lt;=FC202),IFERROR($G202/FD202,0),"")</f>
        <v/>
      </c>
      <c r="BU202" s="110" t="str">
        <f>IF(AND(BU$85&gt;=FB202,BU$85&lt;=FC202),IFERROR($G202/FD202,0),"")</f>
        <v/>
      </c>
      <c r="BV202" s="110" t="str">
        <f>IF(AND(BV$85&gt;=FB202,BV$85&lt;=FC202),IFERROR($G202/FD202,0),"")</f>
        <v/>
      </c>
      <c r="BW202" s="110" t="str">
        <f>IF(AND(BW$85&gt;=FB202,BW$85&lt;=FC202),IFERROR($G202/FD202,0),"")</f>
        <v/>
      </c>
      <c r="BX202" s="110" t="str">
        <f>IF(AND(BX$85&gt;=FB202,BX$85&lt;=FC202),IFERROR($G202/FD202,0),"")</f>
        <v/>
      </c>
      <c r="BY202" s="110" t="str">
        <f>IF(AND(BY$85&gt;=FB202,BY$85&lt;=FC202),IFERROR($G202/FD202,0),"")</f>
        <v/>
      </c>
      <c r="BZ202" s="110" t="str">
        <f>IF(AND(BZ$85&gt;=FB202,BZ$85&lt;=FC202),IFERROR($G202/FD202,0),"")</f>
        <v/>
      </c>
      <c r="CA202" s="110" t="str">
        <f>IF(AND(CA$85&gt;=FB202,CA$85&lt;=FC202),IFERROR($G202/FD202,0),"")</f>
        <v/>
      </c>
      <c r="CB202" s="110" t="str">
        <f>IF(AND(CB$85&gt;=FB202,CB$85&lt;=FC202),IFERROR($G202/FD202,0),"")</f>
        <v/>
      </c>
      <c r="CC202" s="110" t="str">
        <f>IF(AND(CC$85&gt;=FB202,CC$85&lt;=FC202),IFERROR($G202/FD202,0),"")</f>
        <v/>
      </c>
      <c r="CD202" s="110" t="str">
        <f>IF(AND(CD$85&gt;=FB202,CD$85&lt;=FC202),IFERROR($G202/FD202,0),"")</f>
        <v/>
      </c>
      <c r="CE202" s="110" t="str">
        <f>IF(AND(CE$85&gt;=FB202,CE$85&lt;=FC202),IFERROR($G202/FD202,0),"")</f>
        <v/>
      </c>
      <c r="CF202" s="110" t="str">
        <f>IF(AND(CF$85&gt;=FB202,CF$85&lt;=FC202),IFERROR($G202/FD202,0),"")</f>
        <v/>
      </c>
      <c r="CG202" s="110" t="str">
        <f>IF(AND(CG$85&gt;=FB202,CG$85&lt;=FC202),IFERROR($G202/FD202,0),"")</f>
        <v/>
      </c>
      <c r="CH202" s="110" t="str">
        <f>IF(AND(CH$85&gt;=FB202,CH$85&lt;=FC202),IFERROR($G202/FD202,0),"")</f>
        <v/>
      </c>
      <c r="CI202" s="110" t="str">
        <f>IF(AND(CI$85&gt;=FB202,CI$85&lt;=FC202),IFERROR($G202/FD202,0),"")</f>
        <v/>
      </c>
      <c r="CJ202" s="110" t="str">
        <f>IF(AND(CJ$85&gt;=FB202,CJ$85&lt;=FC202),IFERROR($G202/FD202,0),"")</f>
        <v/>
      </c>
      <c r="CK202" s="110" t="str">
        <f>IF(AND(CK$85&gt;=FB202,CK$85&lt;=FC202),IFERROR($G202/FD202,0),"")</f>
        <v/>
      </c>
      <c r="CL202" s="110" t="str">
        <f>IF(AND(CL$85&gt;=FB202,CL$85&lt;=FC202),IFERROR($G202/FD202,0),"")</f>
        <v/>
      </c>
      <c r="CM202" s="110" t="str">
        <f>IF(AND(CM$85&gt;=FB202,CM$85&lt;=FC202),IFERROR($G202/FD202,0),"")</f>
        <v/>
      </c>
      <c r="CN202" s="110" t="str">
        <f>IF(AND(CN$85&gt;=FB202,CN$85&lt;=FC202),IFERROR($G202/FD202,0),"")</f>
        <v/>
      </c>
      <c r="CO202" s="110" t="str">
        <f>IF(AND(CO$85&gt;=FB202,CO$85&lt;=FC202),IFERROR($G202/FD202,0),"")</f>
        <v/>
      </c>
      <c r="CP202" s="110" t="str">
        <f>IF(AND(CP$85&gt;=FB202,CP$85&lt;=FC202),IFERROR($G202/FD202,0),"")</f>
        <v/>
      </c>
      <c r="CQ202" s="110" t="str">
        <f>IF(AND(CQ$85&gt;=FB202,CQ$85&lt;=FC202),IFERROR($G202/FD202,0),"")</f>
        <v/>
      </c>
      <c r="CR202" s="110" t="str">
        <f>IF(AND(CR$85&gt;=FB202,CR$85&lt;=FC202),IFERROR($G202/FD202,0),"")</f>
        <v/>
      </c>
      <c r="CS202" s="110" t="str">
        <f>IF(AND(CS$85&gt;=FB202,CS$85&lt;=FC202),IFERROR($G202/FD202,0),"")</f>
        <v/>
      </c>
      <c r="CT202" s="110" t="str">
        <f>IF(AND(CT$85&gt;=FB202,CT$85&lt;=FC202),IFERROR($G202/FD202,0),"")</f>
        <v/>
      </c>
      <c r="CU202" s="110" t="str">
        <f>IF(AND(CU$85&gt;=FB202,CU$85&lt;=FC202),IFERROR($G202/FD202,0),"")</f>
        <v/>
      </c>
      <c r="CV202" s="110" t="str">
        <f>IF(AND(CV$85&gt;=FB202,CV$85&lt;=FC202),IFERROR($G202/FD202,0),"")</f>
        <v/>
      </c>
      <c r="CW202" s="110" t="str">
        <f>IF(AND(CW$85&gt;=FB202,CW$85&lt;=FC202),IFERROR($G202/FD202,0),"")</f>
        <v/>
      </c>
      <c r="CX202" s="110" t="str">
        <f>IF(AND(CX$85&gt;=FB202,CX$85&lt;=FC202),IFERROR($G202/FD202,0),"")</f>
        <v/>
      </c>
      <c r="CY202" s="110" t="str">
        <f>IF(AND(CY$85&gt;=FB202,CY$85&lt;=FC202),IFERROR($G202/FD202,0),"")</f>
        <v/>
      </c>
      <c r="CZ202" s="110" t="str">
        <f>IF(AND(CZ$85&gt;=FB202,CZ$85&lt;=FC202),IFERROR($G202/FD202,0),"")</f>
        <v/>
      </c>
      <c r="DA202" s="110" t="str">
        <f>IF(AND(DA$85&gt;=FB202,DA$85&lt;=FC202),IFERROR($G202/FD202,0),"")</f>
        <v/>
      </c>
      <c r="DB202" s="110" t="str">
        <f>IF(AND(DB$85&gt;=FB202,DB$85&lt;=FC202),IFERROR($G202/FD202,0),"")</f>
        <v/>
      </c>
      <c r="DC202" s="110" t="str">
        <f>IF(AND(DC$85&gt;=FB202,DC$85&lt;=FC202),IFERROR($G202/FD202,0),"")</f>
        <v/>
      </c>
      <c r="DD202" s="110" t="str">
        <f>IF(AND(DD$85&gt;=FB202,DD$85&lt;=FC202),IFERROR($G202/FD202,0),"")</f>
        <v/>
      </c>
      <c r="DE202" s="110" t="str">
        <f>IF(AND(DE$85&gt;=FB202,DE$85&lt;=FC202),IFERROR($G202/FD202,0),"")</f>
        <v/>
      </c>
      <c r="DF202" s="110" t="str">
        <f>IF(AND(DF$85&gt;=FB202,DF$85&lt;=FC202),IFERROR($G202/FD202,0),"")</f>
        <v/>
      </c>
      <c r="DG202" s="110" t="str">
        <f>IF(AND(DG$85&gt;=FB202,DG$85&lt;=FC202),IFERROR($G202/FD202,0),"")</f>
        <v/>
      </c>
      <c r="DH202" s="110" t="str">
        <f>IF(AND(DH$85&gt;=FB202,DH$85&lt;=FC202),IFERROR($G202/FD202,0),"")</f>
        <v/>
      </c>
      <c r="DI202" s="110" t="str">
        <f>IF(AND(DI$85&gt;=FB202,DI$85&lt;=FC202),IFERROR($G202/FD202,0),"")</f>
        <v/>
      </c>
      <c r="DJ202" s="110" t="str">
        <f>IF(AND(DJ$85&gt;=FB202,DJ$85&lt;=FC202),IFERROR($G202/FD202,0),"")</f>
        <v/>
      </c>
      <c r="DK202" s="110" t="str">
        <f>IF(AND(DK$85&gt;=FB202,DK$85&lt;=FC202),IFERROR($G202/FD202,0),"")</f>
        <v/>
      </c>
      <c r="DL202" s="110" t="str">
        <f>IF(AND(DL$85&gt;=FB202,DL$85&lt;=FC202),IFERROR($G202/FD202,0),"")</f>
        <v/>
      </c>
      <c r="DM202" s="110" t="str">
        <f>IF(AND(DM$85&gt;=FB202,DM$85&lt;=FC202),IFERROR($G202/FD202,0),"")</f>
        <v/>
      </c>
      <c r="DN202" s="110" t="str">
        <f>IF(AND(DN$85&gt;=FB202,DN$85&lt;=FC202),IFERROR($G202/FD202,0),"")</f>
        <v/>
      </c>
      <c r="DO202" s="110" t="str">
        <f>IF(AND(DO$85&gt;=FB202,DO$85&lt;=FC202),IFERROR($G202/FD202,0),"")</f>
        <v/>
      </c>
      <c r="DP202" s="110" t="str">
        <f>IF(AND(DP$85&gt;=FB202,DP$85&lt;=FC202),IFERROR($G202/FD202,0),"")</f>
        <v/>
      </c>
      <c r="DQ202" s="110" t="str">
        <f>IF(AND(DQ$85&gt;=FB202,DQ$85&lt;=FC202),IFERROR($G202/FD202,0),"")</f>
        <v/>
      </c>
      <c r="DR202" s="110" t="str">
        <f>IF(AND(DR$85&gt;=FB202,DR$85&lt;=FC202),IFERROR($G202/FD202,0),"")</f>
        <v/>
      </c>
      <c r="DS202" s="110" t="str">
        <f>IF(AND(DS$85&gt;=FB202,DS$85&lt;=FC202),IFERROR($G202/FD202,0),"")</f>
        <v/>
      </c>
      <c r="DT202" s="110" t="str">
        <f>IF(AND(DT$85&gt;=FB202,DT$85&lt;=FC202),IFERROR($G202/FD202,0),"")</f>
        <v/>
      </c>
      <c r="DU202" s="110" t="str">
        <f>IF(AND(DU$85&gt;=FB202,DU$85&lt;=FC202),IFERROR($G202/FD202,0),"")</f>
        <v/>
      </c>
      <c r="DV202" s="110" t="str">
        <f>IF(AND(DV$85&gt;=FB202,DV$85&lt;=FC202),IFERROR($G202/FD202,0),"")</f>
        <v/>
      </c>
      <c r="DW202" s="110" t="str">
        <f>IF(AND(DW$85&gt;=FB202,DW$85&lt;=FC202),IFERROR($G202/FD202,0),"")</f>
        <v/>
      </c>
      <c r="DX202" s="110" t="str">
        <f>IF(AND(DX$85&gt;=FB202,DX$85&lt;=FC202),IFERROR($G202/FD202,0),"")</f>
        <v/>
      </c>
      <c r="DY202" s="110" t="str">
        <f>IF(AND(DY$85&gt;=FB202,DY$85&lt;=FC202),IFERROR($G202/FD202,0),"")</f>
        <v/>
      </c>
      <c r="DZ202" s="110" t="str">
        <f>IF(AND(DZ$85&gt;=FB202,DZ$85&lt;=FC202),IFERROR($G202/FD202,0),"")</f>
        <v/>
      </c>
      <c r="EA202" s="110" t="str">
        <f>IF(AND(EA$85&gt;=FB202,EA$85&lt;=FC202),IFERROR($G202/FD202,0),"")</f>
        <v/>
      </c>
      <c r="EB202" s="110" t="str">
        <f>IF(AND(EB$85&gt;=FB202,EB$85&lt;=FC202),IFERROR($G202/FD202,0),"")</f>
        <v/>
      </c>
      <c r="EC202" s="110" t="str">
        <f>IF(AND(EC$85&gt;=FB202,EC$85&lt;=FC202),IFERROR($G202/FD202,0),"")</f>
        <v/>
      </c>
      <c r="ED202" s="110" t="str">
        <f>IF(AND(ED$85&gt;=FB202,ED$85&lt;=FC202),IFERROR($G202/FD202,0),"")</f>
        <v/>
      </c>
      <c r="EE202" s="110" t="str">
        <f>IF(AND(EE$85&gt;=FB202,EE$85&lt;=FC202),IFERROR($G202/FD202,0),"")</f>
        <v/>
      </c>
      <c r="EF202" s="110" t="str">
        <f>IF(AND(EF$85&gt;=FB202,EF$85&lt;=FC202),IFERROR($G202/FD202,0),"")</f>
        <v/>
      </c>
      <c r="EG202" s="110" t="str">
        <f>IF(AND(EG$85&gt;=FB202,EG$85&lt;=FC202),IFERROR($G202/FD202,0),"")</f>
        <v/>
      </c>
      <c r="EH202" s="110" t="str">
        <f>IF(AND(EH$85&gt;=FB202,EH$85&lt;=FC202),IFERROR($G202/FD202,0),"")</f>
        <v/>
      </c>
      <c r="EI202" s="110" t="str">
        <f>IF(AND(EI$85&gt;=FB202,EI$85&lt;=FC202),IFERROR($G202/FD202,0),"")</f>
        <v/>
      </c>
      <c r="EJ202" s="110" t="str">
        <f>IF(AND(EJ$85&gt;=FB202,EJ$85&lt;=FC202),IFERROR($G202/FD202,0),"")</f>
        <v/>
      </c>
      <c r="EK202" s="110" t="str">
        <f>IF(AND(EK$85&gt;=FB202,EK$85&lt;=FC202),IFERROR($G202/FD202,0),"")</f>
        <v/>
      </c>
      <c r="EL202" s="110" t="str">
        <f>IF(AND(EL$85&gt;=FB202,EL$85&lt;=FC202),IFERROR($G202/FD202,0),"")</f>
        <v/>
      </c>
      <c r="EM202" s="110" t="str">
        <f>IF(AND(EM$85&gt;=FB202,EM$85&lt;=FC202),IFERROR($G202/FD202,0),"")</f>
        <v/>
      </c>
      <c r="EN202" s="110" t="str">
        <f>IF(AND(EN$85&gt;=FB202,EN$85&lt;=FC202),IFERROR($G202/FD202,0),"")</f>
        <v/>
      </c>
      <c r="EO202" s="110" t="str">
        <f>IF(AND(EO$85&gt;=FB202,EO$85&lt;=FC202),IFERROR($G202/FD202,0),"")</f>
        <v/>
      </c>
      <c r="EP202" s="110" t="str">
        <f>IF(AND(EP$85&gt;=FB202,EP$85&lt;=FC202),IFERROR($G202/FD202,0),"")</f>
        <v/>
      </c>
      <c r="EQ202" s="110" t="str">
        <f>IF(AND(EQ$85&gt;=FB202,EQ$85&lt;=FC202),IFERROR($G202/FD202,0),"")</f>
        <v/>
      </c>
      <c r="ER202" s="110" t="str">
        <f>IF(AND(ER$85&gt;=FB202,ER$85&lt;=FC202),IFERROR($G202/FD202,0),"")</f>
        <v/>
      </c>
      <c r="ES202" s="110" t="str">
        <f>IF(AND(ES$85&gt;=FB202,ES$85&lt;=FC202),IFERROR($G202/FD202,0),"")</f>
        <v/>
      </c>
      <c r="ET202" s="110" t="str">
        <f>IF(AND(ET$85&gt;=FB202,ET$85&lt;=FC202),IFERROR($G202/FD202,0),"")</f>
        <v/>
      </c>
      <c r="EU202" s="110" t="str">
        <f>IF(AND(EU$85&gt;=FB202,EU$85&lt;=FC202),IFERROR($G202/FD202,0),"")</f>
        <v/>
      </c>
      <c r="EV202" s="110" t="str">
        <f>IF(AND(EV$85&gt;=FB202,EV$85&lt;=FC202),IFERROR($G202/FD202,0),"")</f>
        <v/>
      </c>
      <c r="EW202" s="110" t="str">
        <f>IF(AND(EW$85&gt;=FB202,EW$85&lt;=FC202),IFERROR($G202/FD202,0),"")</f>
        <v/>
      </c>
      <c r="EX202" s="110" t="str">
        <f>IF(AND(EX$85&gt;=FB202,EX$85&lt;=FC202),IFERROR($G202/FD202,0),"")</f>
        <v/>
      </c>
      <c r="EY202" s="110" t="str">
        <f>IF(AND(EY$85&gt;=FB202,EY$85&lt;=FC202),IFERROR($G202/FD202,0),"")</f>
        <v/>
      </c>
      <c r="EZ202" s="110" t="str">
        <f>IF(AND(EZ$85&gt;=FB202,EZ$85&lt;=FC202),IFERROR($G202/FD202,0),"")</f>
        <v/>
      </c>
      <c r="FA202" s="110" t="str">
        <f>IF(AND(FA$85&gt;=FB202,FA$85&lt;=FC202),IFERROR($G202/FD202,0),"")</f>
        <v/>
      </c>
      <c r="FB202">
        <f>'06_Presupuesto'!J288-'02_Rendimientos'!$B$79+1</f>
        <v>32</v>
      </c>
      <c r="FC202">
        <f>'06_Presupuesto'!K288-'02_Rendimientos'!$B$79+1</f>
        <v>45</v>
      </c>
      <c r="FD202">
        <f>FC202-FB202+1</f>
        <v>14</v>
      </c>
    </row>
    <row r="203" spans="2:160">
      <c r="B203" t="str">
        <f>'06_Presupuesto'!K123</f>
        <v>C.4/a)</v>
      </c>
      <c r="C203" t="str">
        <f>'06_Presupuesto'!L123</f>
        <v>Espejo mural</v>
      </c>
      <c r="D203" t="str">
        <f>'06_Presupuesto'!M123</f>
        <v>UNI</v>
      </c>
      <c r="E203" s="90">
        <f>'06_Presupuesto'!N123</f>
        <v>2</v>
      </c>
      <c r="F203" s="90">
        <f>'06_Presupuesto'!O123</f>
        <v>64999.999999999993</v>
      </c>
      <c r="G203" s="90">
        <f>'06_Presupuesto'!P123</f>
        <v>129999.99999999999</v>
      </c>
      <c r="H203" s="90" t="str">
        <f>IF(AND(H$85&gt;=FB203,H$85&lt;=FC203),IFERROR($G203/FD203,0),"")</f>
        <v/>
      </c>
      <c r="I203" s="90" t="str">
        <f>IF(AND(I$85&gt;=FB203,I$85&lt;=FC203),IFERROR($G203/FD203,0),"")</f>
        <v/>
      </c>
      <c r="J203" s="90" t="str">
        <f>IF(AND(J$85&gt;=FB203,J$85&lt;=FC203),IFERROR($G203/FD203,0),"")</f>
        <v/>
      </c>
      <c r="K203" s="90" t="str">
        <f>IF(AND(K$85&gt;=FB203,K$85&lt;=FC203),IFERROR($G203/FD203,0),"")</f>
        <v/>
      </c>
      <c r="L203" s="90" t="str">
        <f>IF(AND(L$85&gt;=FB203,L$85&lt;=FC203),IFERROR($G203/FD203,0),"")</f>
        <v/>
      </c>
      <c r="M203" s="90" t="str">
        <f>IF(AND(M$85&gt;=FB203,M$85&lt;=FC203),IFERROR($G203/FD203,0),"")</f>
        <v/>
      </c>
      <c r="N203" s="90" t="str">
        <f>IF(AND(N$85&gt;=FB203,N$85&lt;=FC203),IFERROR($G203/FD203,0),"")</f>
        <v/>
      </c>
      <c r="O203" s="90" t="str">
        <f>IF(AND(O$85&gt;=FB203,O$85&lt;=FC203),IFERROR($G203/FD203,0),"")</f>
        <v/>
      </c>
      <c r="P203" s="90" t="str">
        <f>IF(AND(P$85&gt;=FB203,P$85&lt;=FC203),IFERROR($G203/FD203,0),"")</f>
        <v/>
      </c>
      <c r="Q203" s="90" t="str">
        <f>IF(AND(Q$85&gt;=FB203,Q$85&lt;=FC203),IFERROR($G203/FD203,0),"")</f>
        <v/>
      </c>
      <c r="R203" s="90" t="str">
        <f>IF(AND(R$85&gt;=FB203,R$85&lt;=FC203),IFERROR($G203/FD203,0),"")</f>
        <v/>
      </c>
      <c r="S203" s="90" t="str">
        <f>IF(AND(S$85&gt;=FB203,S$85&lt;=FC203),IFERROR($G203/FD203,0),"")</f>
        <v/>
      </c>
      <c r="T203" s="90" t="str">
        <f>IF(AND(T$85&gt;=FB203,T$85&lt;=FC203),IFERROR($G203/FD203,0),"")</f>
        <v/>
      </c>
      <c r="U203" s="90" t="str">
        <f>IF(AND(U$85&gt;=FB203,U$85&lt;=FC203),IFERROR($G203/FD203,0),"")</f>
        <v/>
      </c>
      <c r="V203" s="90" t="str">
        <f>IF(AND(V$85&gt;=FB203,V$85&lt;=FC203),IFERROR($G203/FD203,0),"")</f>
        <v/>
      </c>
      <c r="W203" s="90" t="str">
        <f>IF(AND(W$85&gt;=FB203,W$85&lt;=FC203),IFERROR($G203/FD203,0),"")</f>
        <v/>
      </c>
      <c r="X203" s="90" t="str">
        <f>IF(AND(X$85&gt;=FB203,X$85&lt;=FC203),IFERROR($G203/FD203,0),"")</f>
        <v/>
      </c>
      <c r="Y203" s="90" t="str">
        <f>IF(AND(Y$85&gt;=FB203,Y$85&lt;=FC203),IFERROR($G203/FD203,0),"")</f>
        <v/>
      </c>
      <c r="Z203" s="90" t="str">
        <f>IF(AND(Z$85&gt;=FB203,Z$85&lt;=FC203),IFERROR($G203/FD203,0),"")</f>
        <v/>
      </c>
      <c r="AA203" s="90" t="str">
        <f>IF(AND(AA$85&gt;=FB203,AA$85&lt;=FC203),IFERROR($G203/FD203,0),"")</f>
        <v/>
      </c>
      <c r="AB203" s="90" t="str">
        <f>IF(AND(AB$85&gt;=FB203,AB$85&lt;=FC203),IFERROR($G203/FD203,0),"")</f>
        <v/>
      </c>
      <c r="AC203" s="90" t="str">
        <f>IF(AND(AC$85&gt;=FB203,AC$85&lt;=FC203),IFERROR($G203/FD203,0),"")</f>
        <v/>
      </c>
      <c r="AD203" s="90" t="str">
        <f>IF(AND(AD$85&gt;=FB203,AD$85&lt;=FC203),IFERROR($G203/FD203,0),"")</f>
        <v/>
      </c>
      <c r="AE203" s="90" t="str">
        <f>IF(AND(AE$85&gt;=FB203,AE$85&lt;=FC203),IFERROR($G203/FD203,0),"")</f>
        <v/>
      </c>
      <c r="AF203" s="90" t="str">
        <f>IF(AND(AF$85&gt;=FB203,AF$85&lt;=FC203),IFERROR($G203/FD203,0),"")</f>
        <v/>
      </c>
      <c r="AG203" s="90" t="str">
        <f>IF(AND(AG$85&gt;=FB203,AG$85&lt;=FC203),IFERROR($G203/FD203,0),"")</f>
        <v/>
      </c>
      <c r="AH203" s="90" t="str">
        <f>IF(AND(AH$85&gt;=FB203,AH$85&lt;=FC203),IFERROR($G203/FD203,0),"")</f>
        <v/>
      </c>
      <c r="AI203" s="90" t="str">
        <f>IF(AND(AI$85&gt;=FB203,AI$85&lt;=FC203),IFERROR($G203/FD203,0),"")</f>
        <v/>
      </c>
      <c r="AJ203" s="90" t="str">
        <f>IF(AND(AJ$85&gt;=FB203,AJ$85&lt;=FC203),IFERROR($G203/FD203,0),"")</f>
        <v/>
      </c>
      <c r="AK203" s="90" t="str">
        <f>IF(AND(AK$85&gt;=FB203,AK$85&lt;=FC203),IFERROR($G203/FD203,0),"")</f>
        <v/>
      </c>
      <c r="AL203" s="90" t="str">
        <f>IF(AND(AL$85&gt;=FB203,AL$85&lt;=FC203),IFERROR($G203/FD203,0),"")</f>
        <v/>
      </c>
      <c r="AM203" s="90" t="str">
        <f>IF(AND(AM$85&gt;=FB203,AM$85&lt;=FC203),IFERROR($G203/FD203,0),"")</f>
        <v/>
      </c>
      <c r="AN203" s="90" t="str">
        <f>IF(AND(AN$85&gt;=FB203,AN$85&lt;=FC203),IFERROR($G203/FD203,0),"")</f>
        <v/>
      </c>
      <c r="AO203" s="90" t="str">
        <f>IF(AND(AO$85&gt;=FB203,AO$85&lt;=FC203),IFERROR($G203/FD203,0),"")</f>
        <v/>
      </c>
      <c r="AP203" s="90" t="str">
        <f>IF(AND(AP$85&gt;=FB203,AP$85&lt;=FC203),IFERROR($G203/FD203,0),"")</f>
        <v/>
      </c>
      <c r="AQ203" s="90" t="str">
        <f>IF(AND(AQ$85&gt;=FB203,AQ$85&lt;=FC203),IFERROR($G203/FD203,0),"")</f>
        <v/>
      </c>
      <c r="AR203" s="90" t="str">
        <f>IF(AND(AR$85&gt;=FB203,AR$85&lt;=FC203),IFERROR($G203/FD203,0),"")</f>
        <v/>
      </c>
      <c r="AS203" s="90" t="str">
        <f>IF(AND(AS$85&gt;=FB203,AS$85&lt;=FC203),IFERROR($G203/FD203,0),"")</f>
        <v/>
      </c>
      <c r="AT203" s="90" t="str">
        <f>IF(AND(AT$85&gt;=FB203,AT$85&lt;=FC203),IFERROR($G203/FD203,0),"")</f>
        <v/>
      </c>
      <c r="AU203" s="90" t="str">
        <f>IF(AND(AU$85&gt;=FB203,AU$85&lt;=FC203),IFERROR($G203/FD203,0),"")</f>
        <v/>
      </c>
      <c r="AV203" s="90" t="str">
        <f>IF(AND(AV$85&gt;=FB203,AV$85&lt;=FC203),IFERROR($G203/FD203,0),"")</f>
        <v/>
      </c>
      <c r="AW203" s="90" t="str">
        <f>IF(AND(AW$85&gt;=FB203,AW$85&lt;=FC203),IFERROR($G203/FD203,0),"")</f>
        <v/>
      </c>
      <c r="AX203" s="90" t="str">
        <f>IF(AND(AX$85&gt;=FB203,AX$85&lt;=FC203),IFERROR($G203/FD203,0),"")</f>
        <v/>
      </c>
      <c r="AY203" s="90" t="str">
        <f>IF(AND(AY$85&gt;=FB203,AY$85&lt;=FC203),IFERROR($G203/FD203,0),"")</f>
        <v/>
      </c>
      <c r="AZ203" s="90" t="str">
        <f>IF(AND(AZ$85&gt;=FB203,AZ$85&lt;=FC203),IFERROR($G203/FD203,0),"")</f>
        <v/>
      </c>
      <c r="BA203" s="90" t="str">
        <f>IF(AND(BA$85&gt;=FB203,BA$85&lt;=FC203),IFERROR($G203/FD203,0),"")</f>
        <v/>
      </c>
      <c r="BB203" s="90" t="str">
        <f>IF(AND(BB$85&gt;=FB203,BB$85&lt;=FC203),IFERROR($G203/FD203,0),"")</f>
        <v/>
      </c>
      <c r="BC203" s="90" t="str">
        <f>IF(AND(BC$85&gt;=FB203,BC$85&lt;=FC203),IFERROR($G203/FD203,0),"")</f>
        <v/>
      </c>
      <c r="BD203" s="90" t="str">
        <f>IF(AND(BD$85&gt;=FB203,BD$85&lt;=FC203),IFERROR($G203/FD203,0),"")</f>
        <v/>
      </c>
      <c r="BE203" s="90" t="str">
        <f>IF(AND(BE$85&gt;=FB203,BE$85&lt;=FC203),IFERROR($G203/FD203,0),"")</f>
        <v/>
      </c>
      <c r="BF203" s="90" t="str">
        <f>IF(AND(BF$85&gt;=FB203,BF$85&lt;=FC203),IFERROR($G203/FD203,0),"")</f>
        <v/>
      </c>
      <c r="BG203" s="90" t="str">
        <f>IF(AND(BG$85&gt;=FB203,BG$85&lt;=FC203),IFERROR($G203/FD203,0),"")</f>
        <v/>
      </c>
      <c r="BH203" s="90" t="str">
        <f>IF(AND(BH$85&gt;=FB203,BH$85&lt;=FC203),IFERROR($G203/FD203,0),"")</f>
        <v/>
      </c>
      <c r="BI203" s="90" t="str">
        <f>IF(AND(BI$85&gt;=FB203,BI$85&lt;=FC203),IFERROR($G203/FD203,0),"")</f>
        <v/>
      </c>
      <c r="BJ203" s="90" t="str">
        <f>IF(AND(BJ$85&gt;=FB203,BJ$85&lt;=FC203),IFERROR($G203/FD203,0),"")</f>
        <v/>
      </c>
      <c r="BK203" s="90" t="str">
        <f>IF(AND(BK$85&gt;=FB203,BK$85&lt;=FC203),IFERROR($G203/FD203,0),"")</f>
        <v/>
      </c>
      <c r="BL203" s="90" t="str">
        <f>IF(AND(BL$85&gt;=FB203,BL$85&lt;=FC203),IFERROR($G203/FD203,0),"")</f>
        <v/>
      </c>
      <c r="BM203" s="90" t="str">
        <f>IF(AND(BM$85&gt;=FB203,BM$85&lt;=FC203),IFERROR($G203/FD203,0),"")</f>
        <v/>
      </c>
      <c r="BN203" s="90" t="str">
        <f>IF(AND(BN$85&gt;=FB203,BN$85&lt;=FC203),IFERROR($G203/FD203,0),"")</f>
        <v/>
      </c>
      <c r="BO203" s="90" t="str">
        <f>IF(AND(BO$85&gt;=FB203,BO$85&lt;=FC203),IFERROR($G203/FD203,0),"")</f>
        <v/>
      </c>
      <c r="BP203" s="90" t="str">
        <f>IF(AND(BP$85&gt;=FB203,BP$85&lt;=FC203),IFERROR($G203/FD203,0),"")</f>
        <v/>
      </c>
      <c r="BQ203" s="90" t="str">
        <f>IF(AND(BQ$85&gt;=FB203,BQ$85&lt;=FC203),IFERROR($G203/FD203,0),"")</f>
        <v/>
      </c>
      <c r="BR203" s="90" t="str">
        <f>IF(AND(BR$85&gt;=FB203,BR$85&lt;=FC203),IFERROR($G203/FD203,0),"")</f>
        <v/>
      </c>
      <c r="BS203" s="90" t="str">
        <f>IF(AND(BS$85&gt;=FB203,BS$85&lt;=FC203),IFERROR($G203/FD203,0),"")</f>
        <v/>
      </c>
      <c r="BT203" s="90" t="str">
        <f>IF(AND(BT$85&gt;=FB203,BT$85&lt;=FC203),IFERROR($G203/FD203,0),"")</f>
        <v/>
      </c>
      <c r="BU203" s="90" t="str">
        <f>IF(AND(BU$85&gt;=FB203,BU$85&lt;=FC203),IFERROR($G203/FD203,0),"")</f>
        <v/>
      </c>
      <c r="BV203" s="90" t="str">
        <f>IF(AND(BV$85&gt;=FB203,BV$85&lt;=FC203),IFERROR($G203/FD203,0),"")</f>
        <v/>
      </c>
      <c r="BW203" s="90" t="str">
        <f>IF(AND(BW$85&gt;=FB203,BW$85&lt;=FC203),IFERROR($G203/FD203,0),"")</f>
        <v/>
      </c>
      <c r="BX203" s="90" t="str">
        <f>IF(AND(BX$85&gt;=FB203,BX$85&lt;=FC203),IFERROR($G203/FD203,0),"")</f>
        <v/>
      </c>
      <c r="BY203" s="90" t="str">
        <f>IF(AND(BY$85&gt;=FB203,BY$85&lt;=FC203),IFERROR($G203/FD203,0),"")</f>
        <v/>
      </c>
      <c r="BZ203" s="90" t="str">
        <f>IF(AND(BZ$85&gt;=FB203,BZ$85&lt;=FC203),IFERROR($G203/FD203,0),"")</f>
        <v/>
      </c>
      <c r="CA203" s="90" t="str">
        <f>IF(AND(CA$85&gt;=FB203,CA$85&lt;=FC203),IFERROR($G203/FD203,0),"")</f>
        <v/>
      </c>
      <c r="CB203" s="90" t="str">
        <f>IF(AND(CB$85&gt;=FB203,CB$85&lt;=FC203),IFERROR($G203/FD203,0),"")</f>
        <v/>
      </c>
      <c r="CC203" s="90" t="str">
        <f>IF(AND(CC$85&gt;=FB203,CC$85&lt;=FC203),IFERROR($G203/FD203,0),"")</f>
        <v/>
      </c>
      <c r="CD203" s="90" t="str">
        <f>IF(AND(CD$85&gt;=FB203,CD$85&lt;=FC203),IFERROR($G203/FD203,0),"")</f>
        <v/>
      </c>
      <c r="CE203" s="90" t="str">
        <f>IF(AND(CE$85&gt;=FB203,CE$85&lt;=FC203),IFERROR($G203/FD203,0),"")</f>
        <v/>
      </c>
      <c r="CF203" s="90" t="str">
        <f>IF(AND(CF$85&gt;=FB203,CF$85&lt;=FC203),IFERROR($G203/FD203,0),"")</f>
        <v/>
      </c>
      <c r="CG203" s="90" t="str">
        <f>IF(AND(CG$85&gt;=FB203,CG$85&lt;=FC203),IFERROR($G203/FD203,0),"")</f>
        <v/>
      </c>
      <c r="CH203" s="90" t="str">
        <f>IF(AND(CH$85&gt;=FB203,CH$85&lt;=FC203),IFERROR($G203/FD203,0),"")</f>
        <v/>
      </c>
      <c r="CI203" s="90">
        <f>IF(AND(CI$85&gt;=FB203,CI$85&lt;=FC203),IFERROR($G203/FD203,0),"")</f>
        <v>16249.999999999998</v>
      </c>
      <c r="CJ203" s="90">
        <f>IF(AND(CJ$85&gt;=FB203,CJ$85&lt;=FC203),IFERROR($G203/FD203,0),"")</f>
        <v>16249.999999999998</v>
      </c>
      <c r="CK203" s="90">
        <f>IF(AND(CK$85&gt;=FB203,CK$85&lt;=FC203),IFERROR($G203/FD203,0),"")</f>
        <v>16249.999999999998</v>
      </c>
      <c r="CL203" s="90">
        <f>IF(AND(CL$85&gt;=FB203,CL$85&lt;=FC203),IFERROR($G203/FD203,0),"")</f>
        <v>16249.999999999998</v>
      </c>
      <c r="CM203" s="90">
        <f>IF(AND(CM$85&gt;=FB203,CM$85&lt;=FC203),IFERROR($G203/FD203,0),"")</f>
        <v>16249.999999999998</v>
      </c>
      <c r="CN203" s="90">
        <f>IF(AND(CN$85&gt;=FB203,CN$85&lt;=FC203),IFERROR($G203/FD203,0),"")</f>
        <v>16249.999999999998</v>
      </c>
      <c r="CO203" s="90">
        <f>IF(AND(CO$85&gt;=FB203,CO$85&lt;=FC203),IFERROR($G203/FD203,0),"")</f>
        <v>16249.999999999998</v>
      </c>
      <c r="CP203" s="90">
        <f>IF(AND(CP$85&gt;=FB203,CP$85&lt;=FC203),IFERROR($G203/FD203,0),"")</f>
        <v>16249.999999999998</v>
      </c>
      <c r="CQ203" s="90" t="str">
        <f>IF(AND(CQ$85&gt;=FB203,CQ$85&lt;=FC203),IFERROR($G203/FD203,0),"")</f>
        <v/>
      </c>
      <c r="CR203" s="90" t="str">
        <f>IF(AND(CR$85&gt;=FB203,CR$85&lt;=FC203),IFERROR($G203/FD203,0),"")</f>
        <v/>
      </c>
      <c r="CS203" s="90" t="str">
        <f>IF(AND(CS$85&gt;=FB203,CS$85&lt;=FC203),IFERROR($G203/FD203,0),"")</f>
        <v/>
      </c>
      <c r="CT203" s="90" t="str">
        <f>IF(AND(CT$85&gt;=FB203,CT$85&lt;=FC203),IFERROR($G203/FD203,0),"")</f>
        <v/>
      </c>
      <c r="CU203" s="90" t="str">
        <f>IF(AND(CU$85&gt;=FB203,CU$85&lt;=FC203),IFERROR($G203/FD203,0),"")</f>
        <v/>
      </c>
      <c r="CV203" s="90" t="str">
        <f>IF(AND(CV$85&gt;=FB203,CV$85&lt;=FC203),IFERROR($G203/FD203,0),"")</f>
        <v/>
      </c>
      <c r="CW203" s="90" t="str">
        <f>IF(AND(CW$85&gt;=FB203,CW$85&lt;=FC203),IFERROR($G203/FD203,0),"")</f>
        <v/>
      </c>
      <c r="CX203" s="90" t="str">
        <f>IF(AND(CX$85&gt;=FB203,CX$85&lt;=FC203),IFERROR($G203/FD203,0),"")</f>
        <v/>
      </c>
      <c r="CY203" s="90" t="str">
        <f>IF(AND(CY$85&gt;=FB203,CY$85&lt;=FC203),IFERROR($G203/FD203,0),"")</f>
        <v/>
      </c>
      <c r="CZ203" s="90" t="str">
        <f>IF(AND(CZ$85&gt;=FB203,CZ$85&lt;=FC203),IFERROR($G203/FD203,0),"")</f>
        <v/>
      </c>
      <c r="DA203" s="90" t="str">
        <f>IF(AND(DA$85&gt;=FB203,DA$85&lt;=FC203),IFERROR($G203/FD203,0),"")</f>
        <v/>
      </c>
      <c r="DB203" s="90" t="str">
        <f>IF(AND(DB$85&gt;=FB203,DB$85&lt;=FC203),IFERROR($G203/FD203,0),"")</f>
        <v/>
      </c>
      <c r="DC203" s="90" t="str">
        <f>IF(AND(DC$85&gt;=FB203,DC$85&lt;=FC203),IFERROR($G203/FD203,0),"")</f>
        <v/>
      </c>
      <c r="DD203" s="90" t="str">
        <f>IF(AND(DD$85&gt;=FB203,DD$85&lt;=FC203),IFERROR($G203/FD203,0),"")</f>
        <v/>
      </c>
      <c r="DE203" s="90" t="str">
        <f>IF(AND(DE$85&gt;=FB203,DE$85&lt;=FC203),IFERROR($G203/FD203,0),"")</f>
        <v/>
      </c>
      <c r="DF203" s="90" t="str">
        <f>IF(AND(DF$85&gt;=FB203,DF$85&lt;=FC203),IFERROR($G203/FD203,0),"")</f>
        <v/>
      </c>
      <c r="DG203" s="90" t="str">
        <f>IF(AND(DG$85&gt;=FB203,DG$85&lt;=FC203),IFERROR($G203/FD203,0),"")</f>
        <v/>
      </c>
      <c r="DH203" s="90" t="str">
        <f>IF(AND(DH$85&gt;=FB203,DH$85&lt;=FC203),IFERROR($G203/FD203,0),"")</f>
        <v/>
      </c>
      <c r="DI203" s="90" t="str">
        <f>IF(AND(DI$85&gt;=FB203,DI$85&lt;=FC203),IFERROR($G203/FD203,0),"")</f>
        <v/>
      </c>
      <c r="DJ203" s="90" t="str">
        <f>IF(AND(DJ$85&gt;=FB203,DJ$85&lt;=FC203),IFERROR($G203/FD203,0),"")</f>
        <v/>
      </c>
      <c r="DK203" s="90" t="str">
        <f>IF(AND(DK$85&gt;=FB203,DK$85&lt;=FC203),IFERROR($G203/FD203,0),"")</f>
        <v/>
      </c>
      <c r="DL203" s="90" t="str">
        <f>IF(AND(DL$85&gt;=FB203,DL$85&lt;=FC203),IFERROR($G203/FD203,0),"")</f>
        <v/>
      </c>
      <c r="DM203" s="90" t="str">
        <f>IF(AND(DM$85&gt;=FB203,DM$85&lt;=FC203),IFERROR($G203/FD203,0),"")</f>
        <v/>
      </c>
      <c r="DN203" s="90" t="str">
        <f>IF(AND(DN$85&gt;=FB203,DN$85&lt;=FC203),IFERROR($G203/FD203,0),"")</f>
        <v/>
      </c>
      <c r="DO203" s="90" t="str">
        <f>IF(AND(DO$85&gt;=FB203,DO$85&lt;=FC203),IFERROR($G203/FD203,0),"")</f>
        <v/>
      </c>
      <c r="DP203" s="90" t="str">
        <f>IF(AND(DP$85&gt;=FB203,DP$85&lt;=FC203),IFERROR($G203/FD203,0),"")</f>
        <v/>
      </c>
      <c r="DQ203" s="90" t="str">
        <f>IF(AND(DQ$85&gt;=FB203,DQ$85&lt;=FC203),IFERROR($G203/FD203,0),"")</f>
        <v/>
      </c>
      <c r="DR203" s="90" t="str">
        <f>IF(AND(DR$85&gt;=FB203,DR$85&lt;=FC203),IFERROR($G203/FD203,0),"")</f>
        <v/>
      </c>
      <c r="DS203" s="90" t="str">
        <f>IF(AND(DS$85&gt;=FB203,DS$85&lt;=FC203),IFERROR($G203/FD203,0),"")</f>
        <v/>
      </c>
      <c r="DT203" s="90" t="str">
        <f>IF(AND(DT$85&gt;=FB203,DT$85&lt;=FC203),IFERROR($G203/FD203,0),"")</f>
        <v/>
      </c>
      <c r="DU203" s="90" t="str">
        <f>IF(AND(DU$85&gt;=FB203,DU$85&lt;=FC203),IFERROR($G203/FD203,0),"")</f>
        <v/>
      </c>
      <c r="DV203" s="90" t="str">
        <f>IF(AND(DV$85&gt;=FB203,DV$85&lt;=FC203),IFERROR($G203/FD203,0),"")</f>
        <v/>
      </c>
      <c r="DW203" s="90" t="str">
        <f>IF(AND(DW$85&gt;=FB203,DW$85&lt;=FC203),IFERROR($G203/FD203,0),"")</f>
        <v/>
      </c>
      <c r="DX203" s="90" t="str">
        <f>IF(AND(DX$85&gt;=FB203,DX$85&lt;=FC203),IFERROR($G203/FD203,0),"")</f>
        <v/>
      </c>
      <c r="DY203" s="90" t="str">
        <f>IF(AND(DY$85&gt;=FB203,DY$85&lt;=FC203),IFERROR($G203/FD203,0),"")</f>
        <v/>
      </c>
      <c r="DZ203" s="90" t="str">
        <f>IF(AND(DZ$85&gt;=FB203,DZ$85&lt;=FC203),IFERROR($G203/FD203,0),"")</f>
        <v/>
      </c>
      <c r="EA203" s="90" t="str">
        <f>IF(AND(EA$85&gt;=FB203,EA$85&lt;=FC203),IFERROR($G203/FD203,0),"")</f>
        <v/>
      </c>
      <c r="EB203" s="90" t="str">
        <f>IF(AND(EB$85&gt;=FB203,EB$85&lt;=FC203),IFERROR($G203/FD203,0),"")</f>
        <v/>
      </c>
      <c r="EC203" s="90" t="str">
        <f>IF(AND(EC$85&gt;=FB203,EC$85&lt;=FC203),IFERROR($G203/FD203,0),"")</f>
        <v/>
      </c>
      <c r="ED203" s="90" t="str">
        <f>IF(AND(ED$85&gt;=FB203,ED$85&lt;=FC203),IFERROR($G203/FD203,0),"")</f>
        <v/>
      </c>
      <c r="EE203" s="90" t="str">
        <f>IF(AND(EE$85&gt;=FB203,EE$85&lt;=FC203),IFERROR($G203/FD203,0),"")</f>
        <v/>
      </c>
      <c r="EF203" s="90" t="str">
        <f>IF(AND(EF$85&gt;=FB203,EF$85&lt;=FC203),IFERROR($G203/FD203,0),"")</f>
        <v/>
      </c>
      <c r="EG203" s="90" t="str">
        <f>IF(AND(EG$85&gt;=FB203,EG$85&lt;=FC203),IFERROR($G203/FD203,0),"")</f>
        <v/>
      </c>
      <c r="EH203" s="90" t="str">
        <f>IF(AND(EH$85&gt;=FB203,EH$85&lt;=FC203),IFERROR($G203/FD203,0),"")</f>
        <v/>
      </c>
      <c r="EI203" s="90" t="str">
        <f>IF(AND(EI$85&gt;=FB203,EI$85&lt;=FC203),IFERROR($G203/FD203,0),"")</f>
        <v/>
      </c>
      <c r="EJ203" s="90" t="str">
        <f>IF(AND(EJ$85&gt;=FB203,EJ$85&lt;=FC203),IFERROR($G203/FD203,0),"")</f>
        <v/>
      </c>
      <c r="EK203" s="90" t="str">
        <f>IF(AND(EK$85&gt;=FB203,EK$85&lt;=FC203),IFERROR($G203/FD203,0),"")</f>
        <v/>
      </c>
      <c r="EL203" s="90" t="str">
        <f>IF(AND(EL$85&gt;=FB203,EL$85&lt;=FC203),IFERROR($G203/FD203,0),"")</f>
        <v/>
      </c>
      <c r="EM203" s="90" t="str">
        <f>IF(AND(EM$85&gt;=FB203,EM$85&lt;=FC203),IFERROR($G203/FD203,0),"")</f>
        <v/>
      </c>
      <c r="EN203" s="90" t="str">
        <f>IF(AND(EN$85&gt;=FB203,EN$85&lt;=FC203),IFERROR($G203/FD203,0),"")</f>
        <v/>
      </c>
      <c r="EO203" s="90" t="str">
        <f>IF(AND(EO$85&gt;=FB203,EO$85&lt;=FC203),IFERROR($G203/FD203,0),"")</f>
        <v/>
      </c>
      <c r="EP203" s="90" t="str">
        <f>IF(AND(EP$85&gt;=FB203,EP$85&lt;=FC203),IFERROR($G203/FD203,0),"")</f>
        <v/>
      </c>
      <c r="EQ203" s="90" t="str">
        <f>IF(AND(EQ$85&gt;=FB203,EQ$85&lt;=FC203),IFERROR($G203/FD203,0),"")</f>
        <v/>
      </c>
      <c r="ER203" s="90" t="str">
        <f>IF(AND(ER$85&gt;=FB203,ER$85&lt;=FC203),IFERROR($G203/FD203,0),"")</f>
        <v/>
      </c>
      <c r="ES203" s="90" t="str">
        <f>IF(AND(ES$85&gt;=FB203,ES$85&lt;=FC203),IFERROR($G203/FD203,0),"")</f>
        <v/>
      </c>
      <c r="ET203" s="90" t="str">
        <f>IF(AND(ET$85&gt;=FB203,ET$85&lt;=FC203),IFERROR($G203/FD203,0),"")</f>
        <v/>
      </c>
      <c r="EU203" s="90" t="str">
        <f>IF(AND(EU$85&gt;=FB203,EU$85&lt;=FC203),IFERROR($G203/FD203,0),"")</f>
        <v/>
      </c>
      <c r="EV203" s="90" t="str">
        <f>IF(AND(EV$85&gt;=FB203,EV$85&lt;=FC203),IFERROR($G203/FD203,0),"")</f>
        <v/>
      </c>
      <c r="EW203" s="90" t="str">
        <f>IF(AND(EW$85&gt;=FB203,EW$85&lt;=FC203),IFERROR($G203/FD203,0),"")</f>
        <v/>
      </c>
      <c r="EX203" s="90" t="str">
        <f>IF(AND(EX$85&gt;=FB203,EX$85&lt;=FC203),IFERROR($G203/FD203,0),"")</f>
        <v/>
      </c>
      <c r="EY203" s="90" t="str">
        <f>IF(AND(EY$85&gt;=FB203,EY$85&lt;=FC203),IFERROR($G203/FD203,0),"")</f>
        <v/>
      </c>
      <c r="EZ203" s="90" t="str">
        <f>IF(AND(EZ$85&gt;=FB203,EZ$85&lt;=FC203),IFERROR($G203/FD203,0),"")</f>
        <v/>
      </c>
      <c r="FA203" s="90" t="str">
        <f>IF(AND(FA$85&gt;=FB203,FA$85&lt;=FC203),IFERROR($G203/FD203,0),"")</f>
        <v/>
      </c>
      <c r="FB203">
        <f>'06_Presupuesto'!J289-'02_Rendimientos'!$B$79+1</f>
        <v>80</v>
      </c>
      <c r="FC203">
        <f>'06_Presupuesto'!K289-'02_Rendimientos'!$B$79+1</f>
        <v>87</v>
      </c>
      <c r="FD203">
        <f>FC203-FB203+1</f>
        <v>8</v>
      </c>
    </row>
    <row r="204" spans="2:160">
      <c r="B204" s="109" t="str">
        <f>'06_Presupuesto'!K124</f>
        <v>C.4/b).1</v>
      </c>
      <c r="C204" s="109" t="str">
        <f>'06_Presupuesto'!L124</f>
        <v>Barra abatible 60cm</v>
      </c>
      <c r="D204" s="109" t="str">
        <f>'06_Presupuesto'!M124</f>
        <v>UNI</v>
      </c>
      <c r="E204" s="110">
        <f>'06_Presupuesto'!N124</f>
        <v>1</v>
      </c>
      <c r="F204" s="110">
        <f>'06_Presupuesto'!O124</f>
        <v>156249.99999999997</v>
      </c>
      <c r="G204" s="110">
        <f>'06_Presupuesto'!P124</f>
        <v>156249.99999999997</v>
      </c>
      <c r="H204" s="110" t="str">
        <f>IF(AND(H$85&gt;=FB204,H$85&lt;=FC204),IFERROR($G204/FD204,0),"")</f>
        <v/>
      </c>
      <c r="I204" s="110" t="str">
        <f>IF(AND(I$85&gt;=FB204,I$85&lt;=FC204),IFERROR($G204/FD204,0),"")</f>
        <v/>
      </c>
      <c r="J204" s="110" t="str">
        <f>IF(AND(J$85&gt;=FB204,J$85&lt;=FC204),IFERROR($G204/FD204,0),"")</f>
        <v/>
      </c>
      <c r="K204" s="110" t="str">
        <f>IF(AND(K$85&gt;=FB204,K$85&lt;=FC204),IFERROR($G204/FD204,0),"")</f>
        <v/>
      </c>
      <c r="L204" s="110" t="str">
        <f>IF(AND(L$85&gt;=FB204,L$85&lt;=FC204),IFERROR($G204/FD204,0),"")</f>
        <v/>
      </c>
      <c r="M204" s="110" t="str">
        <f>IF(AND(M$85&gt;=FB204,M$85&lt;=FC204),IFERROR($G204/FD204,0),"")</f>
        <v/>
      </c>
      <c r="N204" s="110" t="str">
        <f>IF(AND(N$85&gt;=FB204,N$85&lt;=FC204),IFERROR($G204/FD204,0),"")</f>
        <v/>
      </c>
      <c r="O204" s="110" t="str">
        <f>IF(AND(O$85&gt;=FB204,O$85&lt;=FC204),IFERROR($G204/FD204,0),"")</f>
        <v/>
      </c>
      <c r="P204" s="110" t="str">
        <f>IF(AND(P$85&gt;=FB204,P$85&lt;=FC204),IFERROR($G204/FD204,0),"")</f>
        <v/>
      </c>
      <c r="Q204" s="110" t="str">
        <f>IF(AND(Q$85&gt;=FB204,Q$85&lt;=FC204),IFERROR($G204/FD204,0),"")</f>
        <v/>
      </c>
      <c r="R204" s="110" t="str">
        <f>IF(AND(R$85&gt;=FB204,R$85&lt;=FC204),IFERROR($G204/FD204,0),"")</f>
        <v/>
      </c>
      <c r="S204" s="110" t="str">
        <f>IF(AND(S$85&gt;=FB204,S$85&lt;=FC204),IFERROR($G204/FD204,0),"")</f>
        <v/>
      </c>
      <c r="T204" s="110" t="str">
        <f>IF(AND(T$85&gt;=FB204,T$85&lt;=FC204),IFERROR($G204/FD204,0),"")</f>
        <v/>
      </c>
      <c r="U204" s="110" t="str">
        <f>IF(AND(U$85&gt;=FB204,U$85&lt;=FC204),IFERROR($G204/FD204,0),"")</f>
        <v/>
      </c>
      <c r="V204" s="110" t="str">
        <f>IF(AND(V$85&gt;=FB204,V$85&lt;=FC204),IFERROR($G204/FD204,0),"")</f>
        <v/>
      </c>
      <c r="W204" s="110" t="str">
        <f>IF(AND(W$85&gt;=FB204,W$85&lt;=FC204),IFERROR($G204/FD204,0),"")</f>
        <v/>
      </c>
      <c r="X204" s="110" t="str">
        <f>IF(AND(X$85&gt;=FB204,X$85&lt;=FC204),IFERROR($G204/FD204,0),"")</f>
        <v/>
      </c>
      <c r="Y204" s="110" t="str">
        <f>IF(AND(Y$85&gt;=FB204,Y$85&lt;=FC204),IFERROR($G204/FD204,0),"")</f>
        <v/>
      </c>
      <c r="Z204" s="110" t="str">
        <f>IF(AND(Z$85&gt;=FB204,Z$85&lt;=FC204),IFERROR($G204/FD204,0),"")</f>
        <v/>
      </c>
      <c r="AA204" s="110" t="str">
        <f>IF(AND(AA$85&gt;=FB204,AA$85&lt;=FC204),IFERROR($G204/FD204,0),"")</f>
        <v/>
      </c>
      <c r="AB204" s="110" t="str">
        <f>IF(AND(AB$85&gt;=FB204,AB$85&lt;=FC204),IFERROR($G204/FD204,0),"")</f>
        <v/>
      </c>
      <c r="AC204" s="110" t="str">
        <f>IF(AND(AC$85&gt;=FB204,AC$85&lt;=FC204),IFERROR($G204/FD204,0),"")</f>
        <v/>
      </c>
      <c r="AD204" s="110" t="str">
        <f>IF(AND(AD$85&gt;=FB204,AD$85&lt;=FC204),IFERROR($G204/FD204,0),"")</f>
        <v/>
      </c>
      <c r="AE204" s="110" t="str">
        <f>IF(AND(AE$85&gt;=FB204,AE$85&lt;=FC204),IFERROR($G204/FD204,0),"")</f>
        <v/>
      </c>
      <c r="AF204" s="110" t="str">
        <f>IF(AND(AF$85&gt;=FB204,AF$85&lt;=FC204),IFERROR($G204/FD204,0),"")</f>
        <v/>
      </c>
      <c r="AG204" s="110" t="str">
        <f>IF(AND(AG$85&gt;=FB204,AG$85&lt;=FC204),IFERROR($G204/FD204,0),"")</f>
        <v/>
      </c>
      <c r="AH204" s="110" t="str">
        <f>IF(AND(AH$85&gt;=FB204,AH$85&lt;=FC204),IFERROR($G204/FD204,0),"")</f>
        <v/>
      </c>
      <c r="AI204" s="110" t="str">
        <f>IF(AND(AI$85&gt;=FB204,AI$85&lt;=FC204),IFERROR($G204/FD204,0),"")</f>
        <v/>
      </c>
      <c r="AJ204" s="110" t="str">
        <f>IF(AND(AJ$85&gt;=FB204,AJ$85&lt;=FC204),IFERROR($G204/FD204,0),"")</f>
        <v/>
      </c>
      <c r="AK204" s="110" t="str">
        <f>IF(AND(AK$85&gt;=FB204,AK$85&lt;=FC204),IFERROR($G204/FD204,0),"")</f>
        <v/>
      </c>
      <c r="AL204" s="110" t="str">
        <f>IF(AND(AL$85&gt;=FB204,AL$85&lt;=FC204),IFERROR($G204/FD204,0),"")</f>
        <v/>
      </c>
      <c r="AM204" s="110" t="str">
        <f>IF(AND(AM$85&gt;=FB204,AM$85&lt;=FC204),IFERROR($G204/FD204,0),"")</f>
        <v/>
      </c>
      <c r="AN204" s="110" t="str">
        <f>IF(AND(AN$85&gt;=FB204,AN$85&lt;=FC204),IFERROR($G204/FD204,0),"")</f>
        <v/>
      </c>
      <c r="AO204" s="110" t="str">
        <f>IF(AND(AO$85&gt;=FB204,AO$85&lt;=FC204),IFERROR($G204/FD204,0),"")</f>
        <v/>
      </c>
      <c r="AP204" s="110" t="str">
        <f>IF(AND(AP$85&gt;=FB204,AP$85&lt;=FC204),IFERROR($G204/FD204,0),"")</f>
        <v/>
      </c>
      <c r="AQ204" s="110" t="str">
        <f>IF(AND(AQ$85&gt;=FB204,AQ$85&lt;=FC204),IFERROR($G204/FD204,0),"")</f>
        <v/>
      </c>
      <c r="AR204" s="110" t="str">
        <f>IF(AND(AR$85&gt;=FB204,AR$85&lt;=FC204),IFERROR($G204/FD204,0),"")</f>
        <v/>
      </c>
      <c r="AS204" s="110" t="str">
        <f>IF(AND(AS$85&gt;=FB204,AS$85&lt;=FC204),IFERROR($G204/FD204,0),"")</f>
        <v/>
      </c>
      <c r="AT204" s="110" t="str">
        <f>IF(AND(AT$85&gt;=FB204,AT$85&lt;=FC204),IFERROR($G204/FD204,0),"")</f>
        <v/>
      </c>
      <c r="AU204" s="110" t="str">
        <f>IF(AND(AU$85&gt;=FB204,AU$85&lt;=FC204),IFERROR($G204/FD204,0),"")</f>
        <v/>
      </c>
      <c r="AV204" s="110" t="str">
        <f>IF(AND(AV$85&gt;=FB204,AV$85&lt;=FC204),IFERROR($G204/FD204,0),"")</f>
        <v/>
      </c>
      <c r="AW204" s="110" t="str">
        <f>IF(AND(AW$85&gt;=FB204,AW$85&lt;=FC204),IFERROR($G204/FD204,0),"")</f>
        <v/>
      </c>
      <c r="AX204" s="110" t="str">
        <f>IF(AND(AX$85&gt;=FB204,AX$85&lt;=FC204),IFERROR($G204/FD204,0),"")</f>
        <v/>
      </c>
      <c r="AY204" s="110" t="str">
        <f>IF(AND(AY$85&gt;=FB204,AY$85&lt;=FC204),IFERROR($G204/FD204,0),"")</f>
        <v/>
      </c>
      <c r="AZ204" s="110" t="str">
        <f>IF(AND(AZ$85&gt;=FB204,AZ$85&lt;=FC204),IFERROR($G204/FD204,0),"")</f>
        <v/>
      </c>
      <c r="BA204" s="110" t="str">
        <f>IF(AND(BA$85&gt;=FB204,BA$85&lt;=FC204),IFERROR($G204/FD204,0),"")</f>
        <v/>
      </c>
      <c r="BB204" s="110" t="str">
        <f>IF(AND(BB$85&gt;=FB204,BB$85&lt;=FC204),IFERROR($G204/FD204,0),"")</f>
        <v/>
      </c>
      <c r="BC204" s="110" t="str">
        <f>IF(AND(BC$85&gt;=FB204,BC$85&lt;=FC204),IFERROR($G204/FD204,0),"")</f>
        <v/>
      </c>
      <c r="BD204" s="110" t="str">
        <f>IF(AND(BD$85&gt;=FB204,BD$85&lt;=FC204),IFERROR($G204/FD204,0),"")</f>
        <v/>
      </c>
      <c r="BE204" s="110" t="str">
        <f>IF(AND(BE$85&gt;=FB204,BE$85&lt;=FC204),IFERROR($G204/FD204,0),"")</f>
        <v/>
      </c>
      <c r="BF204" s="110" t="str">
        <f>IF(AND(BF$85&gt;=FB204,BF$85&lt;=FC204),IFERROR($G204/FD204,0),"")</f>
        <v/>
      </c>
      <c r="BG204" s="110" t="str">
        <f>IF(AND(BG$85&gt;=FB204,BG$85&lt;=FC204),IFERROR($G204/FD204,0),"")</f>
        <v/>
      </c>
      <c r="BH204" s="110" t="str">
        <f>IF(AND(BH$85&gt;=FB204,BH$85&lt;=FC204),IFERROR($G204/FD204,0),"")</f>
        <v/>
      </c>
      <c r="BI204" s="110" t="str">
        <f>IF(AND(BI$85&gt;=FB204,BI$85&lt;=FC204),IFERROR($G204/FD204,0),"")</f>
        <v/>
      </c>
      <c r="BJ204" s="110" t="str">
        <f>IF(AND(BJ$85&gt;=FB204,BJ$85&lt;=FC204),IFERROR($G204/FD204,0),"")</f>
        <v/>
      </c>
      <c r="BK204" s="110" t="str">
        <f>IF(AND(BK$85&gt;=FB204,BK$85&lt;=FC204),IFERROR($G204/FD204,0),"")</f>
        <v/>
      </c>
      <c r="BL204" s="110" t="str">
        <f>IF(AND(BL$85&gt;=FB204,BL$85&lt;=FC204),IFERROR($G204/FD204,0),"")</f>
        <v/>
      </c>
      <c r="BM204" s="110" t="str">
        <f>IF(AND(BM$85&gt;=FB204,BM$85&lt;=FC204),IFERROR($G204/FD204,0),"")</f>
        <v/>
      </c>
      <c r="BN204" s="110" t="str">
        <f>IF(AND(BN$85&gt;=FB204,BN$85&lt;=FC204),IFERROR($G204/FD204,0),"")</f>
        <v/>
      </c>
      <c r="BO204" s="110" t="str">
        <f>IF(AND(BO$85&gt;=FB204,BO$85&lt;=FC204),IFERROR($G204/FD204,0),"")</f>
        <v/>
      </c>
      <c r="BP204" s="110" t="str">
        <f>IF(AND(BP$85&gt;=FB204,BP$85&lt;=FC204),IFERROR($G204/FD204,0),"")</f>
        <v/>
      </c>
      <c r="BQ204" s="110" t="str">
        <f>IF(AND(BQ$85&gt;=FB204,BQ$85&lt;=FC204),IFERROR($G204/FD204,0),"")</f>
        <v/>
      </c>
      <c r="BR204" s="110" t="str">
        <f>IF(AND(BR$85&gt;=FB204,BR$85&lt;=FC204),IFERROR($G204/FD204,0),"")</f>
        <v/>
      </c>
      <c r="BS204" s="110" t="str">
        <f>IF(AND(BS$85&gt;=FB204,BS$85&lt;=FC204),IFERROR($G204/FD204,0),"")</f>
        <v/>
      </c>
      <c r="BT204" s="110" t="str">
        <f>IF(AND(BT$85&gt;=FB204,BT$85&lt;=FC204),IFERROR($G204/FD204,0),"")</f>
        <v/>
      </c>
      <c r="BU204" s="110" t="str">
        <f>IF(AND(BU$85&gt;=FB204,BU$85&lt;=FC204),IFERROR($G204/FD204,0),"")</f>
        <v/>
      </c>
      <c r="BV204" s="110" t="str">
        <f>IF(AND(BV$85&gt;=FB204,BV$85&lt;=FC204),IFERROR($G204/FD204,0),"")</f>
        <v/>
      </c>
      <c r="BW204" s="110" t="str">
        <f>IF(AND(BW$85&gt;=FB204,BW$85&lt;=FC204),IFERROR($G204/FD204,0),"")</f>
        <v/>
      </c>
      <c r="BX204" s="110" t="str">
        <f>IF(AND(BX$85&gt;=FB204,BX$85&lt;=FC204),IFERROR($G204/FD204,0),"")</f>
        <v/>
      </c>
      <c r="BY204" s="110" t="str">
        <f>IF(AND(BY$85&gt;=FB204,BY$85&lt;=FC204),IFERROR($G204/FD204,0),"")</f>
        <v/>
      </c>
      <c r="BZ204" s="110" t="str">
        <f>IF(AND(BZ$85&gt;=FB204,BZ$85&lt;=FC204),IFERROR($G204/FD204,0),"")</f>
        <v/>
      </c>
      <c r="CA204" s="110" t="str">
        <f>IF(AND(CA$85&gt;=FB204,CA$85&lt;=FC204),IFERROR($G204/FD204,0),"")</f>
        <v/>
      </c>
      <c r="CB204" s="110" t="str">
        <f>IF(AND(CB$85&gt;=FB204,CB$85&lt;=FC204),IFERROR($G204/FD204,0),"")</f>
        <v/>
      </c>
      <c r="CC204" s="110" t="str">
        <f>IF(AND(CC$85&gt;=FB204,CC$85&lt;=FC204),IFERROR($G204/FD204,0),"")</f>
        <v/>
      </c>
      <c r="CD204" s="110" t="str">
        <f>IF(AND(CD$85&gt;=FB204,CD$85&lt;=FC204),IFERROR($G204/FD204,0),"")</f>
        <v/>
      </c>
      <c r="CE204" s="110" t="str">
        <f>IF(AND(CE$85&gt;=FB204,CE$85&lt;=FC204),IFERROR($G204/FD204,0),"")</f>
        <v/>
      </c>
      <c r="CF204" s="110" t="str">
        <f>IF(AND(CF$85&gt;=FB204,CF$85&lt;=FC204),IFERROR($G204/FD204,0),"")</f>
        <v/>
      </c>
      <c r="CG204" s="110" t="str">
        <f>IF(AND(CG$85&gt;=FB204,CG$85&lt;=FC204),IFERROR($G204/FD204,0),"")</f>
        <v/>
      </c>
      <c r="CH204" s="110" t="str">
        <f>IF(AND(CH$85&gt;=FB204,CH$85&lt;=FC204),IFERROR($G204/FD204,0),"")</f>
        <v/>
      </c>
      <c r="CI204" s="110">
        <f>IF(AND(CI$85&gt;=FB204,CI$85&lt;=FC204),IFERROR($G204/FD204,0),"")</f>
        <v>19531.249999999996</v>
      </c>
      <c r="CJ204" s="110">
        <f>IF(AND(CJ$85&gt;=FB204,CJ$85&lt;=FC204),IFERROR($G204/FD204,0),"")</f>
        <v>19531.249999999996</v>
      </c>
      <c r="CK204" s="110">
        <f>IF(AND(CK$85&gt;=FB204,CK$85&lt;=FC204),IFERROR($G204/FD204,0),"")</f>
        <v>19531.249999999996</v>
      </c>
      <c r="CL204" s="110">
        <f>IF(AND(CL$85&gt;=FB204,CL$85&lt;=FC204),IFERROR($G204/FD204,0),"")</f>
        <v>19531.249999999996</v>
      </c>
      <c r="CM204" s="110">
        <f>IF(AND(CM$85&gt;=FB204,CM$85&lt;=FC204),IFERROR($G204/FD204,0),"")</f>
        <v>19531.249999999996</v>
      </c>
      <c r="CN204" s="110">
        <f>IF(AND(CN$85&gt;=FB204,CN$85&lt;=FC204),IFERROR($G204/FD204,0),"")</f>
        <v>19531.249999999996</v>
      </c>
      <c r="CO204" s="110">
        <f>IF(AND(CO$85&gt;=FB204,CO$85&lt;=FC204),IFERROR($G204/FD204,0),"")</f>
        <v>19531.249999999996</v>
      </c>
      <c r="CP204" s="110">
        <f>IF(AND(CP$85&gt;=FB204,CP$85&lt;=FC204),IFERROR($G204/FD204,0),"")</f>
        <v>19531.249999999996</v>
      </c>
      <c r="CQ204" s="110" t="str">
        <f>IF(AND(CQ$85&gt;=FB204,CQ$85&lt;=FC204),IFERROR($G204/FD204,0),"")</f>
        <v/>
      </c>
      <c r="CR204" s="110" t="str">
        <f>IF(AND(CR$85&gt;=FB204,CR$85&lt;=FC204),IFERROR($G204/FD204,0),"")</f>
        <v/>
      </c>
      <c r="CS204" s="110" t="str">
        <f>IF(AND(CS$85&gt;=FB204,CS$85&lt;=FC204),IFERROR($G204/FD204,0),"")</f>
        <v/>
      </c>
      <c r="CT204" s="110" t="str">
        <f>IF(AND(CT$85&gt;=FB204,CT$85&lt;=FC204),IFERROR($G204/FD204,0),"")</f>
        <v/>
      </c>
      <c r="CU204" s="110" t="str">
        <f>IF(AND(CU$85&gt;=FB204,CU$85&lt;=FC204),IFERROR($G204/FD204,0),"")</f>
        <v/>
      </c>
      <c r="CV204" s="110" t="str">
        <f>IF(AND(CV$85&gt;=FB204,CV$85&lt;=FC204),IFERROR($G204/FD204,0),"")</f>
        <v/>
      </c>
      <c r="CW204" s="110" t="str">
        <f>IF(AND(CW$85&gt;=FB204,CW$85&lt;=FC204),IFERROR($G204/FD204,0),"")</f>
        <v/>
      </c>
      <c r="CX204" s="110" t="str">
        <f>IF(AND(CX$85&gt;=FB204,CX$85&lt;=FC204),IFERROR($G204/FD204,0),"")</f>
        <v/>
      </c>
      <c r="CY204" s="110" t="str">
        <f>IF(AND(CY$85&gt;=FB204,CY$85&lt;=FC204),IFERROR($G204/FD204,0),"")</f>
        <v/>
      </c>
      <c r="CZ204" s="110" t="str">
        <f>IF(AND(CZ$85&gt;=FB204,CZ$85&lt;=FC204),IFERROR($G204/FD204,0),"")</f>
        <v/>
      </c>
      <c r="DA204" s="110" t="str">
        <f>IF(AND(DA$85&gt;=FB204,DA$85&lt;=FC204),IFERROR($G204/FD204,0),"")</f>
        <v/>
      </c>
      <c r="DB204" s="110" t="str">
        <f>IF(AND(DB$85&gt;=FB204,DB$85&lt;=FC204),IFERROR($G204/FD204,0),"")</f>
        <v/>
      </c>
      <c r="DC204" s="110" t="str">
        <f>IF(AND(DC$85&gt;=FB204,DC$85&lt;=FC204),IFERROR($G204/FD204,0),"")</f>
        <v/>
      </c>
      <c r="DD204" s="110" t="str">
        <f>IF(AND(DD$85&gt;=FB204,DD$85&lt;=FC204),IFERROR($G204/FD204,0),"")</f>
        <v/>
      </c>
      <c r="DE204" s="110" t="str">
        <f>IF(AND(DE$85&gt;=FB204,DE$85&lt;=FC204),IFERROR($G204/FD204,0),"")</f>
        <v/>
      </c>
      <c r="DF204" s="110" t="str">
        <f>IF(AND(DF$85&gt;=FB204,DF$85&lt;=FC204),IFERROR($G204/FD204,0),"")</f>
        <v/>
      </c>
      <c r="DG204" s="110" t="str">
        <f>IF(AND(DG$85&gt;=FB204,DG$85&lt;=FC204),IFERROR($G204/FD204,0),"")</f>
        <v/>
      </c>
      <c r="DH204" s="110" t="str">
        <f>IF(AND(DH$85&gt;=FB204,DH$85&lt;=FC204),IFERROR($G204/FD204,0),"")</f>
        <v/>
      </c>
      <c r="DI204" s="110" t="str">
        <f>IF(AND(DI$85&gt;=FB204,DI$85&lt;=FC204),IFERROR($G204/FD204,0),"")</f>
        <v/>
      </c>
      <c r="DJ204" s="110" t="str">
        <f>IF(AND(DJ$85&gt;=FB204,DJ$85&lt;=FC204),IFERROR($G204/FD204,0),"")</f>
        <v/>
      </c>
      <c r="DK204" s="110" t="str">
        <f>IF(AND(DK$85&gt;=FB204,DK$85&lt;=FC204),IFERROR($G204/FD204,0),"")</f>
        <v/>
      </c>
      <c r="DL204" s="110" t="str">
        <f>IF(AND(DL$85&gt;=FB204,DL$85&lt;=FC204),IFERROR($G204/FD204,0),"")</f>
        <v/>
      </c>
      <c r="DM204" s="110" t="str">
        <f>IF(AND(DM$85&gt;=FB204,DM$85&lt;=FC204),IFERROR($G204/FD204,0),"")</f>
        <v/>
      </c>
      <c r="DN204" s="110" t="str">
        <f>IF(AND(DN$85&gt;=FB204,DN$85&lt;=FC204),IFERROR($G204/FD204,0),"")</f>
        <v/>
      </c>
      <c r="DO204" s="110" t="str">
        <f>IF(AND(DO$85&gt;=FB204,DO$85&lt;=FC204),IFERROR($G204/FD204,0),"")</f>
        <v/>
      </c>
      <c r="DP204" s="110" t="str">
        <f>IF(AND(DP$85&gt;=FB204,DP$85&lt;=FC204),IFERROR($G204/FD204,0),"")</f>
        <v/>
      </c>
      <c r="DQ204" s="110" t="str">
        <f>IF(AND(DQ$85&gt;=FB204,DQ$85&lt;=FC204),IFERROR($G204/FD204,0),"")</f>
        <v/>
      </c>
      <c r="DR204" s="110" t="str">
        <f>IF(AND(DR$85&gt;=FB204,DR$85&lt;=FC204),IFERROR($G204/FD204,0),"")</f>
        <v/>
      </c>
      <c r="DS204" s="110" t="str">
        <f>IF(AND(DS$85&gt;=FB204,DS$85&lt;=FC204),IFERROR($G204/FD204,0),"")</f>
        <v/>
      </c>
      <c r="DT204" s="110" t="str">
        <f>IF(AND(DT$85&gt;=FB204,DT$85&lt;=FC204),IFERROR($G204/FD204,0),"")</f>
        <v/>
      </c>
      <c r="DU204" s="110" t="str">
        <f>IF(AND(DU$85&gt;=FB204,DU$85&lt;=FC204),IFERROR($G204/FD204,0),"")</f>
        <v/>
      </c>
      <c r="DV204" s="110" t="str">
        <f>IF(AND(DV$85&gt;=FB204,DV$85&lt;=FC204),IFERROR($G204/FD204,0),"")</f>
        <v/>
      </c>
      <c r="DW204" s="110" t="str">
        <f>IF(AND(DW$85&gt;=FB204,DW$85&lt;=FC204),IFERROR($G204/FD204,0),"")</f>
        <v/>
      </c>
      <c r="DX204" s="110" t="str">
        <f>IF(AND(DX$85&gt;=FB204,DX$85&lt;=FC204),IFERROR($G204/FD204,0),"")</f>
        <v/>
      </c>
      <c r="DY204" s="110" t="str">
        <f>IF(AND(DY$85&gt;=FB204,DY$85&lt;=FC204),IFERROR($G204/FD204,0),"")</f>
        <v/>
      </c>
      <c r="DZ204" s="110" t="str">
        <f>IF(AND(DZ$85&gt;=FB204,DZ$85&lt;=FC204),IFERROR($G204/FD204,0),"")</f>
        <v/>
      </c>
      <c r="EA204" s="110" t="str">
        <f>IF(AND(EA$85&gt;=FB204,EA$85&lt;=FC204),IFERROR($G204/FD204,0),"")</f>
        <v/>
      </c>
      <c r="EB204" s="110" t="str">
        <f>IF(AND(EB$85&gt;=FB204,EB$85&lt;=FC204),IFERROR($G204/FD204,0),"")</f>
        <v/>
      </c>
      <c r="EC204" s="110" t="str">
        <f>IF(AND(EC$85&gt;=FB204,EC$85&lt;=FC204),IFERROR($G204/FD204,0),"")</f>
        <v/>
      </c>
      <c r="ED204" s="110" t="str">
        <f>IF(AND(ED$85&gt;=FB204,ED$85&lt;=FC204),IFERROR($G204/FD204,0),"")</f>
        <v/>
      </c>
      <c r="EE204" s="110" t="str">
        <f>IF(AND(EE$85&gt;=FB204,EE$85&lt;=FC204),IFERROR($G204/FD204,0),"")</f>
        <v/>
      </c>
      <c r="EF204" s="110" t="str">
        <f>IF(AND(EF$85&gt;=FB204,EF$85&lt;=FC204),IFERROR($G204/FD204,0),"")</f>
        <v/>
      </c>
      <c r="EG204" s="110" t="str">
        <f>IF(AND(EG$85&gt;=FB204,EG$85&lt;=FC204),IFERROR($G204/FD204,0),"")</f>
        <v/>
      </c>
      <c r="EH204" s="110" t="str">
        <f>IF(AND(EH$85&gt;=FB204,EH$85&lt;=FC204),IFERROR($G204/FD204,0),"")</f>
        <v/>
      </c>
      <c r="EI204" s="110" t="str">
        <f>IF(AND(EI$85&gt;=FB204,EI$85&lt;=FC204),IFERROR($G204/FD204,0),"")</f>
        <v/>
      </c>
      <c r="EJ204" s="110" t="str">
        <f>IF(AND(EJ$85&gt;=FB204,EJ$85&lt;=FC204),IFERROR($G204/FD204,0),"")</f>
        <v/>
      </c>
      <c r="EK204" s="110" t="str">
        <f>IF(AND(EK$85&gt;=FB204,EK$85&lt;=FC204),IFERROR($G204/FD204,0),"")</f>
        <v/>
      </c>
      <c r="EL204" s="110" t="str">
        <f>IF(AND(EL$85&gt;=FB204,EL$85&lt;=FC204),IFERROR($G204/FD204,0),"")</f>
        <v/>
      </c>
      <c r="EM204" s="110" t="str">
        <f>IF(AND(EM$85&gt;=FB204,EM$85&lt;=FC204),IFERROR($G204/FD204,0),"")</f>
        <v/>
      </c>
      <c r="EN204" s="110" t="str">
        <f>IF(AND(EN$85&gt;=FB204,EN$85&lt;=FC204),IFERROR($G204/FD204,0),"")</f>
        <v/>
      </c>
      <c r="EO204" s="110" t="str">
        <f>IF(AND(EO$85&gt;=FB204,EO$85&lt;=FC204),IFERROR($G204/FD204,0),"")</f>
        <v/>
      </c>
      <c r="EP204" s="110" t="str">
        <f>IF(AND(EP$85&gt;=FB204,EP$85&lt;=FC204),IFERROR($G204/FD204,0),"")</f>
        <v/>
      </c>
      <c r="EQ204" s="110" t="str">
        <f>IF(AND(EQ$85&gt;=FB204,EQ$85&lt;=FC204),IFERROR($G204/FD204,0),"")</f>
        <v/>
      </c>
      <c r="ER204" s="110" t="str">
        <f>IF(AND(ER$85&gt;=FB204,ER$85&lt;=FC204),IFERROR($G204/FD204,0),"")</f>
        <v/>
      </c>
      <c r="ES204" s="110" t="str">
        <f>IF(AND(ES$85&gt;=FB204,ES$85&lt;=FC204),IFERROR($G204/FD204,0),"")</f>
        <v/>
      </c>
      <c r="ET204" s="110" t="str">
        <f>IF(AND(ET$85&gt;=FB204,ET$85&lt;=FC204),IFERROR($G204/FD204,0),"")</f>
        <v/>
      </c>
      <c r="EU204" s="110" t="str">
        <f>IF(AND(EU$85&gt;=FB204,EU$85&lt;=FC204),IFERROR($G204/FD204,0),"")</f>
        <v/>
      </c>
      <c r="EV204" s="110" t="str">
        <f>IF(AND(EV$85&gt;=FB204,EV$85&lt;=FC204),IFERROR($G204/FD204,0),"")</f>
        <v/>
      </c>
      <c r="EW204" s="110" t="str">
        <f>IF(AND(EW$85&gt;=FB204,EW$85&lt;=FC204),IFERROR($G204/FD204,0),"")</f>
        <v/>
      </c>
      <c r="EX204" s="110" t="str">
        <f>IF(AND(EX$85&gt;=FB204,EX$85&lt;=FC204),IFERROR($G204/FD204,0),"")</f>
        <v/>
      </c>
      <c r="EY204" s="110" t="str">
        <f>IF(AND(EY$85&gt;=FB204,EY$85&lt;=FC204),IFERROR($G204/FD204,0),"")</f>
        <v/>
      </c>
      <c r="EZ204" s="110" t="str">
        <f>IF(AND(EZ$85&gt;=FB204,EZ$85&lt;=FC204),IFERROR($G204/FD204,0),"")</f>
        <v/>
      </c>
      <c r="FA204" s="110" t="str">
        <f>IF(AND(FA$85&gt;=FB204,FA$85&lt;=FC204),IFERROR($G204/FD204,0),"")</f>
        <v/>
      </c>
      <c r="FB204">
        <f>'06_Presupuesto'!J290-'02_Rendimientos'!$B$79+1</f>
        <v>80</v>
      </c>
      <c r="FC204">
        <f>'06_Presupuesto'!K290-'02_Rendimientos'!$B$79+1</f>
        <v>87</v>
      </c>
      <c r="FD204">
        <f>FC204-FB204+1</f>
        <v>8</v>
      </c>
    </row>
    <row r="205" spans="2:160">
      <c r="B205" t="str">
        <f>'06_Presupuesto'!K125</f>
        <v>C.4/b).2</v>
      </c>
      <c r="C205" t="str">
        <f>'06_Presupuesto'!L125</f>
        <v>Barra Angular Muro Izquierda 86</v>
      </c>
      <c r="D205" t="str">
        <f>'06_Presupuesto'!M125</f>
        <v>UNI</v>
      </c>
      <c r="E205" s="90">
        <f>'06_Presupuesto'!N125</f>
        <v>1</v>
      </c>
      <c r="F205" s="90">
        <f>'06_Presupuesto'!O125</f>
        <v>168749.99999999997</v>
      </c>
      <c r="G205" s="90">
        <f>'06_Presupuesto'!P125</f>
        <v>168749.99999999997</v>
      </c>
      <c r="H205" s="90" t="str">
        <f>IF(AND(H$85&gt;=FB205,H$85&lt;=FC205),IFERROR($G205/FD205,0),"")</f>
        <v/>
      </c>
      <c r="I205" s="90" t="str">
        <f>IF(AND(I$85&gt;=FB205,I$85&lt;=FC205),IFERROR($G205/FD205,0),"")</f>
        <v/>
      </c>
      <c r="J205" s="90" t="str">
        <f>IF(AND(J$85&gt;=FB205,J$85&lt;=FC205),IFERROR($G205/FD205,0),"")</f>
        <v/>
      </c>
      <c r="K205" s="90" t="str">
        <f>IF(AND(K$85&gt;=FB205,K$85&lt;=FC205),IFERROR($G205/FD205,0),"")</f>
        <v/>
      </c>
      <c r="L205" s="90" t="str">
        <f>IF(AND(L$85&gt;=FB205,L$85&lt;=FC205),IFERROR($G205/FD205,0),"")</f>
        <v/>
      </c>
      <c r="M205" s="90" t="str">
        <f>IF(AND(M$85&gt;=FB205,M$85&lt;=FC205),IFERROR($G205/FD205,0),"")</f>
        <v/>
      </c>
      <c r="N205" s="90" t="str">
        <f>IF(AND(N$85&gt;=FB205,N$85&lt;=FC205),IFERROR($G205/FD205,0),"")</f>
        <v/>
      </c>
      <c r="O205" s="90" t="str">
        <f>IF(AND(O$85&gt;=FB205,O$85&lt;=FC205),IFERROR($G205/FD205,0),"")</f>
        <v/>
      </c>
      <c r="P205" s="90" t="str">
        <f>IF(AND(P$85&gt;=FB205,P$85&lt;=FC205),IFERROR($G205/FD205,0),"")</f>
        <v/>
      </c>
      <c r="Q205" s="90" t="str">
        <f>IF(AND(Q$85&gt;=FB205,Q$85&lt;=FC205),IFERROR($G205/FD205,0),"")</f>
        <v/>
      </c>
      <c r="R205" s="90" t="str">
        <f>IF(AND(R$85&gt;=FB205,R$85&lt;=FC205),IFERROR($G205/FD205,0),"")</f>
        <v/>
      </c>
      <c r="S205" s="90" t="str">
        <f>IF(AND(S$85&gt;=FB205,S$85&lt;=FC205),IFERROR($G205/FD205,0),"")</f>
        <v/>
      </c>
      <c r="T205" s="90" t="str">
        <f>IF(AND(T$85&gt;=FB205,T$85&lt;=FC205),IFERROR($G205/FD205,0),"")</f>
        <v/>
      </c>
      <c r="U205" s="90" t="str">
        <f>IF(AND(U$85&gt;=FB205,U$85&lt;=FC205),IFERROR($G205/FD205,0),"")</f>
        <v/>
      </c>
      <c r="V205" s="90" t="str">
        <f>IF(AND(V$85&gt;=FB205,V$85&lt;=FC205),IFERROR($G205/FD205,0),"")</f>
        <v/>
      </c>
      <c r="W205" s="90" t="str">
        <f>IF(AND(W$85&gt;=FB205,W$85&lt;=FC205),IFERROR($G205/FD205,0),"")</f>
        <v/>
      </c>
      <c r="X205" s="90" t="str">
        <f>IF(AND(X$85&gt;=FB205,X$85&lt;=FC205),IFERROR($G205/FD205,0),"")</f>
        <v/>
      </c>
      <c r="Y205" s="90" t="str">
        <f>IF(AND(Y$85&gt;=FB205,Y$85&lt;=FC205),IFERROR($G205/FD205,0),"")</f>
        <v/>
      </c>
      <c r="Z205" s="90" t="str">
        <f>IF(AND(Z$85&gt;=FB205,Z$85&lt;=FC205),IFERROR($G205/FD205,0),"")</f>
        <v/>
      </c>
      <c r="AA205" s="90" t="str">
        <f>IF(AND(AA$85&gt;=FB205,AA$85&lt;=FC205),IFERROR($G205/FD205,0),"")</f>
        <v/>
      </c>
      <c r="AB205" s="90" t="str">
        <f>IF(AND(AB$85&gt;=FB205,AB$85&lt;=FC205),IFERROR($G205/FD205,0),"")</f>
        <v/>
      </c>
      <c r="AC205" s="90" t="str">
        <f>IF(AND(AC$85&gt;=FB205,AC$85&lt;=FC205),IFERROR($G205/FD205,0),"")</f>
        <v/>
      </c>
      <c r="AD205" s="90" t="str">
        <f>IF(AND(AD$85&gt;=FB205,AD$85&lt;=FC205),IFERROR($G205/FD205,0),"")</f>
        <v/>
      </c>
      <c r="AE205" s="90" t="str">
        <f>IF(AND(AE$85&gt;=FB205,AE$85&lt;=FC205),IFERROR($G205/FD205,0),"")</f>
        <v/>
      </c>
      <c r="AF205" s="90" t="str">
        <f>IF(AND(AF$85&gt;=FB205,AF$85&lt;=FC205),IFERROR($G205/FD205,0),"")</f>
        <v/>
      </c>
      <c r="AG205" s="90" t="str">
        <f>IF(AND(AG$85&gt;=FB205,AG$85&lt;=FC205),IFERROR($G205/FD205,0),"")</f>
        <v/>
      </c>
      <c r="AH205" s="90" t="str">
        <f>IF(AND(AH$85&gt;=FB205,AH$85&lt;=FC205),IFERROR($G205/FD205,0),"")</f>
        <v/>
      </c>
      <c r="AI205" s="90" t="str">
        <f>IF(AND(AI$85&gt;=FB205,AI$85&lt;=FC205),IFERROR($G205/FD205,0),"")</f>
        <v/>
      </c>
      <c r="AJ205" s="90" t="str">
        <f>IF(AND(AJ$85&gt;=FB205,AJ$85&lt;=FC205),IFERROR($G205/FD205,0),"")</f>
        <v/>
      </c>
      <c r="AK205" s="90" t="str">
        <f>IF(AND(AK$85&gt;=FB205,AK$85&lt;=FC205),IFERROR($G205/FD205,0),"")</f>
        <v/>
      </c>
      <c r="AL205" s="90" t="str">
        <f>IF(AND(AL$85&gt;=FB205,AL$85&lt;=FC205),IFERROR($G205/FD205,0),"")</f>
        <v/>
      </c>
      <c r="AM205" s="90" t="str">
        <f>IF(AND(AM$85&gt;=FB205,AM$85&lt;=FC205),IFERROR($G205/FD205,0),"")</f>
        <v/>
      </c>
      <c r="AN205" s="90" t="str">
        <f>IF(AND(AN$85&gt;=FB205,AN$85&lt;=FC205),IFERROR($G205/FD205,0),"")</f>
        <v/>
      </c>
      <c r="AO205" s="90" t="str">
        <f>IF(AND(AO$85&gt;=FB205,AO$85&lt;=FC205),IFERROR($G205/FD205,0),"")</f>
        <v/>
      </c>
      <c r="AP205" s="90" t="str">
        <f>IF(AND(AP$85&gt;=FB205,AP$85&lt;=FC205),IFERROR($G205/FD205,0),"")</f>
        <v/>
      </c>
      <c r="AQ205" s="90" t="str">
        <f>IF(AND(AQ$85&gt;=FB205,AQ$85&lt;=FC205),IFERROR($G205/FD205,0),"")</f>
        <v/>
      </c>
      <c r="AR205" s="90" t="str">
        <f>IF(AND(AR$85&gt;=FB205,AR$85&lt;=FC205),IFERROR($G205/FD205,0),"")</f>
        <v/>
      </c>
      <c r="AS205" s="90" t="str">
        <f>IF(AND(AS$85&gt;=FB205,AS$85&lt;=FC205),IFERROR($G205/FD205,0),"")</f>
        <v/>
      </c>
      <c r="AT205" s="90" t="str">
        <f>IF(AND(AT$85&gt;=FB205,AT$85&lt;=FC205),IFERROR($G205/FD205,0),"")</f>
        <v/>
      </c>
      <c r="AU205" s="90" t="str">
        <f>IF(AND(AU$85&gt;=FB205,AU$85&lt;=FC205),IFERROR($G205/FD205,0),"")</f>
        <v/>
      </c>
      <c r="AV205" s="90" t="str">
        <f>IF(AND(AV$85&gt;=FB205,AV$85&lt;=FC205),IFERROR($G205/FD205,0),"")</f>
        <v/>
      </c>
      <c r="AW205" s="90" t="str">
        <f>IF(AND(AW$85&gt;=FB205,AW$85&lt;=FC205),IFERROR($G205/FD205,0),"")</f>
        <v/>
      </c>
      <c r="AX205" s="90" t="str">
        <f>IF(AND(AX$85&gt;=FB205,AX$85&lt;=FC205),IFERROR($G205/FD205,0),"")</f>
        <v/>
      </c>
      <c r="AY205" s="90" t="str">
        <f>IF(AND(AY$85&gt;=FB205,AY$85&lt;=FC205),IFERROR($G205/FD205,0),"")</f>
        <v/>
      </c>
      <c r="AZ205" s="90" t="str">
        <f>IF(AND(AZ$85&gt;=FB205,AZ$85&lt;=FC205),IFERROR($G205/FD205,0),"")</f>
        <v/>
      </c>
      <c r="BA205" s="90" t="str">
        <f>IF(AND(BA$85&gt;=FB205,BA$85&lt;=FC205),IFERROR($G205/FD205,0),"")</f>
        <v/>
      </c>
      <c r="BB205" s="90" t="str">
        <f>IF(AND(BB$85&gt;=FB205,BB$85&lt;=FC205),IFERROR($G205/FD205,0),"")</f>
        <v/>
      </c>
      <c r="BC205" s="90" t="str">
        <f>IF(AND(BC$85&gt;=FB205,BC$85&lt;=FC205),IFERROR($G205/FD205,0),"")</f>
        <v/>
      </c>
      <c r="BD205" s="90" t="str">
        <f>IF(AND(BD$85&gt;=FB205,BD$85&lt;=FC205),IFERROR($G205/FD205,0),"")</f>
        <v/>
      </c>
      <c r="BE205" s="90" t="str">
        <f>IF(AND(BE$85&gt;=FB205,BE$85&lt;=FC205),IFERROR($G205/FD205,0),"")</f>
        <v/>
      </c>
      <c r="BF205" s="90" t="str">
        <f>IF(AND(BF$85&gt;=FB205,BF$85&lt;=FC205),IFERROR($G205/FD205,0),"")</f>
        <v/>
      </c>
      <c r="BG205" s="90" t="str">
        <f>IF(AND(BG$85&gt;=FB205,BG$85&lt;=FC205),IFERROR($G205/FD205,0),"")</f>
        <v/>
      </c>
      <c r="BH205" s="90" t="str">
        <f>IF(AND(BH$85&gt;=FB205,BH$85&lt;=FC205),IFERROR($G205/FD205,0),"")</f>
        <v/>
      </c>
      <c r="BI205" s="90" t="str">
        <f>IF(AND(BI$85&gt;=FB205,BI$85&lt;=FC205),IFERROR($G205/FD205,0),"")</f>
        <v/>
      </c>
      <c r="BJ205" s="90" t="str">
        <f>IF(AND(BJ$85&gt;=FB205,BJ$85&lt;=FC205),IFERROR($G205/FD205,0),"")</f>
        <v/>
      </c>
      <c r="BK205" s="90" t="str">
        <f>IF(AND(BK$85&gt;=FB205,BK$85&lt;=FC205),IFERROR($G205/FD205,0),"")</f>
        <v/>
      </c>
      <c r="BL205" s="90" t="str">
        <f>IF(AND(BL$85&gt;=FB205,BL$85&lt;=FC205),IFERROR($G205/FD205,0),"")</f>
        <v/>
      </c>
      <c r="BM205" s="90" t="str">
        <f>IF(AND(BM$85&gt;=FB205,BM$85&lt;=FC205),IFERROR($G205/FD205,0),"")</f>
        <v/>
      </c>
      <c r="BN205" s="90" t="str">
        <f>IF(AND(BN$85&gt;=FB205,BN$85&lt;=FC205),IFERROR($G205/FD205,0),"")</f>
        <v/>
      </c>
      <c r="BO205" s="90" t="str">
        <f>IF(AND(BO$85&gt;=FB205,BO$85&lt;=FC205),IFERROR($G205/FD205,0),"")</f>
        <v/>
      </c>
      <c r="BP205" s="90" t="str">
        <f>IF(AND(BP$85&gt;=FB205,BP$85&lt;=FC205),IFERROR($G205/FD205,0),"")</f>
        <v/>
      </c>
      <c r="BQ205" s="90" t="str">
        <f>IF(AND(BQ$85&gt;=FB205,BQ$85&lt;=FC205),IFERROR($G205/FD205,0),"")</f>
        <v/>
      </c>
      <c r="BR205" s="90" t="str">
        <f>IF(AND(BR$85&gt;=FB205,BR$85&lt;=FC205),IFERROR($G205/FD205,0),"")</f>
        <v/>
      </c>
      <c r="BS205" s="90" t="str">
        <f>IF(AND(BS$85&gt;=FB205,BS$85&lt;=FC205),IFERROR($G205/FD205,0),"")</f>
        <v/>
      </c>
      <c r="BT205" s="90" t="str">
        <f>IF(AND(BT$85&gt;=FB205,BT$85&lt;=FC205),IFERROR($G205/FD205,0),"")</f>
        <v/>
      </c>
      <c r="BU205" s="90" t="str">
        <f>IF(AND(BU$85&gt;=FB205,BU$85&lt;=FC205),IFERROR($G205/FD205,0),"")</f>
        <v/>
      </c>
      <c r="BV205" s="90" t="str">
        <f>IF(AND(BV$85&gt;=FB205,BV$85&lt;=FC205),IFERROR($G205/FD205,0),"")</f>
        <v/>
      </c>
      <c r="BW205" s="90" t="str">
        <f>IF(AND(BW$85&gt;=FB205,BW$85&lt;=FC205),IFERROR($G205/FD205,0),"")</f>
        <v/>
      </c>
      <c r="BX205" s="90" t="str">
        <f>IF(AND(BX$85&gt;=FB205,BX$85&lt;=FC205),IFERROR($G205/FD205,0),"")</f>
        <v/>
      </c>
      <c r="BY205" s="90" t="str">
        <f>IF(AND(BY$85&gt;=FB205,BY$85&lt;=FC205),IFERROR($G205/FD205,0),"")</f>
        <v/>
      </c>
      <c r="BZ205" s="90" t="str">
        <f>IF(AND(BZ$85&gt;=FB205,BZ$85&lt;=FC205),IFERROR($G205/FD205,0),"")</f>
        <v/>
      </c>
      <c r="CA205" s="90" t="str">
        <f>IF(AND(CA$85&gt;=FB205,CA$85&lt;=FC205),IFERROR($G205/FD205,0),"")</f>
        <v/>
      </c>
      <c r="CB205" s="90" t="str">
        <f>IF(AND(CB$85&gt;=FB205,CB$85&lt;=FC205),IFERROR($G205/FD205,0),"")</f>
        <v/>
      </c>
      <c r="CC205" s="90" t="str">
        <f>IF(AND(CC$85&gt;=FB205,CC$85&lt;=FC205),IFERROR($G205/FD205,0),"")</f>
        <v/>
      </c>
      <c r="CD205" s="90" t="str">
        <f>IF(AND(CD$85&gt;=FB205,CD$85&lt;=FC205),IFERROR($G205/FD205,0),"")</f>
        <v/>
      </c>
      <c r="CE205" s="90" t="str">
        <f>IF(AND(CE$85&gt;=FB205,CE$85&lt;=FC205),IFERROR($G205/FD205,0),"")</f>
        <v/>
      </c>
      <c r="CF205" s="90" t="str">
        <f>IF(AND(CF$85&gt;=FB205,CF$85&lt;=FC205),IFERROR($G205/FD205,0),"")</f>
        <v/>
      </c>
      <c r="CG205" s="90" t="str">
        <f>IF(AND(CG$85&gt;=FB205,CG$85&lt;=FC205),IFERROR($G205/FD205,0),"")</f>
        <v/>
      </c>
      <c r="CH205" s="90" t="str">
        <f>IF(AND(CH$85&gt;=FB205,CH$85&lt;=FC205),IFERROR($G205/FD205,0),"")</f>
        <v/>
      </c>
      <c r="CI205" s="90">
        <f>IF(AND(CI$85&gt;=FB205,CI$85&lt;=FC205),IFERROR($G205/FD205,0),"")</f>
        <v>21093.749999999996</v>
      </c>
      <c r="CJ205" s="90">
        <f>IF(AND(CJ$85&gt;=FB205,CJ$85&lt;=FC205),IFERROR($G205/FD205,0),"")</f>
        <v>21093.749999999996</v>
      </c>
      <c r="CK205" s="90">
        <f>IF(AND(CK$85&gt;=FB205,CK$85&lt;=FC205),IFERROR($G205/FD205,0),"")</f>
        <v>21093.749999999996</v>
      </c>
      <c r="CL205" s="90">
        <f>IF(AND(CL$85&gt;=FB205,CL$85&lt;=FC205),IFERROR($G205/FD205,0),"")</f>
        <v>21093.749999999996</v>
      </c>
      <c r="CM205" s="90">
        <f>IF(AND(CM$85&gt;=FB205,CM$85&lt;=FC205),IFERROR($G205/FD205,0),"")</f>
        <v>21093.749999999996</v>
      </c>
      <c r="CN205" s="90">
        <f>IF(AND(CN$85&gt;=FB205,CN$85&lt;=FC205),IFERROR($G205/FD205,0),"")</f>
        <v>21093.749999999996</v>
      </c>
      <c r="CO205" s="90">
        <f>IF(AND(CO$85&gt;=FB205,CO$85&lt;=FC205),IFERROR($G205/FD205,0),"")</f>
        <v>21093.749999999996</v>
      </c>
      <c r="CP205" s="90">
        <f>IF(AND(CP$85&gt;=FB205,CP$85&lt;=FC205),IFERROR($G205/FD205,0),"")</f>
        <v>21093.749999999996</v>
      </c>
      <c r="CQ205" s="90" t="str">
        <f>IF(AND(CQ$85&gt;=FB205,CQ$85&lt;=FC205),IFERROR($G205/FD205,0),"")</f>
        <v/>
      </c>
      <c r="CR205" s="90" t="str">
        <f>IF(AND(CR$85&gt;=FB205,CR$85&lt;=FC205),IFERROR($G205/FD205,0),"")</f>
        <v/>
      </c>
      <c r="CS205" s="90" t="str">
        <f>IF(AND(CS$85&gt;=FB205,CS$85&lt;=FC205),IFERROR($G205/FD205,0),"")</f>
        <v/>
      </c>
      <c r="CT205" s="90" t="str">
        <f>IF(AND(CT$85&gt;=FB205,CT$85&lt;=FC205),IFERROR($G205/FD205,0),"")</f>
        <v/>
      </c>
      <c r="CU205" s="90" t="str">
        <f>IF(AND(CU$85&gt;=FB205,CU$85&lt;=FC205),IFERROR($G205/FD205,0),"")</f>
        <v/>
      </c>
      <c r="CV205" s="90" t="str">
        <f>IF(AND(CV$85&gt;=FB205,CV$85&lt;=FC205),IFERROR($G205/FD205,0),"")</f>
        <v/>
      </c>
      <c r="CW205" s="90" t="str">
        <f>IF(AND(CW$85&gt;=FB205,CW$85&lt;=FC205),IFERROR($G205/FD205,0),"")</f>
        <v/>
      </c>
      <c r="CX205" s="90" t="str">
        <f>IF(AND(CX$85&gt;=FB205,CX$85&lt;=FC205),IFERROR($G205/FD205,0),"")</f>
        <v/>
      </c>
      <c r="CY205" s="90" t="str">
        <f>IF(AND(CY$85&gt;=FB205,CY$85&lt;=FC205),IFERROR($G205/FD205,0),"")</f>
        <v/>
      </c>
      <c r="CZ205" s="90" t="str">
        <f>IF(AND(CZ$85&gt;=FB205,CZ$85&lt;=FC205),IFERROR($G205/FD205,0),"")</f>
        <v/>
      </c>
      <c r="DA205" s="90" t="str">
        <f>IF(AND(DA$85&gt;=FB205,DA$85&lt;=FC205),IFERROR($G205/FD205,0),"")</f>
        <v/>
      </c>
      <c r="DB205" s="90" t="str">
        <f>IF(AND(DB$85&gt;=FB205,DB$85&lt;=FC205),IFERROR($G205/FD205,0),"")</f>
        <v/>
      </c>
      <c r="DC205" s="90" t="str">
        <f>IF(AND(DC$85&gt;=FB205,DC$85&lt;=FC205),IFERROR($G205/FD205,0),"")</f>
        <v/>
      </c>
      <c r="DD205" s="90" t="str">
        <f>IF(AND(DD$85&gt;=FB205,DD$85&lt;=FC205),IFERROR($G205/FD205,0),"")</f>
        <v/>
      </c>
      <c r="DE205" s="90" t="str">
        <f>IF(AND(DE$85&gt;=FB205,DE$85&lt;=FC205),IFERROR($G205/FD205,0),"")</f>
        <v/>
      </c>
      <c r="DF205" s="90" t="str">
        <f>IF(AND(DF$85&gt;=FB205,DF$85&lt;=FC205),IFERROR($G205/FD205,0),"")</f>
        <v/>
      </c>
      <c r="DG205" s="90" t="str">
        <f>IF(AND(DG$85&gt;=FB205,DG$85&lt;=FC205),IFERROR($G205/FD205,0),"")</f>
        <v/>
      </c>
      <c r="DH205" s="90" t="str">
        <f>IF(AND(DH$85&gt;=FB205,DH$85&lt;=FC205),IFERROR($G205/FD205,0),"")</f>
        <v/>
      </c>
      <c r="DI205" s="90" t="str">
        <f>IF(AND(DI$85&gt;=FB205,DI$85&lt;=FC205),IFERROR($G205/FD205,0),"")</f>
        <v/>
      </c>
      <c r="DJ205" s="90" t="str">
        <f>IF(AND(DJ$85&gt;=FB205,DJ$85&lt;=FC205),IFERROR($G205/FD205,0),"")</f>
        <v/>
      </c>
      <c r="DK205" s="90" t="str">
        <f>IF(AND(DK$85&gt;=FB205,DK$85&lt;=FC205),IFERROR($G205/FD205,0),"")</f>
        <v/>
      </c>
      <c r="DL205" s="90" t="str">
        <f>IF(AND(DL$85&gt;=FB205,DL$85&lt;=FC205),IFERROR($G205/FD205,0),"")</f>
        <v/>
      </c>
      <c r="DM205" s="90" t="str">
        <f>IF(AND(DM$85&gt;=FB205,DM$85&lt;=FC205),IFERROR($G205/FD205,0),"")</f>
        <v/>
      </c>
      <c r="DN205" s="90" t="str">
        <f>IF(AND(DN$85&gt;=FB205,DN$85&lt;=FC205),IFERROR($G205/FD205,0),"")</f>
        <v/>
      </c>
      <c r="DO205" s="90" t="str">
        <f>IF(AND(DO$85&gt;=FB205,DO$85&lt;=FC205),IFERROR($G205/FD205,0),"")</f>
        <v/>
      </c>
      <c r="DP205" s="90" t="str">
        <f>IF(AND(DP$85&gt;=FB205,DP$85&lt;=FC205),IFERROR($G205/FD205,0),"")</f>
        <v/>
      </c>
      <c r="DQ205" s="90" t="str">
        <f>IF(AND(DQ$85&gt;=FB205,DQ$85&lt;=FC205),IFERROR($G205/FD205,0),"")</f>
        <v/>
      </c>
      <c r="DR205" s="90" t="str">
        <f>IF(AND(DR$85&gt;=FB205,DR$85&lt;=FC205),IFERROR($G205/FD205,0),"")</f>
        <v/>
      </c>
      <c r="DS205" s="90" t="str">
        <f>IF(AND(DS$85&gt;=FB205,DS$85&lt;=FC205),IFERROR($G205/FD205,0),"")</f>
        <v/>
      </c>
      <c r="DT205" s="90" t="str">
        <f>IF(AND(DT$85&gt;=FB205,DT$85&lt;=FC205),IFERROR($G205/FD205,0),"")</f>
        <v/>
      </c>
      <c r="DU205" s="90" t="str">
        <f>IF(AND(DU$85&gt;=FB205,DU$85&lt;=FC205),IFERROR($G205/FD205,0),"")</f>
        <v/>
      </c>
      <c r="DV205" s="90" t="str">
        <f>IF(AND(DV$85&gt;=FB205,DV$85&lt;=FC205),IFERROR($G205/FD205,0),"")</f>
        <v/>
      </c>
      <c r="DW205" s="90" t="str">
        <f>IF(AND(DW$85&gt;=FB205,DW$85&lt;=FC205),IFERROR($G205/FD205,0),"")</f>
        <v/>
      </c>
      <c r="DX205" s="90" t="str">
        <f>IF(AND(DX$85&gt;=FB205,DX$85&lt;=FC205),IFERROR($G205/FD205,0),"")</f>
        <v/>
      </c>
      <c r="DY205" s="90" t="str">
        <f>IF(AND(DY$85&gt;=FB205,DY$85&lt;=FC205),IFERROR($G205/FD205,0),"")</f>
        <v/>
      </c>
      <c r="DZ205" s="90" t="str">
        <f>IF(AND(DZ$85&gt;=FB205,DZ$85&lt;=FC205),IFERROR($G205/FD205,0),"")</f>
        <v/>
      </c>
      <c r="EA205" s="90" t="str">
        <f>IF(AND(EA$85&gt;=FB205,EA$85&lt;=FC205),IFERROR($G205/FD205,0),"")</f>
        <v/>
      </c>
      <c r="EB205" s="90" t="str">
        <f>IF(AND(EB$85&gt;=FB205,EB$85&lt;=FC205),IFERROR($G205/FD205,0),"")</f>
        <v/>
      </c>
      <c r="EC205" s="90" t="str">
        <f>IF(AND(EC$85&gt;=FB205,EC$85&lt;=FC205),IFERROR($G205/FD205,0),"")</f>
        <v/>
      </c>
      <c r="ED205" s="90" t="str">
        <f>IF(AND(ED$85&gt;=FB205,ED$85&lt;=FC205),IFERROR($G205/FD205,0),"")</f>
        <v/>
      </c>
      <c r="EE205" s="90" t="str">
        <f>IF(AND(EE$85&gt;=FB205,EE$85&lt;=FC205),IFERROR($G205/FD205,0),"")</f>
        <v/>
      </c>
      <c r="EF205" s="90" t="str">
        <f>IF(AND(EF$85&gt;=FB205,EF$85&lt;=FC205),IFERROR($G205/FD205,0),"")</f>
        <v/>
      </c>
      <c r="EG205" s="90" t="str">
        <f>IF(AND(EG$85&gt;=FB205,EG$85&lt;=FC205),IFERROR($G205/FD205,0),"")</f>
        <v/>
      </c>
      <c r="EH205" s="90" t="str">
        <f>IF(AND(EH$85&gt;=FB205,EH$85&lt;=FC205),IFERROR($G205/FD205,0),"")</f>
        <v/>
      </c>
      <c r="EI205" s="90" t="str">
        <f>IF(AND(EI$85&gt;=FB205,EI$85&lt;=FC205),IFERROR($G205/FD205,0),"")</f>
        <v/>
      </c>
      <c r="EJ205" s="90" t="str">
        <f>IF(AND(EJ$85&gt;=FB205,EJ$85&lt;=FC205),IFERROR($G205/FD205,0),"")</f>
        <v/>
      </c>
      <c r="EK205" s="90" t="str">
        <f>IF(AND(EK$85&gt;=FB205,EK$85&lt;=FC205),IFERROR($G205/FD205,0),"")</f>
        <v/>
      </c>
      <c r="EL205" s="90" t="str">
        <f>IF(AND(EL$85&gt;=FB205,EL$85&lt;=FC205),IFERROR($G205/FD205,0),"")</f>
        <v/>
      </c>
      <c r="EM205" s="90" t="str">
        <f>IF(AND(EM$85&gt;=FB205,EM$85&lt;=FC205),IFERROR($G205/FD205,0),"")</f>
        <v/>
      </c>
      <c r="EN205" s="90" t="str">
        <f>IF(AND(EN$85&gt;=FB205,EN$85&lt;=FC205),IFERROR($G205/FD205,0),"")</f>
        <v/>
      </c>
      <c r="EO205" s="90" t="str">
        <f>IF(AND(EO$85&gt;=FB205,EO$85&lt;=FC205),IFERROR($G205/FD205,0),"")</f>
        <v/>
      </c>
      <c r="EP205" s="90" t="str">
        <f>IF(AND(EP$85&gt;=FB205,EP$85&lt;=FC205),IFERROR($G205/FD205,0),"")</f>
        <v/>
      </c>
      <c r="EQ205" s="90" t="str">
        <f>IF(AND(EQ$85&gt;=FB205,EQ$85&lt;=FC205),IFERROR($G205/FD205,0),"")</f>
        <v/>
      </c>
      <c r="ER205" s="90" t="str">
        <f>IF(AND(ER$85&gt;=FB205,ER$85&lt;=FC205),IFERROR($G205/FD205,0),"")</f>
        <v/>
      </c>
      <c r="ES205" s="90" t="str">
        <f>IF(AND(ES$85&gt;=FB205,ES$85&lt;=FC205),IFERROR($G205/FD205,0),"")</f>
        <v/>
      </c>
      <c r="ET205" s="90" t="str">
        <f>IF(AND(ET$85&gt;=FB205,ET$85&lt;=FC205),IFERROR($G205/FD205,0),"")</f>
        <v/>
      </c>
      <c r="EU205" s="90" t="str">
        <f>IF(AND(EU$85&gt;=FB205,EU$85&lt;=FC205),IFERROR($G205/FD205,0),"")</f>
        <v/>
      </c>
      <c r="EV205" s="90" t="str">
        <f>IF(AND(EV$85&gt;=FB205,EV$85&lt;=FC205),IFERROR($G205/FD205,0),"")</f>
        <v/>
      </c>
      <c r="EW205" s="90" t="str">
        <f>IF(AND(EW$85&gt;=FB205,EW$85&lt;=FC205),IFERROR($G205/FD205,0),"")</f>
        <v/>
      </c>
      <c r="EX205" s="90" t="str">
        <f>IF(AND(EX$85&gt;=FB205,EX$85&lt;=FC205),IFERROR($G205/FD205,0),"")</f>
        <v/>
      </c>
      <c r="EY205" s="90" t="str">
        <f>IF(AND(EY$85&gt;=FB205,EY$85&lt;=FC205),IFERROR($G205/FD205,0),"")</f>
        <v/>
      </c>
      <c r="EZ205" s="90" t="str">
        <f>IF(AND(EZ$85&gt;=FB205,EZ$85&lt;=FC205),IFERROR($G205/FD205,0),"")</f>
        <v/>
      </c>
      <c r="FA205" s="90" t="str">
        <f>IF(AND(FA$85&gt;=FB205,FA$85&lt;=FC205),IFERROR($G205/FD205,0),"")</f>
        <v/>
      </c>
      <c r="FB205">
        <f>'06_Presupuesto'!J291-'02_Rendimientos'!$B$79+1</f>
        <v>80</v>
      </c>
      <c r="FC205">
        <f>'06_Presupuesto'!K291-'02_Rendimientos'!$B$79+1</f>
        <v>87</v>
      </c>
      <c r="FD205">
        <f>FC205-FB205+1</f>
        <v>8</v>
      </c>
    </row>
    <row r="206" spans="2:160">
      <c r="B206" s="109" t="str">
        <f>'06_Presupuesto'!K126</f>
        <v>C.4/c)</v>
      </c>
      <c r="C206" s="109" t="str">
        <f>'06_Presupuesto'!L126</f>
        <v>Portarrollo</v>
      </c>
      <c r="D206" s="109" t="str">
        <f>'06_Presupuesto'!M126</f>
        <v>UNI</v>
      </c>
      <c r="E206" s="110">
        <f>'06_Presupuesto'!N126</f>
        <v>2</v>
      </c>
      <c r="F206" s="110">
        <f>'06_Presupuesto'!O126</f>
        <v>16874.999999999996</v>
      </c>
      <c r="G206" s="110">
        <f>'06_Presupuesto'!P126</f>
        <v>33749.999999999993</v>
      </c>
      <c r="H206" s="110" t="str">
        <f>IF(AND(H$85&gt;=FB206,H$85&lt;=FC206),IFERROR($G206/FD206,0),"")</f>
        <v/>
      </c>
      <c r="I206" s="110" t="str">
        <f>IF(AND(I$85&gt;=FB206,I$85&lt;=FC206),IFERROR($G206/FD206,0),"")</f>
        <v/>
      </c>
      <c r="J206" s="110" t="str">
        <f>IF(AND(J$85&gt;=FB206,J$85&lt;=FC206),IFERROR($G206/FD206,0),"")</f>
        <v/>
      </c>
      <c r="K206" s="110" t="str">
        <f>IF(AND(K$85&gt;=FB206,K$85&lt;=FC206),IFERROR($G206/FD206,0),"")</f>
        <v/>
      </c>
      <c r="L206" s="110" t="str">
        <f>IF(AND(L$85&gt;=FB206,L$85&lt;=FC206),IFERROR($G206/FD206,0),"")</f>
        <v/>
      </c>
      <c r="M206" s="110" t="str">
        <f>IF(AND(M$85&gt;=FB206,M$85&lt;=FC206),IFERROR($G206/FD206,0),"")</f>
        <v/>
      </c>
      <c r="N206" s="110" t="str">
        <f>IF(AND(N$85&gt;=FB206,N$85&lt;=FC206),IFERROR($G206/FD206,0),"")</f>
        <v/>
      </c>
      <c r="O206" s="110" t="str">
        <f>IF(AND(O$85&gt;=FB206,O$85&lt;=FC206),IFERROR($G206/FD206,0),"")</f>
        <v/>
      </c>
      <c r="P206" s="110" t="str">
        <f>IF(AND(P$85&gt;=FB206,P$85&lt;=FC206),IFERROR($G206/FD206,0),"")</f>
        <v/>
      </c>
      <c r="Q206" s="110" t="str">
        <f>IF(AND(Q$85&gt;=FB206,Q$85&lt;=FC206),IFERROR($G206/FD206,0),"")</f>
        <v/>
      </c>
      <c r="R206" s="110" t="str">
        <f>IF(AND(R$85&gt;=FB206,R$85&lt;=FC206),IFERROR($G206/FD206,0),"")</f>
        <v/>
      </c>
      <c r="S206" s="110" t="str">
        <f>IF(AND(S$85&gt;=FB206,S$85&lt;=FC206),IFERROR($G206/FD206,0),"")</f>
        <v/>
      </c>
      <c r="T206" s="110" t="str">
        <f>IF(AND(T$85&gt;=FB206,T$85&lt;=FC206),IFERROR($G206/FD206,0),"")</f>
        <v/>
      </c>
      <c r="U206" s="110" t="str">
        <f>IF(AND(U$85&gt;=FB206,U$85&lt;=FC206),IFERROR($G206/FD206,0),"")</f>
        <v/>
      </c>
      <c r="V206" s="110" t="str">
        <f>IF(AND(V$85&gt;=FB206,V$85&lt;=FC206),IFERROR($G206/FD206,0),"")</f>
        <v/>
      </c>
      <c r="W206" s="110" t="str">
        <f>IF(AND(W$85&gt;=FB206,W$85&lt;=FC206),IFERROR($G206/FD206,0),"")</f>
        <v/>
      </c>
      <c r="X206" s="110" t="str">
        <f>IF(AND(X$85&gt;=FB206,X$85&lt;=FC206),IFERROR($G206/FD206,0),"")</f>
        <v/>
      </c>
      <c r="Y206" s="110" t="str">
        <f>IF(AND(Y$85&gt;=FB206,Y$85&lt;=FC206),IFERROR($G206/FD206,0),"")</f>
        <v/>
      </c>
      <c r="Z206" s="110" t="str">
        <f>IF(AND(Z$85&gt;=FB206,Z$85&lt;=FC206),IFERROR($G206/FD206,0),"")</f>
        <v/>
      </c>
      <c r="AA206" s="110" t="str">
        <f>IF(AND(AA$85&gt;=FB206,AA$85&lt;=FC206),IFERROR($G206/FD206,0),"")</f>
        <v/>
      </c>
      <c r="AB206" s="110" t="str">
        <f>IF(AND(AB$85&gt;=FB206,AB$85&lt;=FC206),IFERROR($G206/FD206,0),"")</f>
        <v/>
      </c>
      <c r="AC206" s="110" t="str">
        <f>IF(AND(AC$85&gt;=FB206,AC$85&lt;=FC206),IFERROR($G206/FD206,0),"")</f>
        <v/>
      </c>
      <c r="AD206" s="110" t="str">
        <f>IF(AND(AD$85&gt;=FB206,AD$85&lt;=FC206),IFERROR($G206/FD206,0),"")</f>
        <v/>
      </c>
      <c r="AE206" s="110" t="str">
        <f>IF(AND(AE$85&gt;=FB206,AE$85&lt;=FC206),IFERROR($G206/FD206,0),"")</f>
        <v/>
      </c>
      <c r="AF206" s="110" t="str">
        <f>IF(AND(AF$85&gt;=FB206,AF$85&lt;=FC206),IFERROR($G206/FD206,0),"")</f>
        <v/>
      </c>
      <c r="AG206" s="110" t="str">
        <f>IF(AND(AG$85&gt;=FB206,AG$85&lt;=FC206),IFERROR($G206/FD206,0),"")</f>
        <v/>
      </c>
      <c r="AH206" s="110" t="str">
        <f>IF(AND(AH$85&gt;=FB206,AH$85&lt;=FC206),IFERROR($G206/FD206,0),"")</f>
        <v/>
      </c>
      <c r="AI206" s="110" t="str">
        <f>IF(AND(AI$85&gt;=FB206,AI$85&lt;=FC206),IFERROR($G206/FD206,0),"")</f>
        <v/>
      </c>
      <c r="AJ206" s="110" t="str">
        <f>IF(AND(AJ$85&gt;=FB206,AJ$85&lt;=FC206),IFERROR($G206/FD206,0),"")</f>
        <v/>
      </c>
      <c r="AK206" s="110" t="str">
        <f>IF(AND(AK$85&gt;=FB206,AK$85&lt;=FC206),IFERROR($G206/FD206,0),"")</f>
        <v/>
      </c>
      <c r="AL206" s="110" t="str">
        <f>IF(AND(AL$85&gt;=FB206,AL$85&lt;=FC206),IFERROR($G206/FD206,0),"")</f>
        <v/>
      </c>
      <c r="AM206" s="110" t="str">
        <f>IF(AND(AM$85&gt;=FB206,AM$85&lt;=FC206),IFERROR($G206/FD206,0),"")</f>
        <v/>
      </c>
      <c r="AN206" s="110" t="str">
        <f>IF(AND(AN$85&gt;=FB206,AN$85&lt;=FC206),IFERROR($G206/FD206,0),"")</f>
        <v/>
      </c>
      <c r="AO206" s="110" t="str">
        <f>IF(AND(AO$85&gt;=FB206,AO$85&lt;=FC206),IFERROR($G206/FD206,0),"")</f>
        <v/>
      </c>
      <c r="AP206" s="110" t="str">
        <f>IF(AND(AP$85&gt;=FB206,AP$85&lt;=FC206),IFERROR($G206/FD206,0),"")</f>
        <v/>
      </c>
      <c r="AQ206" s="110" t="str">
        <f>IF(AND(AQ$85&gt;=FB206,AQ$85&lt;=FC206),IFERROR($G206/FD206,0),"")</f>
        <v/>
      </c>
      <c r="AR206" s="110" t="str">
        <f>IF(AND(AR$85&gt;=FB206,AR$85&lt;=FC206),IFERROR($G206/FD206,0),"")</f>
        <v/>
      </c>
      <c r="AS206" s="110" t="str">
        <f>IF(AND(AS$85&gt;=FB206,AS$85&lt;=FC206),IFERROR($G206/FD206,0),"")</f>
        <v/>
      </c>
      <c r="AT206" s="110" t="str">
        <f>IF(AND(AT$85&gt;=FB206,AT$85&lt;=FC206),IFERROR($G206/FD206,0),"")</f>
        <v/>
      </c>
      <c r="AU206" s="110" t="str">
        <f>IF(AND(AU$85&gt;=FB206,AU$85&lt;=FC206),IFERROR($G206/FD206,0),"")</f>
        <v/>
      </c>
      <c r="AV206" s="110" t="str">
        <f>IF(AND(AV$85&gt;=FB206,AV$85&lt;=FC206),IFERROR($G206/FD206,0),"")</f>
        <v/>
      </c>
      <c r="AW206" s="110" t="str">
        <f>IF(AND(AW$85&gt;=FB206,AW$85&lt;=FC206),IFERROR($G206/FD206,0),"")</f>
        <v/>
      </c>
      <c r="AX206" s="110" t="str">
        <f>IF(AND(AX$85&gt;=FB206,AX$85&lt;=FC206),IFERROR($G206/FD206,0),"")</f>
        <v/>
      </c>
      <c r="AY206" s="110" t="str">
        <f>IF(AND(AY$85&gt;=FB206,AY$85&lt;=FC206),IFERROR($G206/FD206,0),"")</f>
        <v/>
      </c>
      <c r="AZ206" s="110" t="str">
        <f>IF(AND(AZ$85&gt;=FB206,AZ$85&lt;=FC206),IFERROR($G206/FD206,0),"")</f>
        <v/>
      </c>
      <c r="BA206" s="110" t="str">
        <f>IF(AND(BA$85&gt;=FB206,BA$85&lt;=FC206),IFERROR($G206/FD206,0),"")</f>
        <v/>
      </c>
      <c r="BB206" s="110" t="str">
        <f>IF(AND(BB$85&gt;=FB206,BB$85&lt;=FC206),IFERROR($G206/FD206,0),"")</f>
        <v/>
      </c>
      <c r="BC206" s="110" t="str">
        <f>IF(AND(BC$85&gt;=FB206,BC$85&lt;=FC206),IFERROR($G206/FD206,0),"")</f>
        <v/>
      </c>
      <c r="BD206" s="110" t="str">
        <f>IF(AND(BD$85&gt;=FB206,BD$85&lt;=FC206),IFERROR($G206/FD206,0),"")</f>
        <v/>
      </c>
      <c r="BE206" s="110" t="str">
        <f>IF(AND(BE$85&gt;=FB206,BE$85&lt;=FC206),IFERROR($G206/FD206,0),"")</f>
        <v/>
      </c>
      <c r="BF206" s="110" t="str">
        <f>IF(AND(BF$85&gt;=FB206,BF$85&lt;=FC206),IFERROR($G206/FD206,0),"")</f>
        <v/>
      </c>
      <c r="BG206" s="110" t="str">
        <f>IF(AND(BG$85&gt;=FB206,BG$85&lt;=FC206),IFERROR($G206/FD206,0),"")</f>
        <v/>
      </c>
      <c r="BH206" s="110" t="str">
        <f>IF(AND(BH$85&gt;=FB206,BH$85&lt;=FC206),IFERROR($G206/FD206,0),"")</f>
        <v/>
      </c>
      <c r="BI206" s="110" t="str">
        <f>IF(AND(BI$85&gt;=FB206,BI$85&lt;=FC206),IFERROR($G206/FD206,0),"")</f>
        <v/>
      </c>
      <c r="BJ206" s="110" t="str">
        <f>IF(AND(BJ$85&gt;=FB206,BJ$85&lt;=FC206),IFERROR($G206/FD206,0),"")</f>
        <v/>
      </c>
      <c r="BK206" s="110" t="str">
        <f>IF(AND(BK$85&gt;=FB206,BK$85&lt;=FC206),IFERROR($G206/FD206,0),"")</f>
        <v/>
      </c>
      <c r="BL206" s="110" t="str">
        <f>IF(AND(BL$85&gt;=FB206,BL$85&lt;=FC206),IFERROR($G206/FD206,0),"")</f>
        <v/>
      </c>
      <c r="BM206" s="110" t="str">
        <f>IF(AND(BM$85&gt;=FB206,BM$85&lt;=FC206),IFERROR($G206/FD206,0),"")</f>
        <v/>
      </c>
      <c r="BN206" s="110" t="str">
        <f>IF(AND(BN$85&gt;=FB206,BN$85&lt;=FC206),IFERROR($G206/FD206,0),"")</f>
        <v/>
      </c>
      <c r="BO206" s="110" t="str">
        <f>IF(AND(BO$85&gt;=FB206,BO$85&lt;=FC206),IFERROR($G206/FD206,0),"")</f>
        <v/>
      </c>
      <c r="BP206" s="110" t="str">
        <f>IF(AND(BP$85&gt;=FB206,BP$85&lt;=FC206),IFERROR($G206/FD206,0),"")</f>
        <v/>
      </c>
      <c r="BQ206" s="110" t="str">
        <f>IF(AND(BQ$85&gt;=FB206,BQ$85&lt;=FC206),IFERROR($G206/FD206,0),"")</f>
        <v/>
      </c>
      <c r="BR206" s="110" t="str">
        <f>IF(AND(BR$85&gt;=FB206,BR$85&lt;=FC206),IFERROR($G206/FD206,0),"")</f>
        <v/>
      </c>
      <c r="BS206" s="110" t="str">
        <f>IF(AND(BS$85&gt;=FB206,BS$85&lt;=FC206),IFERROR($G206/FD206,0),"")</f>
        <v/>
      </c>
      <c r="BT206" s="110" t="str">
        <f>IF(AND(BT$85&gt;=FB206,BT$85&lt;=FC206),IFERROR($G206/FD206,0),"")</f>
        <v/>
      </c>
      <c r="BU206" s="110" t="str">
        <f>IF(AND(BU$85&gt;=FB206,BU$85&lt;=FC206),IFERROR($G206/FD206,0),"")</f>
        <v/>
      </c>
      <c r="BV206" s="110" t="str">
        <f>IF(AND(BV$85&gt;=FB206,BV$85&lt;=FC206),IFERROR($G206/FD206,0),"")</f>
        <v/>
      </c>
      <c r="BW206" s="110" t="str">
        <f>IF(AND(BW$85&gt;=FB206,BW$85&lt;=FC206),IFERROR($G206/FD206,0),"")</f>
        <v/>
      </c>
      <c r="BX206" s="110" t="str">
        <f>IF(AND(BX$85&gt;=FB206,BX$85&lt;=FC206),IFERROR($G206/FD206,0),"")</f>
        <v/>
      </c>
      <c r="BY206" s="110" t="str">
        <f>IF(AND(BY$85&gt;=FB206,BY$85&lt;=FC206),IFERROR($G206/FD206,0),"")</f>
        <v/>
      </c>
      <c r="BZ206" s="110" t="str">
        <f>IF(AND(BZ$85&gt;=FB206,BZ$85&lt;=FC206),IFERROR($G206/FD206,0),"")</f>
        <v/>
      </c>
      <c r="CA206" s="110" t="str">
        <f>IF(AND(CA$85&gt;=FB206,CA$85&lt;=FC206),IFERROR($G206/FD206,0),"")</f>
        <v/>
      </c>
      <c r="CB206" s="110" t="str">
        <f>IF(AND(CB$85&gt;=FB206,CB$85&lt;=FC206),IFERROR($G206/FD206,0),"")</f>
        <v/>
      </c>
      <c r="CC206" s="110" t="str">
        <f>IF(AND(CC$85&gt;=FB206,CC$85&lt;=FC206),IFERROR($G206/FD206,0),"")</f>
        <v/>
      </c>
      <c r="CD206" s="110" t="str">
        <f>IF(AND(CD$85&gt;=FB206,CD$85&lt;=FC206),IFERROR($G206/FD206,0),"")</f>
        <v/>
      </c>
      <c r="CE206" s="110" t="str">
        <f>IF(AND(CE$85&gt;=FB206,CE$85&lt;=FC206),IFERROR($G206/FD206,0),"")</f>
        <v/>
      </c>
      <c r="CF206" s="110" t="str">
        <f>IF(AND(CF$85&gt;=FB206,CF$85&lt;=FC206),IFERROR($G206/FD206,0),"")</f>
        <v/>
      </c>
      <c r="CG206" s="110" t="str">
        <f>IF(AND(CG$85&gt;=FB206,CG$85&lt;=FC206),IFERROR($G206/FD206,0),"")</f>
        <v/>
      </c>
      <c r="CH206" s="110" t="str">
        <f>IF(AND(CH$85&gt;=FB206,CH$85&lt;=FC206),IFERROR($G206/FD206,0),"")</f>
        <v/>
      </c>
      <c r="CI206" s="110">
        <f>IF(AND(CI$85&gt;=FB206,CI$85&lt;=FC206),IFERROR($G206/FD206,0),"")</f>
        <v>4218.7499999999991</v>
      </c>
      <c r="CJ206" s="110">
        <f>IF(AND(CJ$85&gt;=FB206,CJ$85&lt;=FC206),IFERROR($G206/FD206,0),"")</f>
        <v>4218.7499999999991</v>
      </c>
      <c r="CK206" s="110">
        <f>IF(AND(CK$85&gt;=FB206,CK$85&lt;=FC206),IFERROR($G206/FD206,0),"")</f>
        <v>4218.7499999999991</v>
      </c>
      <c r="CL206" s="110">
        <f>IF(AND(CL$85&gt;=FB206,CL$85&lt;=FC206),IFERROR($G206/FD206,0),"")</f>
        <v>4218.7499999999991</v>
      </c>
      <c r="CM206" s="110">
        <f>IF(AND(CM$85&gt;=FB206,CM$85&lt;=FC206),IFERROR($G206/FD206,0),"")</f>
        <v>4218.7499999999991</v>
      </c>
      <c r="CN206" s="110">
        <f>IF(AND(CN$85&gt;=FB206,CN$85&lt;=FC206),IFERROR($G206/FD206,0),"")</f>
        <v>4218.7499999999991</v>
      </c>
      <c r="CO206" s="110">
        <f>IF(AND(CO$85&gt;=FB206,CO$85&lt;=FC206),IFERROR($G206/FD206,0),"")</f>
        <v>4218.7499999999991</v>
      </c>
      <c r="CP206" s="110">
        <f>IF(AND(CP$85&gt;=FB206,CP$85&lt;=FC206),IFERROR($G206/FD206,0),"")</f>
        <v>4218.7499999999991</v>
      </c>
      <c r="CQ206" s="110" t="str">
        <f>IF(AND(CQ$85&gt;=FB206,CQ$85&lt;=FC206),IFERROR($G206/FD206,0),"")</f>
        <v/>
      </c>
      <c r="CR206" s="110" t="str">
        <f>IF(AND(CR$85&gt;=FB206,CR$85&lt;=FC206),IFERROR($G206/FD206,0),"")</f>
        <v/>
      </c>
      <c r="CS206" s="110" t="str">
        <f>IF(AND(CS$85&gt;=FB206,CS$85&lt;=FC206),IFERROR($G206/FD206,0),"")</f>
        <v/>
      </c>
      <c r="CT206" s="110" t="str">
        <f>IF(AND(CT$85&gt;=FB206,CT$85&lt;=FC206),IFERROR($G206/FD206,0),"")</f>
        <v/>
      </c>
      <c r="CU206" s="110" t="str">
        <f>IF(AND(CU$85&gt;=FB206,CU$85&lt;=FC206),IFERROR($G206/FD206,0),"")</f>
        <v/>
      </c>
      <c r="CV206" s="110" t="str">
        <f>IF(AND(CV$85&gt;=FB206,CV$85&lt;=FC206),IFERROR($G206/FD206,0),"")</f>
        <v/>
      </c>
      <c r="CW206" s="110" t="str">
        <f>IF(AND(CW$85&gt;=FB206,CW$85&lt;=FC206),IFERROR($G206/FD206,0),"")</f>
        <v/>
      </c>
      <c r="CX206" s="110" t="str">
        <f>IF(AND(CX$85&gt;=FB206,CX$85&lt;=FC206),IFERROR($G206/FD206,0),"")</f>
        <v/>
      </c>
      <c r="CY206" s="110" t="str">
        <f>IF(AND(CY$85&gt;=FB206,CY$85&lt;=FC206),IFERROR($G206/FD206,0),"")</f>
        <v/>
      </c>
      <c r="CZ206" s="110" t="str">
        <f>IF(AND(CZ$85&gt;=FB206,CZ$85&lt;=FC206),IFERROR($G206/FD206,0),"")</f>
        <v/>
      </c>
      <c r="DA206" s="110" t="str">
        <f>IF(AND(DA$85&gt;=FB206,DA$85&lt;=FC206),IFERROR($G206/FD206,0),"")</f>
        <v/>
      </c>
      <c r="DB206" s="110" t="str">
        <f>IF(AND(DB$85&gt;=FB206,DB$85&lt;=FC206),IFERROR($G206/FD206,0),"")</f>
        <v/>
      </c>
      <c r="DC206" s="110" t="str">
        <f>IF(AND(DC$85&gt;=FB206,DC$85&lt;=FC206),IFERROR($G206/FD206,0),"")</f>
        <v/>
      </c>
      <c r="DD206" s="110" t="str">
        <f>IF(AND(DD$85&gt;=FB206,DD$85&lt;=FC206),IFERROR($G206/FD206,0),"")</f>
        <v/>
      </c>
      <c r="DE206" s="110" t="str">
        <f>IF(AND(DE$85&gt;=FB206,DE$85&lt;=FC206),IFERROR($G206/FD206,0),"")</f>
        <v/>
      </c>
      <c r="DF206" s="110" t="str">
        <f>IF(AND(DF$85&gt;=FB206,DF$85&lt;=FC206),IFERROR($G206/FD206,0),"")</f>
        <v/>
      </c>
      <c r="DG206" s="110" t="str">
        <f>IF(AND(DG$85&gt;=FB206,DG$85&lt;=FC206),IFERROR($G206/FD206,0),"")</f>
        <v/>
      </c>
      <c r="DH206" s="110" t="str">
        <f>IF(AND(DH$85&gt;=FB206,DH$85&lt;=FC206),IFERROR($G206/FD206,0),"")</f>
        <v/>
      </c>
      <c r="DI206" s="110" t="str">
        <f>IF(AND(DI$85&gt;=FB206,DI$85&lt;=FC206),IFERROR($G206/FD206,0),"")</f>
        <v/>
      </c>
      <c r="DJ206" s="110" t="str">
        <f>IF(AND(DJ$85&gt;=FB206,DJ$85&lt;=FC206),IFERROR($G206/FD206,0),"")</f>
        <v/>
      </c>
      <c r="DK206" s="110" t="str">
        <f>IF(AND(DK$85&gt;=FB206,DK$85&lt;=FC206),IFERROR($G206/FD206,0),"")</f>
        <v/>
      </c>
      <c r="DL206" s="110" t="str">
        <f>IF(AND(DL$85&gt;=FB206,DL$85&lt;=FC206),IFERROR($G206/FD206,0),"")</f>
        <v/>
      </c>
      <c r="DM206" s="110" t="str">
        <f>IF(AND(DM$85&gt;=FB206,DM$85&lt;=FC206),IFERROR($G206/FD206,0),"")</f>
        <v/>
      </c>
      <c r="DN206" s="110" t="str">
        <f>IF(AND(DN$85&gt;=FB206,DN$85&lt;=FC206),IFERROR($G206/FD206,0),"")</f>
        <v/>
      </c>
      <c r="DO206" s="110" t="str">
        <f>IF(AND(DO$85&gt;=FB206,DO$85&lt;=FC206),IFERROR($G206/FD206,0),"")</f>
        <v/>
      </c>
      <c r="DP206" s="110" t="str">
        <f>IF(AND(DP$85&gt;=FB206,DP$85&lt;=FC206),IFERROR($G206/FD206,0),"")</f>
        <v/>
      </c>
      <c r="DQ206" s="110" t="str">
        <f>IF(AND(DQ$85&gt;=FB206,DQ$85&lt;=FC206),IFERROR($G206/FD206,0),"")</f>
        <v/>
      </c>
      <c r="DR206" s="110" t="str">
        <f>IF(AND(DR$85&gt;=FB206,DR$85&lt;=FC206),IFERROR($G206/FD206,0),"")</f>
        <v/>
      </c>
      <c r="DS206" s="110" t="str">
        <f>IF(AND(DS$85&gt;=FB206,DS$85&lt;=FC206),IFERROR($G206/FD206,0),"")</f>
        <v/>
      </c>
      <c r="DT206" s="110" t="str">
        <f>IF(AND(DT$85&gt;=FB206,DT$85&lt;=FC206),IFERROR($G206/FD206,0),"")</f>
        <v/>
      </c>
      <c r="DU206" s="110" t="str">
        <f>IF(AND(DU$85&gt;=FB206,DU$85&lt;=FC206),IFERROR($G206/FD206,0),"")</f>
        <v/>
      </c>
      <c r="DV206" s="110" t="str">
        <f>IF(AND(DV$85&gt;=FB206,DV$85&lt;=FC206),IFERROR($G206/FD206,0),"")</f>
        <v/>
      </c>
      <c r="DW206" s="110" t="str">
        <f>IF(AND(DW$85&gt;=FB206,DW$85&lt;=FC206),IFERROR($G206/FD206,0),"")</f>
        <v/>
      </c>
      <c r="DX206" s="110" t="str">
        <f>IF(AND(DX$85&gt;=FB206,DX$85&lt;=FC206),IFERROR($G206/FD206,0),"")</f>
        <v/>
      </c>
      <c r="DY206" s="110" t="str">
        <f>IF(AND(DY$85&gt;=FB206,DY$85&lt;=FC206),IFERROR($G206/FD206,0),"")</f>
        <v/>
      </c>
      <c r="DZ206" s="110" t="str">
        <f>IF(AND(DZ$85&gt;=FB206,DZ$85&lt;=FC206),IFERROR($G206/FD206,0),"")</f>
        <v/>
      </c>
      <c r="EA206" s="110" t="str">
        <f>IF(AND(EA$85&gt;=FB206,EA$85&lt;=FC206),IFERROR($G206/FD206,0),"")</f>
        <v/>
      </c>
      <c r="EB206" s="110" t="str">
        <f>IF(AND(EB$85&gt;=FB206,EB$85&lt;=FC206),IFERROR($G206/FD206,0),"")</f>
        <v/>
      </c>
      <c r="EC206" s="110" t="str">
        <f>IF(AND(EC$85&gt;=FB206,EC$85&lt;=FC206),IFERROR($G206/FD206,0),"")</f>
        <v/>
      </c>
      <c r="ED206" s="110" t="str">
        <f>IF(AND(ED$85&gt;=FB206,ED$85&lt;=FC206),IFERROR($G206/FD206,0),"")</f>
        <v/>
      </c>
      <c r="EE206" s="110" t="str">
        <f>IF(AND(EE$85&gt;=FB206,EE$85&lt;=FC206),IFERROR($G206/FD206,0),"")</f>
        <v/>
      </c>
      <c r="EF206" s="110" t="str">
        <f>IF(AND(EF$85&gt;=FB206,EF$85&lt;=FC206),IFERROR($G206/FD206,0),"")</f>
        <v/>
      </c>
      <c r="EG206" s="110" t="str">
        <f>IF(AND(EG$85&gt;=FB206,EG$85&lt;=FC206),IFERROR($G206/FD206,0),"")</f>
        <v/>
      </c>
      <c r="EH206" s="110" t="str">
        <f>IF(AND(EH$85&gt;=FB206,EH$85&lt;=FC206),IFERROR($G206/FD206,0),"")</f>
        <v/>
      </c>
      <c r="EI206" s="110" t="str">
        <f>IF(AND(EI$85&gt;=FB206,EI$85&lt;=FC206),IFERROR($G206/FD206,0),"")</f>
        <v/>
      </c>
      <c r="EJ206" s="110" t="str">
        <f>IF(AND(EJ$85&gt;=FB206,EJ$85&lt;=FC206),IFERROR($G206/FD206,0),"")</f>
        <v/>
      </c>
      <c r="EK206" s="110" t="str">
        <f>IF(AND(EK$85&gt;=FB206,EK$85&lt;=FC206),IFERROR($G206/FD206,0),"")</f>
        <v/>
      </c>
      <c r="EL206" s="110" t="str">
        <f>IF(AND(EL$85&gt;=FB206,EL$85&lt;=FC206),IFERROR($G206/FD206,0),"")</f>
        <v/>
      </c>
      <c r="EM206" s="110" t="str">
        <f>IF(AND(EM$85&gt;=FB206,EM$85&lt;=FC206),IFERROR($G206/FD206,0),"")</f>
        <v/>
      </c>
      <c r="EN206" s="110" t="str">
        <f>IF(AND(EN$85&gt;=FB206,EN$85&lt;=FC206),IFERROR($G206/FD206,0),"")</f>
        <v/>
      </c>
      <c r="EO206" s="110" t="str">
        <f>IF(AND(EO$85&gt;=FB206,EO$85&lt;=FC206),IFERROR($G206/FD206,0),"")</f>
        <v/>
      </c>
      <c r="EP206" s="110" t="str">
        <f>IF(AND(EP$85&gt;=FB206,EP$85&lt;=FC206),IFERROR($G206/FD206,0),"")</f>
        <v/>
      </c>
      <c r="EQ206" s="110" t="str">
        <f>IF(AND(EQ$85&gt;=FB206,EQ$85&lt;=FC206),IFERROR($G206/FD206,0),"")</f>
        <v/>
      </c>
      <c r="ER206" s="110" t="str">
        <f>IF(AND(ER$85&gt;=FB206,ER$85&lt;=FC206),IFERROR($G206/FD206,0),"")</f>
        <v/>
      </c>
      <c r="ES206" s="110" t="str">
        <f>IF(AND(ES$85&gt;=FB206,ES$85&lt;=FC206),IFERROR($G206/FD206,0),"")</f>
        <v/>
      </c>
      <c r="ET206" s="110" t="str">
        <f>IF(AND(ET$85&gt;=FB206,ET$85&lt;=FC206),IFERROR($G206/FD206,0),"")</f>
        <v/>
      </c>
      <c r="EU206" s="110" t="str">
        <f>IF(AND(EU$85&gt;=FB206,EU$85&lt;=FC206),IFERROR($G206/FD206,0),"")</f>
        <v/>
      </c>
      <c r="EV206" s="110" t="str">
        <f>IF(AND(EV$85&gt;=FB206,EV$85&lt;=FC206),IFERROR($G206/FD206,0),"")</f>
        <v/>
      </c>
      <c r="EW206" s="110" t="str">
        <f>IF(AND(EW$85&gt;=FB206,EW$85&lt;=FC206),IFERROR($G206/FD206,0),"")</f>
        <v/>
      </c>
      <c r="EX206" s="110" t="str">
        <f>IF(AND(EX$85&gt;=FB206,EX$85&lt;=FC206),IFERROR($G206/FD206,0),"")</f>
        <v/>
      </c>
      <c r="EY206" s="110" t="str">
        <f>IF(AND(EY$85&gt;=FB206,EY$85&lt;=FC206),IFERROR($G206/FD206,0),"")</f>
        <v/>
      </c>
      <c r="EZ206" s="110" t="str">
        <f>IF(AND(EZ$85&gt;=FB206,EZ$85&lt;=FC206),IFERROR($G206/FD206,0),"")</f>
        <v/>
      </c>
      <c r="FA206" s="110" t="str">
        <f>IF(AND(FA$85&gt;=FB206,FA$85&lt;=FC206),IFERROR($G206/FD206,0),"")</f>
        <v/>
      </c>
      <c r="FB206">
        <f>'06_Presupuesto'!J292-'02_Rendimientos'!$B$79+1</f>
        <v>80</v>
      </c>
      <c r="FC206">
        <f>'06_Presupuesto'!K292-'02_Rendimientos'!$B$79+1</f>
        <v>87</v>
      </c>
      <c r="FD206">
        <f>FC206-FB206+1</f>
        <v>8</v>
      </c>
    </row>
    <row r="207" spans="2:160">
      <c r="B207" t="str">
        <f>'06_Presupuesto'!K127</f>
        <v>C.4/d)</v>
      </c>
      <c r="C207" t="str">
        <f>'06_Presupuesto'!L127</f>
        <v>Dispensador de jabón líquido</v>
      </c>
      <c r="D207" t="str">
        <f>'06_Presupuesto'!M127</f>
        <v>UNI</v>
      </c>
      <c r="E207" s="90">
        <f>'06_Presupuesto'!N127</f>
        <v>2</v>
      </c>
      <c r="F207" s="90">
        <f>'06_Presupuesto'!O127</f>
        <v>20625</v>
      </c>
      <c r="G207" s="90">
        <f>'06_Presupuesto'!P127</f>
        <v>41250</v>
      </c>
      <c r="H207" s="90" t="str">
        <f>IF(AND(H$85&gt;=FB207,H$85&lt;=FC207),IFERROR($G207/FD207,0),"")</f>
        <v/>
      </c>
      <c r="I207" s="90" t="str">
        <f>IF(AND(I$85&gt;=FB207,I$85&lt;=FC207),IFERROR($G207/FD207,0),"")</f>
        <v/>
      </c>
      <c r="J207" s="90" t="str">
        <f>IF(AND(J$85&gt;=FB207,J$85&lt;=FC207),IFERROR($G207/FD207,0),"")</f>
        <v/>
      </c>
      <c r="K207" s="90" t="str">
        <f>IF(AND(K$85&gt;=FB207,K$85&lt;=FC207),IFERROR($G207/FD207,0),"")</f>
        <v/>
      </c>
      <c r="L207" s="90" t="str">
        <f>IF(AND(L$85&gt;=FB207,L$85&lt;=FC207),IFERROR($G207/FD207,0),"")</f>
        <v/>
      </c>
      <c r="M207" s="90" t="str">
        <f>IF(AND(M$85&gt;=FB207,M$85&lt;=FC207),IFERROR($G207/FD207,0),"")</f>
        <v/>
      </c>
      <c r="N207" s="90" t="str">
        <f>IF(AND(N$85&gt;=FB207,N$85&lt;=FC207),IFERROR($G207/FD207,0),"")</f>
        <v/>
      </c>
      <c r="O207" s="90" t="str">
        <f>IF(AND(O$85&gt;=FB207,O$85&lt;=FC207),IFERROR($G207/FD207,0),"")</f>
        <v/>
      </c>
      <c r="P207" s="90" t="str">
        <f>IF(AND(P$85&gt;=FB207,P$85&lt;=FC207),IFERROR($G207/FD207,0),"")</f>
        <v/>
      </c>
      <c r="Q207" s="90" t="str">
        <f>IF(AND(Q$85&gt;=FB207,Q$85&lt;=FC207),IFERROR($G207/FD207,0),"")</f>
        <v/>
      </c>
      <c r="R207" s="90" t="str">
        <f>IF(AND(R$85&gt;=FB207,R$85&lt;=FC207),IFERROR($G207/FD207,0),"")</f>
        <v/>
      </c>
      <c r="S207" s="90" t="str">
        <f>IF(AND(S$85&gt;=FB207,S$85&lt;=FC207),IFERROR($G207/FD207,0),"")</f>
        <v/>
      </c>
      <c r="T207" s="90" t="str">
        <f>IF(AND(T$85&gt;=FB207,T$85&lt;=FC207),IFERROR($G207/FD207,0),"")</f>
        <v/>
      </c>
      <c r="U207" s="90" t="str">
        <f>IF(AND(U$85&gt;=FB207,U$85&lt;=FC207),IFERROR($G207/FD207,0),"")</f>
        <v/>
      </c>
      <c r="V207" s="90" t="str">
        <f>IF(AND(V$85&gt;=FB207,V$85&lt;=FC207),IFERROR($G207/FD207,0),"")</f>
        <v/>
      </c>
      <c r="W207" s="90" t="str">
        <f>IF(AND(W$85&gt;=FB207,W$85&lt;=FC207),IFERROR($G207/FD207,0),"")</f>
        <v/>
      </c>
      <c r="X207" s="90" t="str">
        <f>IF(AND(X$85&gt;=FB207,X$85&lt;=FC207),IFERROR($G207/FD207,0),"")</f>
        <v/>
      </c>
      <c r="Y207" s="90" t="str">
        <f>IF(AND(Y$85&gt;=FB207,Y$85&lt;=FC207),IFERROR($G207/FD207,0),"")</f>
        <v/>
      </c>
      <c r="Z207" s="90" t="str">
        <f>IF(AND(Z$85&gt;=FB207,Z$85&lt;=FC207),IFERROR($G207/FD207,0),"")</f>
        <v/>
      </c>
      <c r="AA207" s="90" t="str">
        <f>IF(AND(AA$85&gt;=FB207,AA$85&lt;=FC207),IFERROR($G207/FD207,0),"")</f>
        <v/>
      </c>
      <c r="AB207" s="90" t="str">
        <f>IF(AND(AB$85&gt;=FB207,AB$85&lt;=FC207),IFERROR($G207/FD207,0),"")</f>
        <v/>
      </c>
      <c r="AC207" s="90" t="str">
        <f>IF(AND(AC$85&gt;=FB207,AC$85&lt;=FC207),IFERROR($G207/FD207,0),"")</f>
        <v/>
      </c>
      <c r="AD207" s="90" t="str">
        <f>IF(AND(AD$85&gt;=FB207,AD$85&lt;=FC207),IFERROR($G207/FD207,0),"")</f>
        <v/>
      </c>
      <c r="AE207" s="90" t="str">
        <f>IF(AND(AE$85&gt;=FB207,AE$85&lt;=FC207),IFERROR($G207/FD207,0),"")</f>
        <v/>
      </c>
      <c r="AF207" s="90" t="str">
        <f>IF(AND(AF$85&gt;=FB207,AF$85&lt;=FC207),IFERROR($G207/FD207,0),"")</f>
        <v/>
      </c>
      <c r="AG207" s="90" t="str">
        <f>IF(AND(AG$85&gt;=FB207,AG$85&lt;=FC207),IFERROR($G207/FD207,0),"")</f>
        <v/>
      </c>
      <c r="AH207" s="90" t="str">
        <f>IF(AND(AH$85&gt;=FB207,AH$85&lt;=FC207),IFERROR($G207/FD207,0),"")</f>
        <v/>
      </c>
      <c r="AI207" s="90" t="str">
        <f>IF(AND(AI$85&gt;=FB207,AI$85&lt;=FC207),IFERROR($G207/FD207,0),"")</f>
        <v/>
      </c>
      <c r="AJ207" s="90" t="str">
        <f>IF(AND(AJ$85&gt;=FB207,AJ$85&lt;=FC207),IFERROR($G207/FD207,0),"")</f>
        <v/>
      </c>
      <c r="AK207" s="90" t="str">
        <f>IF(AND(AK$85&gt;=FB207,AK$85&lt;=FC207),IFERROR($G207/FD207,0),"")</f>
        <v/>
      </c>
      <c r="AL207" s="90" t="str">
        <f>IF(AND(AL$85&gt;=FB207,AL$85&lt;=FC207),IFERROR($G207/FD207,0),"")</f>
        <v/>
      </c>
      <c r="AM207" s="90" t="str">
        <f>IF(AND(AM$85&gt;=FB207,AM$85&lt;=FC207),IFERROR($G207/FD207,0),"")</f>
        <v/>
      </c>
      <c r="AN207" s="90" t="str">
        <f>IF(AND(AN$85&gt;=FB207,AN$85&lt;=FC207),IFERROR($G207/FD207,0),"")</f>
        <v/>
      </c>
      <c r="AO207" s="90" t="str">
        <f>IF(AND(AO$85&gt;=FB207,AO$85&lt;=FC207),IFERROR($G207/FD207,0),"")</f>
        <v/>
      </c>
      <c r="AP207" s="90" t="str">
        <f>IF(AND(AP$85&gt;=FB207,AP$85&lt;=FC207),IFERROR($G207/FD207,0),"")</f>
        <v/>
      </c>
      <c r="AQ207" s="90" t="str">
        <f>IF(AND(AQ$85&gt;=FB207,AQ$85&lt;=FC207),IFERROR($G207/FD207,0),"")</f>
        <v/>
      </c>
      <c r="AR207" s="90" t="str">
        <f>IF(AND(AR$85&gt;=FB207,AR$85&lt;=FC207),IFERROR($G207/FD207,0),"")</f>
        <v/>
      </c>
      <c r="AS207" s="90" t="str">
        <f>IF(AND(AS$85&gt;=FB207,AS$85&lt;=FC207),IFERROR($G207/FD207,0),"")</f>
        <v/>
      </c>
      <c r="AT207" s="90" t="str">
        <f>IF(AND(AT$85&gt;=FB207,AT$85&lt;=FC207),IFERROR($G207/FD207,0),"")</f>
        <v/>
      </c>
      <c r="AU207" s="90" t="str">
        <f>IF(AND(AU$85&gt;=FB207,AU$85&lt;=FC207),IFERROR($G207/FD207,0),"")</f>
        <v/>
      </c>
      <c r="AV207" s="90" t="str">
        <f>IF(AND(AV$85&gt;=FB207,AV$85&lt;=FC207),IFERROR($G207/FD207,0),"")</f>
        <v/>
      </c>
      <c r="AW207" s="90" t="str">
        <f>IF(AND(AW$85&gt;=FB207,AW$85&lt;=FC207),IFERROR($G207/FD207,0),"")</f>
        <v/>
      </c>
      <c r="AX207" s="90" t="str">
        <f>IF(AND(AX$85&gt;=FB207,AX$85&lt;=FC207),IFERROR($G207/FD207,0),"")</f>
        <v/>
      </c>
      <c r="AY207" s="90" t="str">
        <f>IF(AND(AY$85&gt;=FB207,AY$85&lt;=FC207),IFERROR($G207/FD207,0),"")</f>
        <v/>
      </c>
      <c r="AZ207" s="90" t="str">
        <f>IF(AND(AZ$85&gt;=FB207,AZ$85&lt;=FC207),IFERROR($G207/FD207,0),"")</f>
        <v/>
      </c>
      <c r="BA207" s="90" t="str">
        <f>IF(AND(BA$85&gt;=FB207,BA$85&lt;=FC207),IFERROR($G207/FD207,0),"")</f>
        <v/>
      </c>
      <c r="BB207" s="90" t="str">
        <f>IF(AND(BB$85&gt;=FB207,BB$85&lt;=FC207),IFERROR($G207/FD207,0),"")</f>
        <v/>
      </c>
      <c r="BC207" s="90" t="str">
        <f>IF(AND(BC$85&gt;=FB207,BC$85&lt;=FC207),IFERROR($G207/FD207,0),"")</f>
        <v/>
      </c>
      <c r="BD207" s="90" t="str">
        <f>IF(AND(BD$85&gt;=FB207,BD$85&lt;=FC207),IFERROR($G207/FD207,0),"")</f>
        <v/>
      </c>
      <c r="BE207" s="90" t="str">
        <f>IF(AND(BE$85&gt;=FB207,BE$85&lt;=FC207),IFERROR($G207/FD207,0),"")</f>
        <v/>
      </c>
      <c r="BF207" s="90" t="str">
        <f>IF(AND(BF$85&gt;=FB207,BF$85&lt;=FC207),IFERROR($G207/FD207,0),"")</f>
        <v/>
      </c>
      <c r="BG207" s="90" t="str">
        <f>IF(AND(BG$85&gt;=FB207,BG$85&lt;=FC207),IFERROR($G207/FD207,0),"")</f>
        <v/>
      </c>
      <c r="BH207" s="90" t="str">
        <f>IF(AND(BH$85&gt;=FB207,BH$85&lt;=FC207),IFERROR($G207/FD207,0),"")</f>
        <v/>
      </c>
      <c r="BI207" s="90" t="str">
        <f>IF(AND(BI$85&gt;=FB207,BI$85&lt;=FC207),IFERROR($G207/FD207,0),"")</f>
        <v/>
      </c>
      <c r="BJ207" s="90" t="str">
        <f>IF(AND(BJ$85&gt;=FB207,BJ$85&lt;=FC207),IFERROR($G207/FD207,0),"")</f>
        <v/>
      </c>
      <c r="BK207" s="90" t="str">
        <f>IF(AND(BK$85&gt;=FB207,BK$85&lt;=FC207),IFERROR($G207/FD207,0),"")</f>
        <v/>
      </c>
      <c r="BL207" s="90" t="str">
        <f>IF(AND(BL$85&gt;=FB207,BL$85&lt;=FC207),IFERROR($G207/FD207,0),"")</f>
        <v/>
      </c>
      <c r="BM207" s="90" t="str">
        <f>IF(AND(BM$85&gt;=FB207,BM$85&lt;=FC207),IFERROR($G207/FD207,0),"")</f>
        <v/>
      </c>
      <c r="BN207" s="90" t="str">
        <f>IF(AND(BN$85&gt;=FB207,BN$85&lt;=FC207),IFERROR($G207/FD207,0),"")</f>
        <v/>
      </c>
      <c r="BO207" s="90" t="str">
        <f>IF(AND(BO$85&gt;=FB207,BO$85&lt;=FC207),IFERROR($G207/FD207,0),"")</f>
        <v/>
      </c>
      <c r="BP207" s="90" t="str">
        <f>IF(AND(BP$85&gt;=FB207,BP$85&lt;=FC207),IFERROR($G207/FD207,0),"")</f>
        <v/>
      </c>
      <c r="BQ207" s="90" t="str">
        <f>IF(AND(BQ$85&gt;=FB207,BQ$85&lt;=FC207),IFERROR($G207/FD207,0),"")</f>
        <v/>
      </c>
      <c r="BR207" s="90" t="str">
        <f>IF(AND(BR$85&gt;=FB207,BR$85&lt;=FC207),IFERROR($G207/FD207,0),"")</f>
        <v/>
      </c>
      <c r="BS207" s="90" t="str">
        <f>IF(AND(BS$85&gt;=FB207,BS$85&lt;=FC207),IFERROR($G207/FD207,0),"")</f>
        <v/>
      </c>
      <c r="BT207" s="90" t="str">
        <f>IF(AND(BT$85&gt;=FB207,BT$85&lt;=FC207),IFERROR($G207/FD207,0),"")</f>
        <v/>
      </c>
      <c r="BU207" s="90" t="str">
        <f>IF(AND(BU$85&gt;=FB207,BU$85&lt;=FC207),IFERROR($G207/FD207,0),"")</f>
        <v/>
      </c>
      <c r="BV207" s="90" t="str">
        <f>IF(AND(BV$85&gt;=FB207,BV$85&lt;=FC207),IFERROR($G207/FD207,0),"")</f>
        <v/>
      </c>
      <c r="BW207" s="90" t="str">
        <f>IF(AND(BW$85&gt;=FB207,BW$85&lt;=FC207),IFERROR($G207/FD207,0),"")</f>
        <v/>
      </c>
      <c r="BX207" s="90" t="str">
        <f>IF(AND(BX$85&gt;=FB207,BX$85&lt;=FC207),IFERROR($G207/FD207,0),"")</f>
        <v/>
      </c>
      <c r="BY207" s="90" t="str">
        <f>IF(AND(BY$85&gt;=FB207,BY$85&lt;=FC207),IFERROR($G207/FD207,0),"")</f>
        <v/>
      </c>
      <c r="BZ207" s="90" t="str">
        <f>IF(AND(BZ$85&gt;=FB207,BZ$85&lt;=FC207),IFERROR($G207/FD207,0),"")</f>
        <v/>
      </c>
      <c r="CA207" s="90" t="str">
        <f>IF(AND(CA$85&gt;=FB207,CA$85&lt;=FC207),IFERROR($G207/FD207,0),"")</f>
        <v/>
      </c>
      <c r="CB207" s="90" t="str">
        <f>IF(AND(CB$85&gt;=FB207,CB$85&lt;=FC207),IFERROR($G207/FD207,0),"")</f>
        <v/>
      </c>
      <c r="CC207" s="90" t="str">
        <f>IF(AND(CC$85&gt;=FB207,CC$85&lt;=FC207),IFERROR($G207/FD207,0),"")</f>
        <v/>
      </c>
      <c r="CD207" s="90" t="str">
        <f>IF(AND(CD$85&gt;=FB207,CD$85&lt;=FC207),IFERROR($G207/FD207,0),"")</f>
        <v/>
      </c>
      <c r="CE207" s="90" t="str">
        <f>IF(AND(CE$85&gt;=FB207,CE$85&lt;=FC207),IFERROR($G207/FD207,0),"")</f>
        <v/>
      </c>
      <c r="CF207" s="90" t="str">
        <f>IF(AND(CF$85&gt;=FB207,CF$85&lt;=FC207),IFERROR($G207/FD207,0),"")</f>
        <v/>
      </c>
      <c r="CG207" s="90" t="str">
        <f>IF(AND(CG$85&gt;=FB207,CG$85&lt;=FC207),IFERROR($G207/FD207,0),"")</f>
        <v/>
      </c>
      <c r="CH207" s="90" t="str">
        <f>IF(AND(CH$85&gt;=FB207,CH$85&lt;=FC207),IFERROR($G207/FD207,0),"")</f>
        <v/>
      </c>
      <c r="CI207" s="90">
        <f>IF(AND(CI$85&gt;=FB207,CI$85&lt;=FC207),IFERROR($G207/FD207,0),"")</f>
        <v>5156.25</v>
      </c>
      <c r="CJ207" s="90">
        <f>IF(AND(CJ$85&gt;=FB207,CJ$85&lt;=FC207),IFERROR($G207/FD207,0),"")</f>
        <v>5156.25</v>
      </c>
      <c r="CK207" s="90">
        <f>IF(AND(CK$85&gt;=FB207,CK$85&lt;=FC207),IFERROR($G207/FD207,0),"")</f>
        <v>5156.25</v>
      </c>
      <c r="CL207" s="90">
        <f>IF(AND(CL$85&gt;=FB207,CL$85&lt;=FC207),IFERROR($G207/FD207,0),"")</f>
        <v>5156.25</v>
      </c>
      <c r="CM207" s="90">
        <f>IF(AND(CM$85&gt;=FB207,CM$85&lt;=FC207),IFERROR($G207/FD207,0),"")</f>
        <v>5156.25</v>
      </c>
      <c r="CN207" s="90">
        <f>IF(AND(CN$85&gt;=FB207,CN$85&lt;=FC207),IFERROR($G207/FD207,0),"")</f>
        <v>5156.25</v>
      </c>
      <c r="CO207" s="90">
        <f>IF(AND(CO$85&gt;=FB207,CO$85&lt;=FC207),IFERROR($G207/FD207,0),"")</f>
        <v>5156.25</v>
      </c>
      <c r="CP207" s="90">
        <f>IF(AND(CP$85&gt;=FB207,CP$85&lt;=FC207),IFERROR($G207/FD207,0),"")</f>
        <v>5156.25</v>
      </c>
      <c r="CQ207" s="90" t="str">
        <f>IF(AND(CQ$85&gt;=FB207,CQ$85&lt;=FC207),IFERROR($G207/FD207,0),"")</f>
        <v/>
      </c>
      <c r="CR207" s="90" t="str">
        <f>IF(AND(CR$85&gt;=FB207,CR$85&lt;=FC207),IFERROR($G207/FD207,0),"")</f>
        <v/>
      </c>
      <c r="CS207" s="90" t="str">
        <f>IF(AND(CS$85&gt;=FB207,CS$85&lt;=FC207),IFERROR($G207/FD207,0),"")</f>
        <v/>
      </c>
      <c r="CT207" s="90" t="str">
        <f>IF(AND(CT$85&gt;=FB207,CT$85&lt;=FC207),IFERROR($G207/FD207,0),"")</f>
        <v/>
      </c>
      <c r="CU207" s="90" t="str">
        <f>IF(AND(CU$85&gt;=FB207,CU$85&lt;=FC207),IFERROR($G207/FD207,0),"")</f>
        <v/>
      </c>
      <c r="CV207" s="90" t="str">
        <f>IF(AND(CV$85&gt;=FB207,CV$85&lt;=FC207),IFERROR($G207/FD207,0),"")</f>
        <v/>
      </c>
      <c r="CW207" s="90" t="str">
        <f>IF(AND(CW$85&gt;=FB207,CW$85&lt;=FC207),IFERROR($G207/FD207,0),"")</f>
        <v/>
      </c>
      <c r="CX207" s="90" t="str">
        <f>IF(AND(CX$85&gt;=FB207,CX$85&lt;=FC207),IFERROR($G207/FD207,0),"")</f>
        <v/>
      </c>
      <c r="CY207" s="90" t="str">
        <f>IF(AND(CY$85&gt;=FB207,CY$85&lt;=FC207),IFERROR($G207/FD207,0),"")</f>
        <v/>
      </c>
      <c r="CZ207" s="90" t="str">
        <f>IF(AND(CZ$85&gt;=FB207,CZ$85&lt;=FC207),IFERROR($G207/FD207,0),"")</f>
        <v/>
      </c>
      <c r="DA207" s="90" t="str">
        <f>IF(AND(DA$85&gt;=FB207,DA$85&lt;=FC207),IFERROR($G207/FD207,0),"")</f>
        <v/>
      </c>
      <c r="DB207" s="90" t="str">
        <f>IF(AND(DB$85&gt;=FB207,DB$85&lt;=FC207),IFERROR($G207/FD207,0),"")</f>
        <v/>
      </c>
      <c r="DC207" s="90" t="str">
        <f>IF(AND(DC$85&gt;=FB207,DC$85&lt;=FC207),IFERROR($G207/FD207,0),"")</f>
        <v/>
      </c>
      <c r="DD207" s="90" t="str">
        <f>IF(AND(DD$85&gt;=FB207,DD$85&lt;=FC207),IFERROR($G207/FD207,0),"")</f>
        <v/>
      </c>
      <c r="DE207" s="90" t="str">
        <f>IF(AND(DE$85&gt;=FB207,DE$85&lt;=FC207),IFERROR($G207/FD207,0),"")</f>
        <v/>
      </c>
      <c r="DF207" s="90" t="str">
        <f>IF(AND(DF$85&gt;=FB207,DF$85&lt;=FC207),IFERROR($G207/FD207,0),"")</f>
        <v/>
      </c>
      <c r="DG207" s="90" t="str">
        <f>IF(AND(DG$85&gt;=FB207,DG$85&lt;=FC207),IFERROR($G207/FD207,0),"")</f>
        <v/>
      </c>
      <c r="DH207" s="90" t="str">
        <f>IF(AND(DH$85&gt;=FB207,DH$85&lt;=FC207),IFERROR($G207/FD207,0),"")</f>
        <v/>
      </c>
      <c r="DI207" s="90" t="str">
        <f>IF(AND(DI$85&gt;=FB207,DI$85&lt;=FC207),IFERROR($G207/FD207,0),"")</f>
        <v/>
      </c>
      <c r="DJ207" s="90" t="str">
        <f>IF(AND(DJ$85&gt;=FB207,DJ$85&lt;=FC207),IFERROR($G207/FD207,0),"")</f>
        <v/>
      </c>
      <c r="DK207" s="90" t="str">
        <f>IF(AND(DK$85&gt;=FB207,DK$85&lt;=FC207),IFERROR($G207/FD207,0),"")</f>
        <v/>
      </c>
      <c r="DL207" s="90" t="str">
        <f>IF(AND(DL$85&gt;=FB207,DL$85&lt;=FC207),IFERROR($G207/FD207,0),"")</f>
        <v/>
      </c>
      <c r="DM207" s="90" t="str">
        <f>IF(AND(DM$85&gt;=FB207,DM$85&lt;=FC207),IFERROR($G207/FD207,0),"")</f>
        <v/>
      </c>
      <c r="DN207" s="90" t="str">
        <f>IF(AND(DN$85&gt;=FB207,DN$85&lt;=FC207),IFERROR($G207/FD207,0),"")</f>
        <v/>
      </c>
      <c r="DO207" s="90" t="str">
        <f>IF(AND(DO$85&gt;=FB207,DO$85&lt;=FC207),IFERROR($G207/FD207,0),"")</f>
        <v/>
      </c>
      <c r="DP207" s="90" t="str">
        <f>IF(AND(DP$85&gt;=FB207,DP$85&lt;=FC207),IFERROR($G207/FD207,0),"")</f>
        <v/>
      </c>
      <c r="DQ207" s="90" t="str">
        <f>IF(AND(DQ$85&gt;=FB207,DQ$85&lt;=FC207),IFERROR($G207/FD207,0),"")</f>
        <v/>
      </c>
      <c r="DR207" s="90" t="str">
        <f>IF(AND(DR$85&gt;=FB207,DR$85&lt;=FC207),IFERROR($G207/FD207,0),"")</f>
        <v/>
      </c>
      <c r="DS207" s="90" t="str">
        <f>IF(AND(DS$85&gt;=FB207,DS$85&lt;=FC207),IFERROR($G207/FD207,0),"")</f>
        <v/>
      </c>
      <c r="DT207" s="90" t="str">
        <f>IF(AND(DT$85&gt;=FB207,DT$85&lt;=FC207),IFERROR($G207/FD207,0),"")</f>
        <v/>
      </c>
      <c r="DU207" s="90" t="str">
        <f>IF(AND(DU$85&gt;=FB207,DU$85&lt;=FC207),IFERROR($G207/FD207,0),"")</f>
        <v/>
      </c>
      <c r="DV207" s="90" t="str">
        <f>IF(AND(DV$85&gt;=FB207,DV$85&lt;=FC207),IFERROR($G207/FD207,0),"")</f>
        <v/>
      </c>
      <c r="DW207" s="90" t="str">
        <f>IF(AND(DW$85&gt;=FB207,DW$85&lt;=FC207),IFERROR($G207/FD207,0),"")</f>
        <v/>
      </c>
      <c r="DX207" s="90" t="str">
        <f>IF(AND(DX$85&gt;=FB207,DX$85&lt;=FC207),IFERROR($G207/FD207,0),"")</f>
        <v/>
      </c>
      <c r="DY207" s="90" t="str">
        <f>IF(AND(DY$85&gt;=FB207,DY$85&lt;=FC207),IFERROR($G207/FD207,0),"")</f>
        <v/>
      </c>
      <c r="DZ207" s="90" t="str">
        <f>IF(AND(DZ$85&gt;=FB207,DZ$85&lt;=FC207),IFERROR($G207/FD207,0),"")</f>
        <v/>
      </c>
      <c r="EA207" s="90" t="str">
        <f>IF(AND(EA$85&gt;=FB207,EA$85&lt;=FC207),IFERROR($G207/FD207,0),"")</f>
        <v/>
      </c>
      <c r="EB207" s="90" t="str">
        <f>IF(AND(EB$85&gt;=FB207,EB$85&lt;=FC207),IFERROR($G207/FD207,0),"")</f>
        <v/>
      </c>
      <c r="EC207" s="90" t="str">
        <f>IF(AND(EC$85&gt;=FB207,EC$85&lt;=FC207),IFERROR($G207/FD207,0),"")</f>
        <v/>
      </c>
      <c r="ED207" s="90" t="str">
        <f>IF(AND(ED$85&gt;=FB207,ED$85&lt;=FC207),IFERROR($G207/FD207,0),"")</f>
        <v/>
      </c>
      <c r="EE207" s="90" t="str">
        <f>IF(AND(EE$85&gt;=FB207,EE$85&lt;=FC207),IFERROR($G207/FD207,0),"")</f>
        <v/>
      </c>
      <c r="EF207" s="90" t="str">
        <f>IF(AND(EF$85&gt;=FB207,EF$85&lt;=FC207),IFERROR($G207/FD207,0),"")</f>
        <v/>
      </c>
      <c r="EG207" s="90" t="str">
        <f>IF(AND(EG$85&gt;=FB207,EG$85&lt;=FC207),IFERROR($G207/FD207,0),"")</f>
        <v/>
      </c>
      <c r="EH207" s="90" t="str">
        <f>IF(AND(EH$85&gt;=FB207,EH$85&lt;=FC207),IFERROR($G207/FD207,0),"")</f>
        <v/>
      </c>
      <c r="EI207" s="90" t="str">
        <f>IF(AND(EI$85&gt;=FB207,EI$85&lt;=FC207),IFERROR($G207/FD207,0),"")</f>
        <v/>
      </c>
      <c r="EJ207" s="90" t="str">
        <f>IF(AND(EJ$85&gt;=FB207,EJ$85&lt;=FC207),IFERROR($G207/FD207,0),"")</f>
        <v/>
      </c>
      <c r="EK207" s="90" t="str">
        <f>IF(AND(EK$85&gt;=FB207,EK$85&lt;=FC207),IFERROR($G207/FD207,0),"")</f>
        <v/>
      </c>
      <c r="EL207" s="90" t="str">
        <f>IF(AND(EL$85&gt;=FB207,EL$85&lt;=FC207),IFERROR($G207/FD207,0),"")</f>
        <v/>
      </c>
      <c r="EM207" s="90" t="str">
        <f>IF(AND(EM$85&gt;=FB207,EM$85&lt;=FC207),IFERROR($G207/FD207,0),"")</f>
        <v/>
      </c>
      <c r="EN207" s="90" t="str">
        <f>IF(AND(EN$85&gt;=FB207,EN$85&lt;=FC207),IFERROR($G207/FD207,0),"")</f>
        <v/>
      </c>
      <c r="EO207" s="90" t="str">
        <f>IF(AND(EO$85&gt;=FB207,EO$85&lt;=FC207),IFERROR($G207/FD207,0),"")</f>
        <v/>
      </c>
      <c r="EP207" s="90" t="str">
        <f>IF(AND(EP$85&gt;=FB207,EP$85&lt;=FC207),IFERROR($G207/FD207,0),"")</f>
        <v/>
      </c>
      <c r="EQ207" s="90" t="str">
        <f>IF(AND(EQ$85&gt;=FB207,EQ$85&lt;=FC207),IFERROR($G207/FD207,0),"")</f>
        <v/>
      </c>
      <c r="ER207" s="90" t="str">
        <f>IF(AND(ER$85&gt;=FB207,ER$85&lt;=FC207),IFERROR($G207/FD207,0),"")</f>
        <v/>
      </c>
      <c r="ES207" s="90" t="str">
        <f>IF(AND(ES$85&gt;=FB207,ES$85&lt;=FC207),IFERROR($G207/FD207,0),"")</f>
        <v/>
      </c>
      <c r="ET207" s="90" t="str">
        <f>IF(AND(ET$85&gt;=FB207,ET$85&lt;=FC207),IFERROR($G207/FD207,0),"")</f>
        <v/>
      </c>
      <c r="EU207" s="90" t="str">
        <f>IF(AND(EU$85&gt;=FB207,EU$85&lt;=FC207),IFERROR($G207/FD207,0),"")</f>
        <v/>
      </c>
      <c r="EV207" s="90" t="str">
        <f>IF(AND(EV$85&gt;=FB207,EV$85&lt;=FC207),IFERROR($G207/FD207,0),"")</f>
        <v/>
      </c>
      <c r="EW207" s="90" t="str">
        <f>IF(AND(EW$85&gt;=FB207,EW$85&lt;=FC207),IFERROR($G207/FD207,0),"")</f>
        <v/>
      </c>
      <c r="EX207" s="90" t="str">
        <f>IF(AND(EX$85&gt;=FB207,EX$85&lt;=FC207),IFERROR($G207/FD207,0),"")</f>
        <v/>
      </c>
      <c r="EY207" s="90" t="str">
        <f>IF(AND(EY$85&gt;=FB207,EY$85&lt;=FC207),IFERROR($G207/FD207,0),"")</f>
        <v/>
      </c>
      <c r="EZ207" s="90" t="str">
        <f>IF(AND(EZ$85&gt;=FB207,EZ$85&lt;=FC207),IFERROR($G207/FD207,0),"")</f>
        <v/>
      </c>
      <c r="FA207" s="90" t="str">
        <f>IF(AND(FA$85&gt;=FB207,FA$85&lt;=FC207),IFERROR($G207/FD207,0),"")</f>
        <v/>
      </c>
      <c r="FB207">
        <f>'06_Presupuesto'!J293-'02_Rendimientos'!$B$79+1</f>
        <v>80</v>
      </c>
      <c r="FC207">
        <f>'06_Presupuesto'!K293-'02_Rendimientos'!$B$79+1</f>
        <v>87</v>
      </c>
      <c r="FD207">
        <f>FC207-FB207+1</f>
        <v>8</v>
      </c>
    </row>
    <row r="208" spans="2:160">
      <c r="B208" s="109" t="str">
        <f>'06_Presupuesto'!K128</f>
        <v>C.4/e)</v>
      </c>
      <c r="C208" s="109" t="str">
        <f>'06_Presupuesto'!L128</f>
        <v>Lavamos adulto</v>
      </c>
      <c r="D208" s="109" t="str">
        <f>'06_Presupuesto'!M128</f>
        <v>UNI</v>
      </c>
      <c r="E208" s="110">
        <f>'06_Presupuesto'!N128</f>
        <v>2</v>
      </c>
      <c r="F208" s="110">
        <f>'06_Presupuesto'!O128</f>
        <v>122499.99999999999</v>
      </c>
      <c r="G208" s="110">
        <f>'06_Presupuesto'!P128</f>
        <v>244999.99999999997</v>
      </c>
      <c r="H208" s="110" t="str">
        <f>IF(AND(H$85&gt;=FB208,H$85&lt;=FC208),IFERROR($G208/FD208,0),"")</f>
        <v/>
      </c>
      <c r="I208" s="110" t="str">
        <f>IF(AND(I$85&gt;=FB208,I$85&lt;=FC208),IFERROR($G208/FD208,0),"")</f>
        <v/>
      </c>
      <c r="J208" s="110" t="str">
        <f>IF(AND(J$85&gt;=FB208,J$85&lt;=FC208),IFERROR($G208/FD208,0),"")</f>
        <v/>
      </c>
      <c r="K208" s="110" t="str">
        <f>IF(AND(K$85&gt;=FB208,K$85&lt;=FC208),IFERROR($G208/FD208,0),"")</f>
        <v/>
      </c>
      <c r="L208" s="110" t="str">
        <f>IF(AND(L$85&gt;=FB208,L$85&lt;=FC208),IFERROR($G208/FD208,0),"")</f>
        <v/>
      </c>
      <c r="M208" s="110" t="str">
        <f>IF(AND(M$85&gt;=FB208,M$85&lt;=FC208),IFERROR($G208/FD208,0),"")</f>
        <v/>
      </c>
      <c r="N208" s="110" t="str">
        <f>IF(AND(N$85&gt;=FB208,N$85&lt;=FC208),IFERROR($G208/FD208,0),"")</f>
        <v/>
      </c>
      <c r="O208" s="110" t="str">
        <f>IF(AND(O$85&gt;=FB208,O$85&lt;=FC208),IFERROR($G208/FD208,0),"")</f>
        <v/>
      </c>
      <c r="P208" s="110" t="str">
        <f>IF(AND(P$85&gt;=FB208,P$85&lt;=FC208),IFERROR($G208/FD208,0),"")</f>
        <v/>
      </c>
      <c r="Q208" s="110" t="str">
        <f>IF(AND(Q$85&gt;=FB208,Q$85&lt;=FC208),IFERROR($G208/FD208,0),"")</f>
        <v/>
      </c>
      <c r="R208" s="110" t="str">
        <f>IF(AND(R$85&gt;=FB208,R$85&lt;=FC208),IFERROR($G208/FD208,0),"")</f>
        <v/>
      </c>
      <c r="S208" s="110" t="str">
        <f>IF(AND(S$85&gt;=FB208,S$85&lt;=FC208),IFERROR($G208/FD208,0),"")</f>
        <v/>
      </c>
      <c r="T208" s="110" t="str">
        <f>IF(AND(T$85&gt;=FB208,T$85&lt;=FC208),IFERROR($G208/FD208,0),"")</f>
        <v/>
      </c>
      <c r="U208" s="110" t="str">
        <f>IF(AND(U$85&gt;=FB208,U$85&lt;=FC208),IFERROR($G208/FD208,0),"")</f>
        <v/>
      </c>
      <c r="V208" s="110" t="str">
        <f>IF(AND(V$85&gt;=FB208,V$85&lt;=FC208),IFERROR($G208/FD208,0),"")</f>
        <v/>
      </c>
      <c r="W208" s="110" t="str">
        <f>IF(AND(W$85&gt;=FB208,W$85&lt;=FC208),IFERROR($G208/FD208,0),"")</f>
        <v/>
      </c>
      <c r="X208" s="110" t="str">
        <f>IF(AND(X$85&gt;=FB208,X$85&lt;=FC208),IFERROR($G208/FD208,0),"")</f>
        <v/>
      </c>
      <c r="Y208" s="110" t="str">
        <f>IF(AND(Y$85&gt;=FB208,Y$85&lt;=FC208),IFERROR($G208/FD208,0),"")</f>
        <v/>
      </c>
      <c r="Z208" s="110" t="str">
        <f>IF(AND(Z$85&gt;=FB208,Z$85&lt;=FC208),IFERROR($G208/FD208,0),"")</f>
        <v/>
      </c>
      <c r="AA208" s="110" t="str">
        <f>IF(AND(AA$85&gt;=FB208,AA$85&lt;=FC208),IFERROR($G208/FD208,0),"")</f>
        <v/>
      </c>
      <c r="AB208" s="110" t="str">
        <f>IF(AND(AB$85&gt;=FB208,AB$85&lt;=FC208),IFERROR($G208/FD208,0),"")</f>
        <v/>
      </c>
      <c r="AC208" s="110" t="str">
        <f>IF(AND(AC$85&gt;=FB208,AC$85&lt;=FC208),IFERROR($G208/FD208,0),"")</f>
        <v/>
      </c>
      <c r="AD208" s="110" t="str">
        <f>IF(AND(AD$85&gt;=FB208,AD$85&lt;=FC208),IFERROR($G208/FD208,0),"")</f>
        <v/>
      </c>
      <c r="AE208" s="110" t="str">
        <f>IF(AND(AE$85&gt;=FB208,AE$85&lt;=FC208),IFERROR($G208/FD208,0),"")</f>
        <v/>
      </c>
      <c r="AF208" s="110" t="str">
        <f>IF(AND(AF$85&gt;=FB208,AF$85&lt;=FC208),IFERROR($G208/FD208,0),"")</f>
        <v/>
      </c>
      <c r="AG208" s="110" t="str">
        <f>IF(AND(AG$85&gt;=FB208,AG$85&lt;=FC208),IFERROR($G208/FD208,0),"")</f>
        <v/>
      </c>
      <c r="AH208" s="110" t="str">
        <f>IF(AND(AH$85&gt;=FB208,AH$85&lt;=FC208),IFERROR($G208/FD208,0),"")</f>
        <v/>
      </c>
      <c r="AI208" s="110" t="str">
        <f>IF(AND(AI$85&gt;=FB208,AI$85&lt;=FC208),IFERROR($G208/FD208,0),"")</f>
        <v/>
      </c>
      <c r="AJ208" s="110" t="str">
        <f>IF(AND(AJ$85&gt;=FB208,AJ$85&lt;=FC208),IFERROR($G208/FD208,0),"")</f>
        <v/>
      </c>
      <c r="AK208" s="110" t="str">
        <f>IF(AND(AK$85&gt;=FB208,AK$85&lt;=FC208),IFERROR($G208/FD208,0),"")</f>
        <v/>
      </c>
      <c r="AL208" s="110" t="str">
        <f>IF(AND(AL$85&gt;=FB208,AL$85&lt;=FC208),IFERROR($G208/FD208,0),"")</f>
        <v/>
      </c>
      <c r="AM208" s="110" t="str">
        <f>IF(AND(AM$85&gt;=FB208,AM$85&lt;=FC208),IFERROR($G208/FD208,0),"")</f>
        <v/>
      </c>
      <c r="AN208" s="110" t="str">
        <f>IF(AND(AN$85&gt;=FB208,AN$85&lt;=FC208),IFERROR($G208/FD208,0),"")</f>
        <v/>
      </c>
      <c r="AO208" s="110" t="str">
        <f>IF(AND(AO$85&gt;=FB208,AO$85&lt;=FC208),IFERROR($G208/FD208,0),"")</f>
        <v/>
      </c>
      <c r="AP208" s="110" t="str">
        <f>IF(AND(AP$85&gt;=FB208,AP$85&lt;=FC208),IFERROR($G208/FD208,0),"")</f>
        <v/>
      </c>
      <c r="AQ208" s="110" t="str">
        <f>IF(AND(AQ$85&gt;=FB208,AQ$85&lt;=FC208),IFERROR($G208/FD208,0),"")</f>
        <v/>
      </c>
      <c r="AR208" s="110" t="str">
        <f>IF(AND(AR$85&gt;=FB208,AR$85&lt;=FC208),IFERROR($G208/FD208,0),"")</f>
        <v/>
      </c>
      <c r="AS208" s="110" t="str">
        <f>IF(AND(AS$85&gt;=FB208,AS$85&lt;=FC208),IFERROR($G208/FD208,0),"")</f>
        <v/>
      </c>
      <c r="AT208" s="110" t="str">
        <f>IF(AND(AT$85&gt;=FB208,AT$85&lt;=FC208),IFERROR($G208/FD208,0),"")</f>
        <v/>
      </c>
      <c r="AU208" s="110" t="str">
        <f>IF(AND(AU$85&gt;=FB208,AU$85&lt;=FC208),IFERROR($G208/FD208,0),"")</f>
        <v/>
      </c>
      <c r="AV208" s="110" t="str">
        <f>IF(AND(AV$85&gt;=FB208,AV$85&lt;=FC208),IFERROR($G208/FD208,0),"")</f>
        <v/>
      </c>
      <c r="AW208" s="110" t="str">
        <f>IF(AND(AW$85&gt;=FB208,AW$85&lt;=FC208),IFERROR($G208/FD208,0),"")</f>
        <v/>
      </c>
      <c r="AX208" s="110" t="str">
        <f>IF(AND(AX$85&gt;=FB208,AX$85&lt;=FC208),IFERROR($G208/FD208,0),"")</f>
        <v/>
      </c>
      <c r="AY208" s="110" t="str">
        <f>IF(AND(AY$85&gt;=FB208,AY$85&lt;=FC208),IFERROR($G208/FD208,0),"")</f>
        <v/>
      </c>
      <c r="AZ208" s="110" t="str">
        <f>IF(AND(AZ$85&gt;=FB208,AZ$85&lt;=FC208),IFERROR($G208/FD208,0),"")</f>
        <v/>
      </c>
      <c r="BA208" s="110" t="str">
        <f>IF(AND(BA$85&gt;=FB208,BA$85&lt;=FC208),IFERROR($G208/FD208,0),"")</f>
        <v/>
      </c>
      <c r="BB208" s="110" t="str">
        <f>IF(AND(BB$85&gt;=FB208,BB$85&lt;=FC208),IFERROR($G208/FD208,0),"")</f>
        <v/>
      </c>
      <c r="BC208" s="110" t="str">
        <f>IF(AND(BC$85&gt;=FB208,BC$85&lt;=FC208),IFERROR($G208/FD208,0),"")</f>
        <v/>
      </c>
      <c r="BD208" s="110" t="str">
        <f>IF(AND(BD$85&gt;=FB208,BD$85&lt;=FC208),IFERROR($G208/FD208,0),"")</f>
        <v/>
      </c>
      <c r="BE208" s="110" t="str">
        <f>IF(AND(BE$85&gt;=FB208,BE$85&lt;=FC208),IFERROR($G208/FD208,0),"")</f>
        <v/>
      </c>
      <c r="BF208" s="110" t="str">
        <f>IF(AND(BF$85&gt;=FB208,BF$85&lt;=FC208),IFERROR($G208/FD208,0),"")</f>
        <v/>
      </c>
      <c r="BG208" s="110" t="str">
        <f>IF(AND(BG$85&gt;=FB208,BG$85&lt;=FC208),IFERROR($G208/FD208,0),"")</f>
        <v/>
      </c>
      <c r="BH208" s="110" t="str">
        <f>IF(AND(BH$85&gt;=FB208,BH$85&lt;=FC208),IFERROR($G208/FD208,0),"")</f>
        <v/>
      </c>
      <c r="BI208" s="110" t="str">
        <f>IF(AND(BI$85&gt;=FB208,BI$85&lt;=FC208),IFERROR($G208/FD208,0),"")</f>
        <v/>
      </c>
      <c r="BJ208" s="110" t="str">
        <f>IF(AND(BJ$85&gt;=FB208,BJ$85&lt;=FC208),IFERROR($G208/FD208,0),"")</f>
        <v/>
      </c>
      <c r="BK208" s="110" t="str">
        <f>IF(AND(BK$85&gt;=FB208,BK$85&lt;=FC208),IFERROR($G208/FD208,0),"")</f>
        <v/>
      </c>
      <c r="BL208" s="110" t="str">
        <f>IF(AND(BL$85&gt;=FB208,BL$85&lt;=FC208),IFERROR($G208/FD208,0),"")</f>
        <v/>
      </c>
      <c r="BM208" s="110" t="str">
        <f>IF(AND(BM$85&gt;=FB208,BM$85&lt;=FC208),IFERROR($G208/FD208,0),"")</f>
        <v/>
      </c>
      <c r="BN208" s="110" t="str">
        <f>IF(AND(BN$85&gt;=FB208,BN$85&lt;=FC208),IFERROR($G208/FD208,0),"")</f>
        <v/>
      </c>
      <c r="BO208" s="110" t="str">
        <f>IF(AND(BO$85&gt;=FB208,BO$85&lt;=FC208),IFERROR($G208/FD208,0),"")</f>
        <v/>
      </c>
      <c r="BP208" s="110" t="str">
        <f>IF(AND(BP$85&gt;=FB208,BP$85&lt;=FC208),IFERROR($G208/FD208,0),"")</f>
        <v/>
      </c>
      <c r="BQ208" s="110" t="str">
        <f>IF(AND(BQ$85&gt;=FB208,BQ$85&lt;=FC208),IFERROR($G208/FD208,0),"")</f>
        <v/>
      </c>
      <c r="BR208" s="110" t="str">
        <f>IF(AND(BR$85&gt;=FB208,BR$85&lt;=FC208),IFERROR($G208/FD208,0),"")</f>
        <v/>
      </c>
      <c r="BS208" s="110" t="str">
        <f>IF(AND(BS$85&gt;=FB208,BS$85&lt;=FC208),IFERROR($G208/FD208,0),"")</f>
        <v/>
      </c>
      <c r="BT208" s="110" t="str">
        <f>IF(AND(BT$85&gt;=FB208,BT$85&lt;=FC208),IFERROR($G208/FD208,0),"")</f>
        <v/>
      </c>
      <c r="BU208" s="110" t="str">
        <f>IF(AND(BU$85&gt;=FB208,BU$85&lt;=FC208),IFERROR($G208/FD208,0),"")</f>
        <v/>
      </c>
      <c r="BV208" s="110" t="str">
        <f>IF(AND(BV$85&gt;=FB208,BV$85&lt;=FC208),IFERROR($G208/FD208,0),"")</f>
        <v/>
      </c>
      <c r="BW208" s="110" t="str">
        <f>IF(AND(BW$85&gt;=FB208,BW$85&lt;=FC208),IFERROR($G208/FD208,0),"")</f>
        <v/>
      </c>
      <c r="BX208" s="110" t="str">
        <f>IF(AND(BX$85&gt;=FB208,BX$85&lt;=FC208),IFERROR($G208/FD208,0),"")</f>
        <v/>
      </c>
      <c r="BY208" s="110" t="str">
        <f>IF(AND(BY$85&gt;=FB208,BY$85&lt;=FC208),IFERROR($G208/FD208,0),"")</f>
        <v/>
      </c>
      <c r="BZ208" s="110" t="str">
        <f>IF(AND(BZ$85&gt;=FB208,BZ$85&lt;=FC208),IFERROR($G208/FD208,0),"")</f>
        <v/>
      </c>
      <c r="CA208" s="110" t="str">
        <f>IF(AND(CA$85&gt;=FB208,CA$85&lt;=FC208),IFERROR($G208/FD208,0),"")</f>
        <v/>
      </c>
      <c r="CB208" s="110" t="str">
        <f>IF(AND(CB$85&gt;=FB208,CB$85&lt;=FC208),IFERROR($G208/FD208,0),"")</f>
        <v/>
      </c>
      <c r="CC208" s="110" t="str">
        <f>IF(AND(CC$85&gt;=FB208,CC$85&lt;=FC208),IFERROR($G208/FD208,0),"")</f>
        <v/>
      </c>
      <c r="CD208" s="110" t="str">
        <f>IF(AND(CD$85&gt;=FB208,CD$85&lt;=FC208),IFERROR($G208/FD208,0),"")</f>
        <v/>
      </c>
      <c r="CE208" s="110" t="str">
        <f>IF(AND(CE$85&gt;=FB208,CE$85&lt;=FC208),IFERROR($G208/FD208,0),"")</f>
        <v/>
      </c>
      <c r="CF208" s="110" t="str">
        <f>IF(AND(CF$85&gt;=FB208,CF$85&lt;=FC208),IFERROR($G208/FD208,0),"")</f>
        <v/>
      </c>
      <c r="CG208" s="110" t="str">
        <f>IF(AND(CG$85&gt;=FB208,CG$85&lt;=FC208),IFERROR($G208/FD208,0),"")</f>
        <v/>
      </c>
      <c r="CH208" s="110" t="str">
        <f>IF(AND(CH$85&gt;=FB208,CH$85&lt;=FC208),IFERROR($G208/FD208,0),"")</f>
        <v/>
      </c>
      <c r="CI208" s="110">
        <f>IF(AND(CI$85&gt;=FB208,CI$85&lt;=FC208),IFERROR($G208/FD208,0),"")</f>
        <v>30624.999999999996</v>
      </c>
      <c r="CJ208" s="110">
        <f>IF(AND(CJ$85&gt;=FB208,CJ$85&lt;=FC208),IFERROR($G208/FD208,0),"")</f>
        <v>30624.999999999996</v>
      </c>
      <c r="CK208" s="110">
        <f>IF(AND(CK$85&gt;=FB208,CK$85&lt;=FC208),IFERROR($G208/FD208,0),"")</f>
        <v>30624.999999999996</v>
      </c>
      <c r="CL208" s="110">
        <f>IF(AND(CL$85&gt;=FB208,CL$85&lt;=FC208),IFERROR($G208/FD208,0),"")</f>
        <v>30624.999999999996</v>
      </c>
      <c r="CM208" s="110">
        <f>IF(AND(CM$85&gt;=FB208,CM$85&lt;=FC208),IFERROR($G208/FD208,0),"")</f>
        <v>30624.999999999996</v>
      </c>
      <c r="CN208" s="110">
        <f>IF(AND(CN$85&gt;=FB208,CN$85&lt;=FC208),IFERROR($G208/FD208,0),"")</f>
        <v>30624.999999999996</v>
      </c>
      <c r="CO208" s="110">
        <f>IF(AND(CO$85&gt;=FB208,CO$85&lt;=FC208),IFERROR($G208/FD208,0),"")</f>
        <v>30624.999999999996</v>
      </c>
      <c r="CP208" s="110">
        <f>IF(AND(CP$85&gt;=FB208,CP$85&lt;=FC208),IFERROR($G208/FD208,0),"")</f>
        <v>30624.999999999996</v>
      </c>
      <c r="CQ208" s="110" t="str">
        <f>IF(AND(CQ$85&gt;=FB208,CQ$85&lt;=FC208),IFERROR($G208/FD208,0),"")</f>
        <v/>
      </c>
      <c r="CR208" s="110" t="str">
        <f>IF(AND(CR$85&gt;=FB208,CR$85&lt;=FC208),IFERROR($G208/FD208,0),"")</f>
        <v/>
      </c>
      <c r="CS208" s="110" t="str">
        <f>IF(AND(CS$85&gt;=FB208,CS$85&lt;=FC208),IFERROR($G208/FD208,0),"")</f>
        <v/>
      </c>
      <c r="CT208" s="110" t="str">
        <f>IF(AND(CT$85&gt;=FB208,CT$85&lt;=FC208),IFERROR($G208/FD208,0),"")</f>
        <v/>
      </c>
      <c r="CU208" s="110" t="str">
        <f>IF(AND(CU$85&gt;=FB208,CU$85&lt;=FC208),IFERROR($G208/FD208,0),"")</f>
        <v/>
      </c>
      <c r="CV208" s="110" t="str">
        <f>IF(AND(CV$85&gt;=FB208,CV$85&lt;=FC208),IFERROR($G208/FD208,0),"")</f>
        <v/>
      </c>
      <c r="CW208" s="110" t="str">
        <f>IF(AND(CW$85&gt;=FB208,CW$85&lt;=FC208),IFERROR($G208/FD208,0),"")</f>
        <v/>
      </c>
      <c r="CX208" s="110" t="str">
        <f>IF(AND(CX$85&gt;=FB208,CX$85&lt;=FC208),IFERROR($G208/FD208,0),"")</f>
        <v/>
      </c>
      <c r="CY208" s="110" t="str">
        <f>IF(AND(CY$85&gt;=FB208,CY$85&lt;=FC208),IFERROR($G208/FD208,0),"")</f>
        <v/>
      </c>
      <c r="CZ208" s="110" t="str">
        <f>IF(AND(CZ$85&gt;=FB208,CZ$85&lt;=FC208),IFERROR($G208/FD208,0),"")</f>
        <v/>
      </c>
      <c r="DA208" s="110" t="str">
        <f>IF(AND(DA$85&gt;=FB208,DA$85&lt;=FC208),IFERROR($G208/FD208,0),"")</f>
        <v/>
      </c>
      <c r="DB208" s="110" t="str">
        <f>IF(AND(DB$85&gt;=FB208,DB$85&lt;=FC208),IFERROR($G208/FD208,0),"")</f>
        <v/>
      </c>
      <c r="DC208" s="110" t="str">
        <f>IF(AND(DC$85&gt;=FB208,DC$85&lt;=FC208),IFERROR($G208/FD208,0),"")</f>
        <v/>
      </c>
      <c r="DD208" s="110" t="str">
        <f>IF(AND(DD$85&gt;=FB208,DD$85&lt;=FC208),IFERROR($G208/FD208,0),"")</f>
        <v/>
      </c>
      <c r="DE208" s="110" t="str">
        <f>IF(AND(DE$85&gt;=FB208,DE$85&lt;=FC208),IFERROR($G208/FD208,0),"")</f>
        <v/>
      </c>
      <c r="DF208" s="110" t="str">
        <f>IF(AND(DF$85&gt;=FB208,DF$85&lt;=FC208),IFERROR($G208/FD208,0),"")</f>
        <v/>
      </c>
      <c r="DG208" s="110" t="str">
        <f>IF(AND(DG$85&gt;=FB208,DG$85&lt;=FC208),IFERROR($G208/FD208,0),"")</f>
        <v/>
      </c>
      <c r="DH208" s="110" t="str">
        <f>IF(AND(DH$85&gt;=FB208,DH$85&lt;=FC208),IFERROR($G208/FD208,0),"")</f>
        <v/>
      </c>
      <c r="DI208" s="110" t="str">
        <f>IF(AND(DI$85&gt;=FB208,DI$85&lt;=FC208),IFERROR($G208/FD208,0),"")</f>
        <v/>
      </c>
      <c r="DJ208" s="110" t="str">
        <f>IF(AND(DJ$85&gt;=FB208,DJ$85&lt;=FC208),IFERROR($G208/FD208,0),"")</f>
        <v/>
      </c>
      <c r="DK208" s="110" t="str">
        <f>IF(AND(DK$85&gt;=FB208,DK$85&lt;=FC208),IFERROR($G208/FD208,0),"")</f>
        <v/>
      </c>
      <c r="DL208" s="110" t="str">
        <f>IF(AND(DL$85&gt;=FB208,DL$85&lt;=FC208),IFERROR($G208/FD208,0),"")</f>
        <v/>
      </c>
      <c r="DM208" s="110" t="str">
        <f>IF(AND(DM$85&gt;=FB208,DM$85&lt;=FC208),IFERROR($G208/FD208,0),"")</f>
        <v/>
      </c>
      <c r="DN208" s="110" t="str">
        <f>IF(AND(DN$85&gt;=FB208,DN$85&lt;=FC208),IFERROR($G208/FD208,0),"")</f>
        <v/>
      </c>
      <c r="DO208" s="110" t="str">
        <f>IF(AND(DO$85&gt;=FB208,DO$85&lt;=FC208),IFERROR($G208/FD208,0),"")</f>
        <v/>
      </c>
      <c r="DP208" s="110" t="str">
        <f>IF(AND(DP$85&gt;=FB208,DP$85&lt;=FC208),IFERROR($G208/FD208,0),"")</f>
        <v/>
      </c>
      <c r="DQ208" s="110" t="str">
        <f>IF(AND(DQ$85&gt;=FB208,DQ$85&lt;=FC208),IFERROR($G208/FD208,0),"")</f>
        <v/>
      </c>
      <c r="DR208" s="110" t="str">
        <f>IF(AND(DR$85&gt;=FB208,DR$85&lt;=FC208),IFERROR($G208/FD208,0),"")</f>
        <v/>
      </c>
      <c r="DS208" s="110" t="str">
        <f>IF(AND(DS$85&gt;=FB208,DS$85&lt;=FC208),IFERROR($G208/FD208,0),"")</f>
        <v/>
      </c>
      <c r="DT208" s="110" t="str">
        <f>IF(AND(DT$85&gt;=FB208,DT$85&lt;=FC208),IFERROR($G208/FD208,0),"")</f>
        <v/>
      </c>
      <c r="DU208" s="110" t="str">
        <f>IF(AND(DU$85&gt;=FB208,DU$85&lt;=FC208),IFERROR($G208/FD208,0),"")</f>
        <v/>
      </c>
      <c r="DV208" s="110" t="str">
        <f>IF(AND(DV$85&gt;=FB208,DV$85&lt;=FC208),IFERROR($G208/FD208,0),"")</f>
        <v/>
      </c>
      <c r="DW208" s="110" t="str">
        <f>IF(AND(DW$85&gt;=FB208,DW$85&lt;=FC208),IFERROR($G208/FD208,0),"")</f>
        <v/>
      </c>
      <c r="DX208" s="110" t="str">
        <f>IF(AND(DX$85&gt;=FB208,DX$85&lt;=FC208),IFERROR($G208/FD208,0),"")</f>
        <v/>
      </c>
      <c r="DY208" s="110" t="str">
        <f>IF(AND(DY$85&gt;=FB208,DY$85&lt;=FC208),IFERROR($G208/FD208,0),"")</f>
        <v/>
      </c>
      <c r="DZ208" s="110" t="str">
        <f>IF(AND(DZ$85&gt;=FB208,DZ$85&lt;=FC208),IFERROR($G208/FD208,0),"")</f>
        <v/>
      </c>
      <c r="EA208" s="110" t="str">
        <f>IF(AND(EA$85&gt;=FB208,EA$85&lt;=FC208),IFERROR($G208/FD208,0),"")</f>
        <v/>
      </c>
      <c r="EB208" s="110" t="str">
        <f>IF(AND(EB$85&gt;=FB208,EB$85&lt;=FC208),IFERROR($G208/FD208,0),"")</f>
        <v/>
      </c>
      <c r="EC208" s="110" t="str">
        <f>IF(AND(EC$85&gt;=FB208,EC$85&lt;=FC208),IFERROR($G208/FD208,0),"")</f>
        <v/>
      </c>
      <c r="ED208" s="110" t="str">
        <f>IF(AND(ED$85&gt;=FB208,ED$85&lt;=FC208),IFERROR($G208/FD208,0),"")</f>
        <v/>
      </c>
      <c r="EE208" s="110" t="str">
        <f>IF(AND(EE$85&gt;=FB208,EE$85&lt;=FC208),IFERROR($G208/FD208,0),"")</f>
        <v/>
      </c>
      <c r="EF208" s="110" t="str">
        <f>IF(AND(EF$85&gt;=FB208,EF$85&lt;=FC208),IFERROR($G208/FD208,0),"")</f>
        <v/>
      </c>
      <c r="EG208" s="110" t="str">
        <f>IF(AND(EG$85&gt;=FB208,EG$85&lt;=FC208),IFERROR($G208/FD208,0),"")</f>
        <v/>
      </c>
      <c r="EH208" s="110" t="str">
        <f>IF(AND(EH$85&gt;=FB208,EH$85&lt;=FC208),IFERROR($G208/FD208,0),"")</f>
        <v/>
      </c>
      <c r="EI208" s="110" t="str">
        <f>IF(AND(EI$85&gt;=FB208,EI$85&lt;=FC208),IFERROR($G208/FD208,0),"")</f>
        <v/>
      </c>
      <c r="EJ208" s="110" t="str">
        <f>IF(AND(EJ$85&gt;=FB208,EJ$85&lt;=FC208),IFERROR($G208/FD208,0),"")</f>
        <v/>
      </c>
      <c r="EK208" s="110" t="str">
        <f>IF(AND(EK$85&gt;=FB208,EK$85&lt;=FC208),IFERROR($G208/FD208,0),"")</f>
        <v/>
      </c>
      <c r="EL208" s="110" t="str">
        <f>IF(AND(EL$85&gt;=FB208,EL$85&lt;=FC208),IFERROR($G208/FD208,0),"")</f>
        <v/>
      </c>
      <c r="EM208" s="110" t="str">
        <f>IF(AND(EM$85&gt;=FB208,EM$85&lt;=FC208),IFERROR($G208/FD208,0),"")</f>
        <v/>
      </c>
      <c r="EN208" s="110" t="str">
        <f>IF(AND(EN$85&gt;=FB208,EN$85&lt;=FC208),IFERROR($G208/FD208,0),"")</f>
        <v/>
      </c>
      <c r="EO208" s="110" t="str">
        <f>IF(AND(EO$85&gt;=FB208,EO$85&lt;=FC208),IFERROR($G208/FD208,0),"")</f>
        <v/>
      </c>
      <c r="EP208" s="110" t="str">
        <f>IF(AND(EP$85&gt;=FB208,EP$85&lt;=FC208),IFERROR($G208/FD208,0),"")</f>
        <v/>
      </c>
      <c r="EQ208" s="110" t="str">
        <f>IF(AND(EQ$85&gt;=FB208,EQ$85&lt;=FC208),IFERROR($G208/FD208,0),"")</f>
        <v/>
      </c>
      <c r="ER208" s="110" t="str">
        <f>IF(AND(ER$85&gt;=FB208,ER$85&lt;=FC208),IFERROR($G208/FD208,0),"")</f>
        <v/>
      </c>
      <c r="ES208" s="110" t="str">
        <f>IF(AND(ES$85&gt;=FB208,ES$85&lt;=FC208),IFERROR($G208/FD208,0),"")</f>
        <v/>
      </c>
      <c r="ET208" s="110" t="str">
        <f>IF(AND(ET$85&gt;=FB208,ET$85&lt;=FC208),IFERROR($G208/FD208,0),"")</f>
        <v/>
      </c>
      <c r="EU208" s="110" t="str">
        <f>IF(AND(EU$85&gt;=FB208,EU$85&lt;=FC208),IFERROR($G208/FD208,0),"")</f>
        <v/>
      </c>
      <c r="EV208" s="110" t="str">
        <f>IF(AND(EV$85&gt;=FB208,EV$85&lt;=FC208),IFERROR($G208/FD208,0),"")</f>
        <v/>
      </c>
      <c r="EW208" s="110" t="str">
        <f>IF(AND(EW$85&gt;=FB208,EW$85&lt;=FC208),IFERROR($G208/FD208,0),"")</f>
        <v/>
      </c>
      <c r="EX208" s="110" t="str">
        <f>IF(AND(EX$85&gt;=FB208,EX$85&lt;=FC208),IFERROR($G208/FD208,0),"")</f>
        <v/>
      </c>
      <c r="EY208" s="110" t="str">
        <f>IF(AND(EY$85&gt;=FB208,EY$85&lt;=FC208),IFERROR($G208/FD208,0),"")</f>
        <v/>
      </c>
      <c r="EZ208" s="110" t="str">
        <f>IF(AND(EZ$85&gt;=FB208,EZ$85&lt;=FC208),IFERROR($G208/FD208,0),"")</f>
        <v/>
      </c>
      <c r="FA208" s="110" t="str">
        <f>IF(AND(FA$85&gt;=FB208,FA$85&lt;=FC208),IFERROR($G208/FD208,0),"")</f>
        <v/>
      </c>
      <c r="FB208">
        <f>'06_Presupuesto'!J294-'02_Rendimientos'!$B$79+1</f>
        <v>80</v>
      </c>
      <c r="FC208">
        <f>'06_Presupuesto'!K294-'02_Rendimientos'!$B$79+1</f>
        <v>87</v>
      </c>
      <c r="FD208">
        <f>FC208-FB208+1</f>
        <v>8</v>
      </c>
    </row>
    <row r="209" spans="2:160">
      <c r="B209" t="str">
        <f>'06_Presupuesto'!K129</f>
        <v>C.4/f)</v>
      </c>
      <c r="C209" t="str">
        <f>'06_Presupuesto'!L129</f>
        <v>WC</v>
      </c>
      <c r="D209" t="str">
        <f>'06_Presupuesto'!M129</f>
        <v>UNI</v>
      </c>
      <c r="E209" s="90">
        <f>'06_Presupuesto'!N129</f>
        <v>1</v>
      </c>
      <c r="F209" s="90">
        <f>'06_Presupuesto'!O129</f>
        <v>181249.99999999997</v>
      </c>
      <c r="G209" s="90">
        <f>'06_Presupuesto'!P129</f>
        <v>181249.99999999997</v>
      </c>
      <c r="H209" s="90" t="str">
        <f>IF(AND(H$85&gt;=FB209,H$85&lt;=FC209),IFERROR($G209/FD209,0),"")</f>
        <v/>
      </c>
      <c r="I209" s="90" t="str">
        <f>IF(AND(I$85&gt;=FB209,I$85&lt;=FC209),IFERROR($G209/FD209,0),"")</f>
        <v/>
      </c>
      <c r="J209" s="90" t="str">
        <f>IF(AND(J$85&gt;=FB209,J$85&lt;=FC209),IFERROR($G209/FD209,0),"")</f>
        <v/>
      </c>
      <c r="K209" s="90" t="str">
        <f>IF(AND(K$85&gt;=FB209,K$85&lt;=FC209),IFERROR($G209/FD209,0),"")</f>
        <v/>
      </c>
      <c r="L209" s="90" t="str">
        <f>IF(AND(L$85&gt;=FB209,L$85&lt;=FC209),IFERROR($G209/FD209,0),"")</f>
        <v/>
      </c>
      <c r="M209" s="90" t="str">
        <f>IF(AND(M$85&gt;=FB209,M$85&lt;=FC209),IFERROR($G209/FD209,0),"")</f>
        <v/>
      </c>
      <c r="N209" s="90" t="str">
        <f>IF(AND(N$85&gt;=FB209,N$85&lt;=FC209),IFERROR($G209/FD209,0),"")</f>
        <v/>
      </c>
      <c r="O209" s="90" t="str">
        <f>IF(AND(O$85&gt;=FB209,O$85&lt;=FC209),IFERROR($G209/FD209,0),"")</f>
        <v/>
      </c>
      <c r="P209" s="90" t="str">
        <f>IF(AND(P$85&gt;=FB209,P$85&lt;=FC209),IFERROR($G209/FD209,0),"")</f>
        <v/>
      </c>
      <c r="Q209" s="90" t="str">
        <f>IF(AND(Q$85&gt;=FB209,Q$85&lt;=FC209),IFERROR($G209/FD209,0),"")</f>
        <v/>
      </c>
      <c r="R209" s="90" t="str">
        <f>IF(AND(R$85&gt;=FB209,R$85&lt;=FC209),IFERROR($G209/FD209,0),"")</f>
        <v/>
      </c>
      <c r="S209" s="90" t="str">
        <f>IF(AND(S$85&gt;=FB209,S$85&lt;=FC209),IFERROR($G209/FD209,0),"")</f>
        <v/>
      </c>
      <c r="T209" s="90" t="str">
        <f>IF(AND(T$85&gt;=FB209,T$85&lt;=FC209),IFERROR($G209/FD209,0),"")</f>
        <v/>
      </c>
      <c r="U209" s="90" t="str">
        <f>IF(AND(U$85&gt;=FB209,U$85&lt;=FC209),IFERROR($G209/FD209,0),"")</f>
        <v/>
      </c>
      <c r="V209" s="90" t="str">
        <f>IF(AND(V$85&gt;=FB209,V$85&lt;=FC209),IFERROR($G209/FD209,0),"")</f>
        <v/>
      </c>
      <c r="W209" s="90" t="str">
        <f>IF(AND(W$85&gt;=FB209,W$85&lt;=FC209),IFERROR($G209/FD209,0),"")</f>
        <v/>
      </c>
      <c r="X209" s="90" t="str">
        <f>IF(AND(X$85&gt;=FB209,X$85&lt;=FC209),IFERROR($G209/FD209,0),"")</f>
        <v/>
      </c>
      <c r="Y209" s="90" t="str">
        <f>IF(AND(Y$85&gt;=FB209,Y$85&lt;=FC209),IFERROR($G209/FD209,0),"")</f>
        <v/>
      </c>
      <c r="Z209" s="90" t="str">
        <f>IF(AND(Z$85&gt;=FB209,Z$85&lt;=FC209),IFERROR($G209/FD209,0),"")</f>
        <v/>
      </c>
      <c r="AA209" s="90" t="str">
        <f>IF(AND(AA$85&gt;=FB209,AA$85&lt;=FC209),IFERROR($G209/FD209,0),"")</f>
        <v/>
      </c>
      <c r="AB209" s="90" t="str">
        <f>IF(AND(AB$85&gt;=FB209,AB$85&lt;=FC209),IFERROR($G209/FD209,0),"")</f>
        <v/>
      </c>
      <c r="AC209" s="90" t="str">
        <f>IF(AND(AC$85&gt;=FB209,AC$85&lt;=FC209),IFERROR($G209/FD209,0),"")</f>
        <v/>
      </c>
      <c r="AD209" s="90" t="str">
        <f>IF(AND(AD$85&gt;=FB209,AD$85&lt;=FC209),IFERROR($G209/FD209,0),"")</f>
        <v/>
      </c>
      <c r="AE209" s="90" t="str">
        <f>IF(AND(AE$85&gt;=FB209,AE$85&lt;=FC209),IFERROR($G209/FD209,0),"")</f>
        <v/>
      </c>
      <c r="AF209" s="90" t="str">
        <f>IF(AND(AF$85&gt;=FB209,AF$85&lt;=FC209),IFERROR($G209/FD209,0),"")</f>
        <v/>
      </c>
      <c r="AG209" s="90" t="str">
        <f>IF(AND(AG$85&gt;=FB209,AG$85&lt;=FC209),IFERROR($G209/FD209,0),"")</f>
        <v/>
      </c>
      <c r="AH209" s="90" t="str">
        <f>IF(AND(AH$85&gt;=FB209,AH$85&lt;=FC209),IFERROR($G209/FD209,0),"")</f>
        <v/>
      </c>
      <c r="AI209" s="90" t="str">
        <f>IF(AND(AI$85&gt;=FB209,AI$85&lt;=FC209),IFERROR($G209/FD209,0),"")</f>
        <v/>
      </c>
      <c r="AJ209" s="90" t="str">
        <f>IF(AND(AJ$85&gt;=FB209,AJ$85&lt;=FC209),IFERROR($G209/FD209,0),"")</f>
        <v/>
      </c>
      <c r="AK209" s="90" t="str">
        <f>IF(AND(AK$85&gt;=FB209,AK$85&lt;=FC209),IFERROR($G209/FD209,0),"")</f>
        <v/>
      </c>
      <c r="AL209" s="90" t="str">
        <f>IF(AND(AL$85&gt;=FB209,AL$85&lt;=FC209),IFERROR($G209/FD209,0),"")</f>
        <v/>
      </c>
      <c r="AM209" s="90" t="str">
        <f>IF(AND(AM$85&gt;=FB209,AM$85&lt;=FC209),IFERROR($G209/FD209,0),"")</f>
        <v/>
      </c>
      <c r="AN209" s="90" t="str">
        <f>IF(AND(AN$85&gt;=FB209,AN$85&lt;=FC209),IFERROR($G209/FD209,0),"")</f>
        <v/>
      </c>
      <c r="AO209" s="90" t="str">
        <f>IF(AND(AO$85&gt;=FB209,AO$85&lt;=FC209),IFERROR($G209/FD209,0),"")</f>
        <v/>
      </c>
      <c r="AP209" s="90" t="str">
        <f>IF(AND(AP$85&gt;=FB209,AP$85&lt;=FC209),IFERROR($G209/FD209,0),"")</f>
        <v/>
      </c>
      <c r="AQ209" s="90" t="str">
        <f>IF(AND(AQ$85&gt;=FB209,AQ$85&lt;=FC209),IFERROR($G209/FD209,0),"")</f>
        <v/>
      </c>
      <c r="AR209" s="90" t="str">
        <f>IF(AND(AR$85&gt;=FB209,AR$85&lt;=FC209),IFERROR($G209/FD209,0),"")</f>
        <v/>
      </c>
      <c r="AS209" s="90" t="str">
        <f>IF(AND(AS$85&gt;=FB209,AS$85&lt;=FC209),IFERROR($G209/FD209,0),"")</f>
        <v/>
      </c>
      <c r="AT209" s="90" t="str">
        <f>IF(AND(AT$85&gt;=FB209,AT$85&lt;=FC209),IFERROR($G209/FD209,0),"")</f>
        <v/>
      </c>
      <c r="AU209" s="90" t="str">
        <f>IF(AND(AU$85&gt;=FB209,AU$85&lt;=FC209),IFERROR($G209/FD209,0),"")</f>
        <v/>
      </c>
      <c r="AV209" s="90" t="str">
        <f>IF(AND(AV$85&gt;=FB209,AV$85&lt;=FC209),IFERROR($G209/FD209,0),"")</f>
        <v/>
      </c>
      <c r="AW209" s="90" t="str">
        <f>IF(AND(AW$85&gt;=FB209,AW$85&lt;=FC209),IFERROR($G209/FD209,0),"")</f>
        <v/>
      </c>
      <c r="AX209" s="90" t="str">
        <f>IF(AND(AX$85&gt;=FB209,AX$85&lt;=FC209),IFERROR($G209/FD209,0),"")</f>
        <v/>
      </c>
      <c r="AY209" s="90" t="str">
        <f>IF(AND(AY$85&gt;=FB209,AY$85&lt;=FC209),IFERROR($G209/FD209,0),"")</f>
        <v/>
      </c>
      <c r="AZ209" s="90" t="str">
        <f>IF(AND(AZ$85&gt;=FB209,AZ$85&lt;=FC209),IFERROR($G209/FD209,0),"")</f>
        <v/>
      </c>
      <c r="BA209" s="90" t="str">
        <f>IF(AND(BA$85&gt;=FB209,BA$85&lt;=FC209),IFERROR($G209/FD209,0),"")</f>
        <v/>
      </c>
      <c r="BB209" s="90" t="str">
        <f>IF(AND(BB$85&gt;=FB209,BB$85&lt;=FC209),IFERROR($G209/FD209,0),"")</f>
        <v/>
      </c>
      <c r="BC209" s="90" t="str">
        <f>IF(AND(BC$85&gt;=FB209,BC$85&lt;=FC209),IFERROR($G209/FD209,0),"")</f>
        <v/>
      </c>
      <c r="BD209" s="90" t="str">
        <f>IF(AND(BD$85&gt;=FB209,BD$85&lt;=FC209),IFERROR($G209/FD209,0),"")</f>
        <v/>
      </c>
      <c r="BE209" s="90" t="str">
        <f>IF(AND(BE$85&gt;=FB209,BE$85&lt;=FC209),IFERROR($G209/FD209,0),"")</f>
        <v/>
      </c>
      <c r="BF209" s="90" t="str">
        <f>IF(AND(BF$85&gt;=FB209,BF$85&lt;=FC209),IFERROR($G209/FD209,0),"")</f>
        <v/>
      </c>
      <c r="BG209" s="90" t="str">
        <f>IF(AND(BG$85&gt;=FB209,BG$85&lt;=FC209),IFERROR($G209/FD209,0),"")</f>
        <v/>
      </c>
      <c r="BH209" s="90" t="str">
        <f>IF(AND(BH$85&gt;=FB209,BH$85&lt;=FC209),IFERROR($G209/FD209,0),"")</f>
        <v/>
      </c>
      <c r="BI209" s="90" t="str">
        <f>IF(AND(BI$85&gt;=FB209,BI$85&lt;=FC209),IFERROR($G209/FD209,0),"")</f>
        <v/>
      </c>
      <c r="BJ209" s="90" t="str">
        <f>IF(AND(BJ$85&gt;=FB209,BJ$85&lt;=FC209),IFERROR($G209/FD209,0),"")</f>
        <v/>
      </c>
      <c r="BK209" s="90" t="str">
        <f>IF(AND(BK$85&gt;=FB209,BK$85&lt;=FC209),IFERROR($G209/FD209,0),"")</f>
        <v/>
      </c>
      <c r="BL209" s="90" t="str">
        <f>IF(AND(BL$85&gt;=FB209,BL$85&lt;=FC209),IFERROR($G209/FD209,0),"")</f>
        <v/>
      </c>
      <c r="BM209" s="90" t="str">
        <f>IF(AND(BM$85&gt;=FB209,BM$85&lt;=FC209),IFERROR($G209/FD209,0),"")</f>
        <v/>
      </c>
      <c r="BN209" s="90" t="str">
        <f>IF(AND(BN$85&gt;=FB209,BN$85&lt;=FC209),IFERROR($G209/FD209,0),"")</f>
        <v/>
      </c>
      <c r="BO209" s="90" t="str">
        <f>IF(AND(BO$85&gt;=FB209,BO$85&lt;=FC209),IFERROR($G209/FD209,0),"")</f>
        <v/>
      </c>
      <c r="BP209" s="90" t="str">
        <f>IF(AND(BP$85&gt;=FB209,BP$85&lt;=FC209),IFERROR($G209/FD209,0),"")</f>
        <v/>
      </c>
      <c r="BQ209" s="90" t="str">
        <f>IF(AND(BQ$85&gt;=FB209,BQ$85&lt;=FC209),IFERROR($G209/FD209,0),"")</f>
        <v/>
      </c>
      <c r="BR209" s="90" t="str">
        <f>IF(AND(BR$85&gt;=FB209,BR$85&lt;=FC209),IFERROR($G209/FD209,0),"")</f>
        <v/>
      </c>
      <c r="BS209" s="90" t="str">
        <f>IF(AND(BS$85&gt;=FB209,BS$85&lt;=FC209),IFERROR($G209/FD209,0),"")</f>
        <v/>
      </c>
      <c r="BT209" s="90" t="str">
        <f>IF(AND(BT$85&gt;=FB209,BT$85&lt;=FC209),IFERROR($G209/FD209,0),"")</f>
        <v/>
      </c>
      <c r="BU209" s="90" t="str">
        <f>IF(AND(BU$85&gt;=FB209,BU$85&lt;=FC209),IFERROR($G209/FD209,0),"")</f>
        <v/>
      </c>
      <c r="BV209" s="90" t="str">
        <f>IF(AND(BV$85&gt;=FB209,BV$85&lt;=FC209),IFERROR($G209/FD209,0),"")</f>
        <v/>
      </c>
      <c r="BW209" s="90" t="str">
        <f>IF(AND(BW$85&gt;=FB209,BW$85&lt;=FC209),IFERROR($G209/FD209,0),"")</f>
        <v/>
      </c>
      <c r="BX209" s="90" t="str">
        <f>IF(AND(BX$85&gt;=FB209,BX$85&lt;=FC209),IFERROR($G209/FD209,0),"")</f>
        <v/>
      </c>
      <c r="BY209" s="90" t="str">
        <f>IF(AND(BY$85&gt;=FB209,BY$85&lt;=FC209),IFERROR($G209/FD209,0),"")</f>
        <v/>
      </c>
      <c r="BZ209" s="90" t="str">
        <f>IF(AND(BZ$85&gt;=FB209,BZ$85&lt;=FC209),IFERROR($G209/FD209,0),"")</f>
        <v/>
      </c>
      <c r="CA209" s="90" t="str">
        <f>IF(AND(CA$85&gt;=FB209,CA$85&lt;=FC209),IFERROR($G209/FD209,0),"")</f>
        <v/>
      </c>
      <c r="CB209" s="90" t="str">
        <f>IF(AND(CB$85&gt;=FB209,CB$85&lt;=FC209),IFERROR($G209/FD209,0),"")</f>
        <v/>
      </c>
      <c r="CC209" s="90" t="str">
        <f>IF(AND(CC$85&gt;=FB209,CC$85&lt;=FC209),IFERROR($G209/FD209,0),"")</f>
        <v/>
      </c>
      <c r="CD209" s="90" t="str">
        <f>IF(AND(CD$85&gt;=FB209,CD$85&lt;=FC209),IFERROR($G209/FD209,0),"")</f>
        <v/>
      </c>
      <c r="CE209" s="90" t="str">
        <f>IF(AND(CE$85&gt;=FB209,CE$85&lt;=FC209),IFERROR($G209/FD209,0),"")</f>
        <v/>
      </c>
      <c r="CF209" s="90" t="str">
        <f>IF(AND(CF$85&gt;=FB209,CF$85&lt;=FC209),IFERROR($G209/FD209,0),"")</f>
        <v/>
      </c>
      <c r="CG209" s="90" t="str">
        <f>IF(AND(CG$85&gt;=FB209,CG$85&lt;=FC209),IFERROR($G209/FD209,0),"")</f>
        <v/>
      </c>
      <c r="CH209" s="90" t="str">
        <f>IF(AND(CH$85&gt;=FB209,CH$85&lt;=FC209),IFERROR($G209/FD209,0),"")</f>
        <v/>
      </c>
      <c r="CI209" s="90">
        <f>IF(AND(CI$85&gt;=FB209,CI$85&lt;=FC209),IFERROR($G209/FD209,0),"")</f>
        <v>22656.249999999996</v>
      </c>
      <c r="CJ209" s="90">
        <f>IF(AND(CJ$85&gt;=FB209,CJ$85&lt;=FC209),IFERROR($G209/FD209,0),"")</f>
        <v>22656.249999999996</v>
      </c>
      <c r="CK209" s="90">
        <f>IF(AND(CK$85&gt;=FB209,CK$85&lt;=FC209),IFERROR($G209/FD209,0),"")</f>
        <v>22656.249999999996</v>
      </c>
      <c r="CL209" s="90">
        <f>IF(AND(CL$85&gt;=FB209,CL$85&lt;=FC209),IFERROR($G209/FD209,0),"")</f>
        <v>22656.249999999996</v>
      </c>
      <c r="CM209" s="90">
        <f>IF(AND(CM$85&gt;=FB209,CM$85&lt;=FC209),IFERROR($G209/FD209,0),"")</f>
        <v>22656.249999999996</v>
      </c>
      <c r="CN209" s="90">
        <f>IF(AND(CN$85&gt;=FB209,CN$85&lt;=FC209),IFERROR($G209/FD209,0),"")</f>
        <v>22656.249999999996</v>
      </c>
      <c r="CO209" s="90">
        <f>IF(AND(CO$85&gt;=FB209,CO$85&lt;=FC209),IFERROR($G209/FD209,0),"")</f>
        <v>22656.249999999996</v>
      </c>
      <c r="CP209" s="90">
        <f>IF(AND(CP$85&gt;=FB209,CP$85&lt;=FC209),IFERROR($G209/FD209,0),"")</f>
        <v>22656.249999999996</v>
      </c>
      <c r="CQ209" s="90" t="str">
        <f>IF(AND(CQ$85&gt;=FB209,CQ$85&lt;=FC209),IFERROR($G209/FD209,0),"")</f>
        <v/>
      </c>
      <c r="CR209" s="90" t="str">
        <f>IF(AND(CR$85&gt;=FB209,CR$85&lt;=FC209),IFERROR($G209/FD209,0),"")</f>
        <v/>
      </c>
      <c r="CS209" s="90" t="str">
        <f>IF(AND(CS$85&gt;=FB209,CS$85&lt;=FC209),IFERROR($G209/FD209,0),"")</f>
        <v/>
      </c>
      <c r="CT209" s="90" t="str">
        <f>IF(AND(CT$85&gt;=FB209,CT$85&lt;=FC209),IFERROR($G209/FD209,0),"")</f>
        <v/>
      </c>
      <c r="CU209" s="90" t="str">
        <f>IF(AND(CU$85&gt;=FB209,CU$85&lt;=FC209),IFERROR($G209/FD209,0),"")</f>
        <v/>
      </c>
      <c r="CV209" s="90" t="str">
        <f>IF(AND(CV$85&gt;=FB209,CV$85&lt;=FC209),IFERROR($G209/FD209,0),"")</f>
        <v/>
      </c>
      <c r="CW209" s="90" t="str">
        <f>IF(AND(CW$85&gt;=FB209,CW$85&lt;=FC209),IFERROR($G209/FD209,0),"")</f>
        <v/>
      </c>
      <c r="CX209" s="90" t="str">
        <f>IF(AND(CX$85&gt;=FB209,CX$85&lt;=FC209),IFERROR($G209/FD209,0),"")</f>
        <v/>
      </c>
      <c r="CY209" s="90" t="str">
        <f>IF(AND(CY$85&gt;=FB209,CY$85&lt;=FC209),IFERROR($G209/FD209,0),"")</f>
        <v/>
      </c>
      <c r="CZ209" s="90" t="str">
        <f>IF(AND(CZ$85&gt;=FB209,CZ$85&lt;=FC209),IFERROR($G209/FD209,0),"")</f>
        <v/>
      </c>
      <c r="DA209" s="90" t="str">
        <f>IF(AND(DA$85&gt;=FB209,DA$85&lt;=FC209),IFERROR($G209/FD209,0),"")</f>
        <v/>
      </c>
      <c r="DB209" s="90" t="str">
        <f>IF(AND(DB$85&gt;=FB209,DB$85&lt;=FC209),IFERROR($G209/FD209,0),"")</f>
        <v/>
      </c>
      <c r="DC209" s="90" t="str">
        <f>IF(AND(DC$85&gt;=FB209,DC$85&lt;=FC209),IFERROR($G209/FD209,0),"")</f>
        <v/>
      </c>
      <c r="DD209" s="90" t="str">
        <f>IF(AND(DD$85&gt;=FB209,DD$85&lt;=FC209),IFERROR($G209/FD209,0),"")</f>
        <v/>
      </c>
      <c r="DE209" s="90" t="str">
        <f>IF(AND(DE$85&gt;=FB209,DE$85&lt;=FC209),IFERROR($G209/FD209,0),"")</f>
        <v/>
      </c>
      <c r="DF209" s="90" t="str">
        <f>IF(AND(DF$85&gt;=FB209,DF$85&lt;=FC209),IFERROR($G209/FD209,0),"")</f>
        <v/>
      </c>
      <c r="DG209" s="90" t="str">
        <f>IF(AND(DG$85&gt;=FB209,DG$85&lt;=FC209),IFERROR($G209/FD209,0),"")</f>
        <v/>
      </c>
      <c r="DH209" s="90" t="str">
        <f>IF(AND(DH$85&gt;=FB209,DH$85&lt;=FC209),IFERROR($G209/FD209,0),"")</f>
        <v/>
      </c>
      <c r="DI209" s="90" t="str">
        <f>IF(AND(DI$85&gt;=FB209,DI$85&lt;=FC209),IFERROR($G209/FD209,0),"")</f>
        <v/>
      </c>
      <c r="DJ209" s="90" t="str">
        <f>IF(AND(DJ$85&gt;=FB209,DJ$85&lt;=FC209),IFERROR($G209/FD209,0),"")</f>
        <v/>
      </c>
      <c r="DK209" s="90" t="str">
        <f>IF(AND(DK$85&gt;=FB209,DK$85&lt;=FC209),IFERROR($G209/FD209,0),"")</f>
        <v/>
      </c>
      <c r="DL209" s="90" t="str">
        <f>IF(AND(DL$85&gt;=FB209,DL$85&lt;=FC209),IFERROR($G209/FD209,0),"")</f>
        <v/>
      </c>
      <c r="DM209" s="90" t="str">
        <f>IF(AND(DM$85&gt;=FB209,DM$85&lt;=FC209),IFERROR($G209/FD209,0),"")</f>
        <v/>
      </c>
      <c r="DN209" s="90" t="str">
        <f>IF(AND(DN$85&gt;=FB209,DN$85&lt;=FC209),IFERROR($G209/FD209,0),"")</f>
        <v/>
      </c>
      <c r="DO209" s="90" t="str">
        <f>IF(AND(DO$85&gt;=FB209,DO$85&lt;=FC209),IFERROR($G209/FD209,0),"")</f>
        <v/>
      </c>
      <c r="DP209" s="90" t="str">
        <f>IF(AND(DP$85&gt;=FB209,DP$85&lt;=FC209),IFERROR($G209/FD209,0),"")</f>
        <v/>
      </c>
      <c r="DQ209" s="90" t="str">
        <f>IF(AND(DQ$85&gt;=FB209,DQ$85&lt;=FC209),IFERROR($G209/FD209,0),"")</f>
        <v/>
      </c>
      <c r="DR209" s="90" t="str">
        <f>IF(AND(DR$85&gt;=FB209,DR$85&lt;=FC209),IFERROR($G209/FD209,0),"")</f>
        <v/>
      </c>
      <c r="DS209" s="90" t="str">
        <f>IF(AND(DS$85&gt;=FB209,DS$85&lt;=FC209),IFERROR($G209/FD209,0),"")</f>
        <v/>
      </c>
      <c r="DT209" s="90" t="str">
        <f>IF(AND(DT$85&gt;=FB209,DT$85&lt;=FC209),IFERROR($G209/FD209,0),"")</f>
        <v/>
      </c>
      <c r="DU209" s="90" t="str">
        <f>IF(AND(DU$85&gt;=FB209,DU$85&lt;=FC209),IFERROR($G209/FD209,0),"")</f>
        <v/>
      </c>
      <c r="DV209" s="90" t="str">
        <f>IF(AND(DV$85&gt;=FB209,DV$85&lt;=FC209),IFERROR($G209/FD209,0),"")</f>
        <v/>
      </c>
      <c r="DW209" s="90" t="str">
        <f>IF(AND(DW$85&gt;=FB209,DW$85&lt;=FC209),IFERROR($G209/FD209,0),"")</f>
        <v/>
      </c>
      <c r="DX209" s="90" t="str">
        <f>IF(AND(DX$85&gt;=FB209,DX$85&lt;=FC209),IFERROR($G209/FD209,0),"")</f>
        <v/>
      </c>
      <c r="DY209" s="90" t="str">
        <f>IF(AND(DY$85&gt;=FB209,DY$85&lt;=FC209),IFERROR($G209/FD209,0),"")</f>
        <v/>
      </c>
      <c r="DZ209" s="90" t="str">
        <f>IF(AND(DZ$85&gt;=FB209,DZ$85&lt;=FC209),IFERROR($G209/FD209,0),"")</f>
        <v/>
      </c>
      <c r="EA209" s="90" t="str">
        <f>IF(AND(EA$85&gt;=FB209,EA$85&lt;=FC209),IFERROR($G209/FD209,0),"")</f>
        <v/>
      </c>
      <c r="EB209" s="90" t="str">
        <f>IF(AND(EB$85&gt;=FB209,EB$85&lt;=FC209),IFERROR($G209/FD209,0),"")</f>
        <v/>
      </c>
      <c r="EC209" s="90" t="str">
        <f>IF(AND(EC$85&gt;=FB209,EC$85&lt;=FC209),IFERROR($G209/FD209,0),"")</f>
        <v/>
      </c>
      <c r="ED209" s="90" t="str">
        <f>IF(AND(ED$85&gt;=FB209,ED$85&lt;=FC209),IFERROR($G209/FD209,0),"")</f>
        <v/>
      </c>
      <c r="EE209" s="90" t="str">
        <f>IF(AND(EE$85&gt;=FB209,EE$85&lt;=FC209),IFERROR($G209/FD209,0),"")</f>
        <v/>
      </c>
      <c r="EF209" s="90" t="str">
        <f>IF(AND(EF$85&gt;=FB209,EF$85&lt;=FC209),IFERROR($G209/FD209,0),"")</f>
        <v/>
      </c>
      <c r="EG209" s="90" t="str">
        <f>IF(AND(EG$85&gt;=FB209,EG$85&lt;=FC209),IFERROR($G209/FD209,0),"")</f>
        <v/>
      </c>
      <c r="EH209" s="90" t="str">
        <f>IF(AND(EH$85&gt;=FB209,EH$85&lt;=FC209),IFERROR($G209/FD209,0),"")</f>
        <v/>
      </c>
      <c r="EI209" s="90" t="str">
        <f>IF(AND(EI$85&gt;=FB209,EI$85&lt;=FC209),IFERROR($G209/FD209,0),"")</f>
        <v/>
      </c>
      <c r="EJ209" s="90" t="str">
        <f>IF(AND(EJ$85&gt;=FB209,EJ$85&lt;=FC209),IFERROR($G209/FD209,0),"")</f>
        <v/>
      </c>
      <c r="EK209" s="90" t="str">
        <f>IF(AND(EK$85&gt;=FB209,EK$85&lt;=FC209),IFERROR($G209/FD209,0),"")</f>
        <v/>
      </c>
      <c r="EL209" s="90" t="str">
        <f>IF(AND(EL$85&gt;=FB209,EL$85&lt;=FC209),IFERROR($G209/FD209,0),"")</f>
        <v/>
      </c>
      <c r="EM209" s="90" t="str">
        <f>IF(AND(EM$85&gt;=FB209,EM$85&lt;=FC209),IFERROR($G209/FD209,0),"")</f>
        <v/>
      </c>
      <c r="EN209" s="90" t="str">
        <f>IF(AND(EN$85&gt;=FB209,EN$85&lt;=FC209),IFERROR($G209/FD209,0),"")</f>
        <v/>
      </c>
      <c r="EO209" s="90" t="str">
        <f>IF(AND(EO$85&gt;=FB209,EO$85&lt;=FC209),IFERROR($G209/FD209,0),"")</f>
        <v/>
      </c>
      <c r="EP209" s="90" t="str">
        <f>IF(AND(EP$85&gt;=FB209,EP$85&lt;=FC209),IFERROR($G209/FD209,0),"")</f>
        <v/>
      </c>
      <c r="EQ209" s="90" t="str">
        <f>IF(AND(EQ$85&gt;=FB209,EQ$85&lt;=FC209),IFERROR($G209/FD209,0),"")</f>
        <v/>
      </c>
      <c r="ER209" s="90" t="str">
        <f>IF(AND(ER$85&gt;=FB209,ER$85&lt;=FC209),IFERROR($G209/FD209,0),"")</f>
        <v/>
      </c>
      <c r="ES209" s="90" t="str">
        <f>IF(AND(ES$85&gt;=FB209,ES$85&lt;=FC209),IFERROR($G209/FD209,0),"")</f>
        <v/>
      </c>
      <c r="ET209" s="90" t="str">
        <f>IF(AND(ET$85&gt;=FB209,ET$85&lt;=FC209),IFERROR($G209/FD209,0),"")</f>
        <v/>
      </c>
      <c r="EU209" s="90" t="str">
        <f>IF(AND(EU$85&gt;=FB209,EU$85&lt;=FC209),IFERROR($G209/FD209,0),"")</f>
        <v/>
      </c>
      <c r="EV209" s="90" t="str">
        <f>IF(AND(EV$85&gt;=FB209,EV$85&lt;=FC209),IFERROR($G209/FD209,0),"")</f>
        <v/>
      </c>
      <c r="EW209" s="90" t="str">
        <f>IF(AND(EW$85&gt;=FB209,EW$85&lt;=FC209),IFERROR($G209/FD209,0),"")</f>
        <v/>
      </c>
      <c r="EX209" s="90" t="str">
        <f>IF(AND(EX$85&gt;=FB209,EX$85&lt;=FC209),IFERROR($G209/FD209,0),"")</f>
        <v/>
      </c>
      <c r="EY209" s="90" t="str">
        <f>IF(AND(EY$85&gt;=FB209,EY$85&lt;=FC209),IFERROR($G209/FD209,0),"")</f>
        <v/>
      </c>
      <c r="EZ209" s="90" t="str">
        <f>IF(AND(EZ$85&gt;=FB209,EZ$85&lt;=FC209),IFERROR($G209/FD209,0),"")</f>
        <v/>
      </c>
      <c r="FA209" s="90" t="str">
        <f>IF(AND(FA$85&gt;=FB209,FA$85&lt;=FC209),IFERROR($G209/FD209,0),"")</f>
        <v/>
      </c>
      <c r="FB209">
        <f>'06_Presupuesto'!J295-'02_Rendimientos'!$B$79+1</f>
        <v>80</v>
      </c>
      <c r="FC209">
        <f>'06_Presupuesto'!K295-'02_Rendimientos'!$B$79+1</f>
        <v>87</v>
      </c>
      <c r="FD209">
        <f>FC209-FB209+1</f>
        <v>8</v>
      </c>
    </row>
    <row r="210" spans="2:160">
      <c r="B210" s="109" t="str">
        <f>'06_Presupuesto'!K130</f>
        <v>C.4/g)</v>
      </c>
      <c r="C210" s="109" t="str">
        <f>'06_Presupuesto'!L130</f>
        <v>WC Accesible</v>
      </c>
      <c r="D210" s="109" t="str">
        <f>'06_Presupuesto'!M130</f>
        <v>UNI</v>
      </c>
      <c r="E210" s="110">
        <f>'06_Presupuesto'!N130</f>
        <v>1</v>
      </c>
      <c r="F210" s="110">
        <f>'06_Presupuesto'!O130</f>
        <v>356249.99999999994</v>
      </c>
      <c r="G210" s="110">
        <f>'06_Presupuesto'!P130</f>
        <v>356249.99999999994</v>
      </c>
      <c r="H210" s="110" t="str">
        <f>IF(AND(H$85&gt;=FB210,H$85&lt;=FC210),IFERROR($G210/FD210,0),"")</f>
        <v/>
      </c>
      <c r="I210" s="110" t="str">
        <f>IF(AND(I$85&gt;=FB210,I$85&lt;=FC210),IFERROR($G210/FD210,0),"")</f>
        <v/>
      </c>
      <c r="J210" s="110" t="str">
        <f>IF(AND(J$85&gt;=FB210,J$85&lt;=FC210),IFERROR($G210/FD210,0),"")</f>
        <v/>
      </c>
      <c r="K210" s="110" t="str">
        <f>IF(AND(K$85&gt;=FB210,K$85&lt;=FC210),IFERROR($G210/FD210,0),"")</f>
        <v/>
      </c>
      <c r="L210" s="110" t="str">
        <f>IF(AND(L$85&gt;=FB210,L$85&lt;=FC210),IFERROR($G210/FD210,0),"")</f>
        <v/>
      </c>
      <c r="M210" s="110" t="str">
        <f>IF(AND(M$85&gt;=FB210,M$85&lt;=FC210),IFERROR($G210/FD210,0),"")</f>
        <v/>
      </c>
      <c r="N210" s="110" t="str">
        <f>IF(AND(N$85&gt;=FB210,N$85&lt;=FC210),IFERROR($G210/FD210,0),"")</f>
        <v/>
      </c>
      <c r="O210" s="110" t="str">
        <f>IF(AND(O$85&gt;=FB210,O$85&lt;=FC210),IFERROR($G210/FD210,0),"")</f>
        <v/>
      </c>
      <c r="P210" s="110" t="str">
        <f>IF(AND(P$85&gt;=FB210,P$85&lt;=FC210),IFERROR($G210/FD210,0),"")</f>
        <v/>
      </c>
      <c r="Q210" s="110" t="str">
        <f>IF(AND(Q$85&gt;=FB210,Q$85&lt;=FC210),IFERROR($G210/FD210,0),"")</f>
        <v/>
      </c>
      <c r="R210" s="110" t="str">
        <f>IF(AND(R$85&gt;=FB210,R$85&lt;=FC210),IFERROR($G210/FD210,0),"")</f>
        <v/>
      </c>
      <c r="S210" s="110" t="str">
        <f>IF(AND(S$85&gt;=FB210,S$85&lt;=FC210),IFERROR($G210/FD210,0),"")</f>
        <v/>
      </c>
      <c r="T210" s="110" t="str">
        <f>IF(AND(T$85&gt;=FB210,T$85&lt;=FC210),IFERROR($G210/FD210,0),"")</f>
        <v/>
      </c>
      <c r="U210" s="110" t="str">
        <f>IF(AND(U$85&gt;=FB210,U$85&lt;=FC210),IFERROR($G210/FD210,0),"")</f>
        <v/>
      </c>
      <c r="V210" s="110" t="str">
        <f>IF(AND(V$85&gt;=FB210,V$85&lt;=FC210),IFERROR($G210/FD210,0),"")</f>
        <v/>
      </c>
      <c r="W210" s="110" t="str">
        <f>IF(AND(W$85&gt;=FB210,W$85&lt;=FC210),IFERROR($G210/FD210,0),"")</f>
        <v/>
      </c>
      <c r="X210" s="110" t="str">
        <f>IF(AND(X$85&gt;=FB210,X$85&lt;=FC210),IFERROR($G210/FD210,0),"")</f>
        <v/>
      </c>
      <c r="Y210" s="110" t="str">
        <f>IF(AND(Y$85&gt;=FB210,Y$85&lt;=FC210),IFERROR($G210/FD210,0),"")</f>
        <v/>
      </c>
      <c r="Z210" s="110" t="str">
        <f>IF(AND(Z$85&gt;=FB210,Z$85&lt;=FC210),IFERROR($G210/FD210,0),"")</f>
        <v/>
      </c>
      <c r="AA210" s="110" t="str">
        <f>IF(AND(AA$85&gt;=FB210,AA$85&lt;=FC210),IFERROR($G210/FD210,0),"")</f>
        <v/>
      </c>
      <c r="AB210" s="110" t="str">
        <f>IF(AND(AB$85&gt;=FB210,AB$85&lt;=FC210),IFERROR($G210/FD210,0),"")</f>
        <v/>
      </c>
      <c r="AC210" s="110" t="str">
        <f>IF(AND(AC$85&gt;=FB210,AC$85&lt;=FC210),IFERROR($G210/FD210,0),"")</f>
        <v/>
      </c>
      <c r="AD210" s="110" t="str">
        <f>IF(AND(AD$85&gt;=FB210,AD$85&lt;=FC210),IFERROR($G210/FD210,0),"")</f>
        <v/>
      </c>
      <c r="AE210" s="110" t="str">
        <f>IF(AND(AE$85&gt;=FB210,AE$85&lt;=FC210),IFERROR($G210/FD210,0),"")</f>
        <v/>
      </c>
      <c r="AF210" s="110" t="str">
        <f>IF(AND(AF$85&gt;=FB210,AF$85&lt;=FC210),IFERROR($G210/FD210,0),"")</f>
        <v/>
      </c>
      <c r="AG210" s="110" t="str">
        <f>IF(AND(AG$85&gt;=FB210,AG$85&lt;=FC210),IFERROR($G210/FD210,0),"")</f>
        <v/>
      </c>
      <c r="AH210" s="110" t="str">
        <f>IF(AND(AH$85&gt;=FB210,AH$85&lt;=FC210),IFERROR($G210/FD210,0),"")</f>
        <v/>
      </c>
      <c r="AI210" s="110" t="str">
        <f>IF(AND(AI$85&gt;=FB210,AI$85&lt;=FC210),IFERROR($G210/FD210,0),"")</f>
        <v/>
      </c>
      <c r="AJ210" s="110" t="str">
        <f>IF(AND(AJ$85&gt;=FB210,AJ$85&lt;=FC210),IFERROR($G210/FD210,0),"")</f>
        <v/>
      </c>
      <c r="AK210" s="110" t="str">
        <f>IF(AND(AK$85&gt;=FB210,AK$85&lt;=FC210),IFERROR($G210/FD210,0),"")</f>
        <v/>
      </c>
      <c r="AL210" s="110" t="str">
        <f>IF(AND(AL$85&gt;=FB210,AL$85&lt;=FC210),IFERROR($G210/FD210,0),"")</f>
        <v/>
      </c>
      <c r="AM210" s="110" t="str">
        <f>IF(AND(AM$85&gt;=FB210,AM$85&lt;=FC210),IFERROR($G210/FD210,0),"")</f>
        <v/>
      </c>
      <c r="AN210" s="110" t="str">
        <f>IF(AND(AN$85&gt;=FB210,AN$85&lt;=FC210),IFERROR($G210/FD210,0),"")</f>
        <v/>
      </c>
      <c r="AO210" s="110" t="str">
        <f>IF(AND(AO$85&gt;=FB210,AO$85&lt;=FC210),IFERROR($G210/FD210,0),"")</f>
        <v/>
      </c>
      <c r="AP210" s="110" t="str">
        <f>IF(AND(AP$85&gt;=FB210,AP$85&lt;=FC210),IFERROR($G210/FD210,0),"")</f>
        <v/>
      </c>
      <c r="AQ210" s="110" t="str">
        <f>IF(AND(AQ$85&gt;=FB210,AQ$85&lt;=FC210),IFERROR($G210/FD210,0),"")</f>
        <v/>
      </c>
      <c r="AR210" s="110" t="str">
        <f>IF(AND(AR$85&gt;=FB210,AR$85&lt;=FC210),IFERROR($G210/FD210,0),"")</f>
        <v/>
      </c>
      <c r="AS210" s="110" t="str">
        <f>IF(AND(AS$85&gt;=FB210,AS$85&lt;=FC210),IFERROR($G210/FD210,0),"")</f>
        <v/>
      </c>
      <c r="AT210" s="110" t="str">
        <f>IF(AND(AT$85&gt;=FB210,AT$85&lt;=FC210),IFERROR($G210/FD210,0),"")</f>
        <v/>
      </c>
      <c r="AU210" s="110" t="str">
        <f>IF(AND(AU$85&gt;=FB210,AU$85&lt;=FC210),IFERROR($G210/FD210,0),"")</f>
        <v/>
      </c>
      <c r="AV210" s="110" t="str">
        <f>IF(AND(AV$85&gt;=FB210,AV$85&lt;=FC210),IFERROR($G210/FD210,0),"")</f>
        <v/>
      </c>
      <c r="AW210" s="110" t="str">
        <f>IF(AND(AW$85&gt;=FB210,AW$85&lt;=FC210),IFERROR($G210/FD210,0),"")</f>
        <v/>
      </c>
      <c r="AX210" s="110" t="str">
        <f>IF(AND(AX$85&gt;=FB210,AX$85&lt;=FC210),IFERROR($G210/FD210,0),"")</f>
        <v/>
      </c>
      <c r="AY210" s="110" t="str">
        <f>IF(AND(AY$85&gt;=FB210,AY$85&lt;=FC210),IFERROR($G210/FD210,0),"")</f>
        <v/>
      </c>
      <c r="AZ210" s="110" t="str">
        <f>IF(AND(AZ$85&gt;=FB210,AZ$85&lt;=FC210),IFERROR($G210/FD210,0),"")</f>
        <v/>
      </c>
      <c r="BA210" s="110" t="str">
        <f>IF(AND(BA$85&gt;=FB210,BA$85&lt;=FC210),IFERROR($G210/FD210,0),"")</f>
        <v/>
      </c>
      <c r="BB210" s="110" t="str">
        <f>IF(AND(BB$85&gt;=FB210,BB$85&lt;=FC210),IFERROR($G210/FD210,0),"")</f>
        <v/>
      </c>
      <c r="BC210" s="110" t="str">
        <f>IF(AND(BC$85&gt;=FB210,BC$85&lt;=FC210),IFERROR($G210/FD210,0),"")</f>
        <v/>
      </c>
      <c r="BD210" s="110" t="str">
        <f>IF(AND(BD$85&gt;=FB210,BD$85&lt;=FC210),IFERROR($G210/FD210,0),"")</f>
        <v/>
      </c>
      <c r="BE210" s="110" t="str">
        <f>IF(AND(BE$85&gt;=FB210,BE$85&lt;=FC210),IFERROR($G210/FD210,0),"")</f>
        <v/>
      </c>
      <c r="BF210" s="110" t="str">
        <f>IF(AND(BF$85&gt;=FB210,BF$85&lt;=FC210),IFERROR($G210/FD210,0),"")</f>
        <v/>
      </c>
      <c r="BG210" s="110" t="str">
        <f>IF(AND(BG$85&gt;=FB210,BG$85&lt;=FC210),IFERROR($G210/FD210,0),"")</f>
        <v/>
      </c>
      <c r="BH210" s="110" t="str">
        <f>IF(AND(BH$85&gt;=FB210,BH$85&lt;=FC210),IFERROR($G210/FD210,0),"")</f>
        <v/>
      </c>
      <c r="BI210" s="110" t="str">
        <f>IF(AND(BI$85&gt;=FB210,BI$85&lt;=FC210),IFERROR($G210/FD210,0),"")</f>
        <v/>
      </c>
      <c r="BJ210" s="110" t="str">
        <f>IF(AND(BJ$85&gt;=FB210,BJ$85&lt;=FC210),IFERROR($G210/FD210,0),"")</f>
        <v/>
      </c>
      <c r="BK210" s="110" t="str">
        <f>IF(AND(BK$85&gt;=FB210,BK$85&lt;=FC210),IFERROR($G210/FD210,0),"")</f>
        <v/>
      </c>
      <c r="BL210" s="110" t="str">
        <f>IF(AND(BL$85&gt;=FB210,BL$85&lt;=FC210),IFERROR($G210/FD210,0),"")</f>
        <v/>
      </c>
      <c r="BM210" s="110" t="str">
        <f>IF(AND(BM$85&gt;=FB210,BM$85&lt;=FC210),IFERROR($G210/FD210,0),"")</f>
        <v/>
      </c>
      <c r="BN210" s="110" t="str">
        <f>IF(AND(BN$85&gt;=FB210,BN$85&lt;=FC210),IFERROR($G210/FD210,0),"")</f>
        <v/>
      </c>
      <c r="BO210" s="110" t="str">
        <f>IF(AND(BO$85&gt;=FB210,BO$85&lt;=FC210),IFERROR($G210/FD210,0),"")</f>
        <v/>
      </c>
      <c r="BP210" s="110" t="str">
        <f>IF(AND(BP$85&gt;=FB210,BP$85&lt;=FC210),IFERROR($G210/FD210,0),"")</f>
        <v/>
      </c>
      <c r="BQ210" s="110" t="str">
        <f>IF(AND(BQ$85&gt;=FB210,BQ$85&lt;=FC210),IFERROR($G210/FD210,0),"")</f>
        <v/>
      </c>
      <c r="BR210" s="110" t="str">
        <f>IF(AND(BR$85&gt;=FB210,BR$85&lt;=FC210),IFERROR($G210/FD210,0),"")</f>
        <v/>
      </c>
      <c r="BS210" s="110" t="str">
        <f>IF(AND(BS$85&gt;=FB210,BS$85&lt;=FC210),IFERROR($G210/FD210,0),"")</f>
        <v/>
      </c>
      <c r="BT210" s="110" t="str">
        <f>IF(AND(BT$85&gt;=FB210,BT$85&lt;=FC210),IFERROR($G210/FD210,0),"")</f>
        <v/>
      </c>
      <c r="BU210" s="110" t="str">
        <f>IF(AND(BU$85&gt;=FB210,BU$85&lt;=FC210),IFERROR($G210/FD210,0),"")</f>
        <v/>
      </c>
      <c r="BV210" s="110" t="str">
        <f>IF(AND(BV$85&gt;=FB210,BV$85&lt;=FC210),IFERROR($G210/FD210,0),"")</f>
        <v/>
      </c>
      <c r="BW210" s="110" t="str">
        <f>IF(AND(BW$85&gt;=FB210,BW$85&lt;=FC210),IFERROR($G210/FD210,0),"")</f>
        <v/>
      </c>
      <c r="BX210" s="110" t="str">
        <f>IF(AND(BX$85&gt;=FB210,BX$85&lt;=FC210),IFERROR($G210/FD210,0),"")</f>
        <v/>
      </c>
      <c r="BY210" s="110" t="str">
        <f>IF(AND(BY$85&gt;=FB210,BY$85&lt;=FC210),IFERROR($G210/FD210,0),"")</f>
        <v/>
      </c>
      <c r="BZ210" s="110" t="str">
        <f>IF(AND(BZ$85&gt;=FB210,BZ$85&lt;=FC210),IFERROR($G210/FD210,0),"")</f>
        <v/>
      </c>
      <c r="CA210" s="110" t="str">
        <f>IF(AND(CA$85&gt;=FB210,CA$85&lt;=FC210),IFERROR($G210/FD210,0),"")</f>
        <v/>
      </c>
      <c r="CB210" s="110" t="str">
        <f>IF(AND(CB$85&gt;=FB210,CB$85&lt;=FC210),IFERROR($G210/FD210,0),"")</f>
        <v/>
      </c>
      <c r="CC210" s="110" t="str">
        <f>IF(AND(CC$85&gt;=FB210,CC$85&lt;=FC210),IFERROR($G210/FD210,0),"")</f>
        <v/>
      </c>
      <c r="CD210" s="110" t="str">
        <f>IF(AND(CD$85&gt;=FB210,CD$85&lt;=FC210),IFERROR($G210/FD210,0),"")</f>
        <v/>
      </c>
      <c r="CE210" s="110" t="str">
        <f>IF(AND(CE$85&gt;=FB210,CE$85&lt;=FC210),IFERROR($G210/FD210,0),"")</f>
        <v/>
      </c>
      <c r="CF210" s="110" t="str">
        <f>IF(AND(CF$85&gt;=FB210,CF$85&lt;=FC210),IFERROR($G210/FD210,0),"")</f>
        <v/>
      </c>
      <c r="CG210" s="110" t="str">
        <f>IF(AND(CG$85&gt;=FB210,CG$85&lt;=FC210),IFERROR($G210/FD210,0),"")</f>
        <v/>
      </c>
      <c r="CH210" s="110" t="str">
        <f>IF(AND(CH$85&gt;=FB210,CH$85&lt;=FC210),IFERROR($G210/FD210,0),"")</f>
        <v/>
      </c>
      <c r="CI210" s="110">
        <f>IF(AND(CI$85&gt;=FB210,CI$85&lt;=FC210),IFERROR($G210/FD210,0),"")</f>
        <v>44531.249999999993</v>
      </c>
      <c r="CJ210" s="110">
        <f>IF(AND(CJ$85&gt;=FB210,CJ$85&lt;=FC210),IFERROR($G210/FD210,0),"")</f>
        <v>44531.249999999993</v>
      </c>
      <c r="CK210" s="110">
        <f>IF(AND(CK$85&gt;=FB210,CK$85&lt;=FC210),IFERROR($G210/FD210,0),"")</f>
        <v>44531.249999999993</v>
      </c>
      <c r="CL210" s="110">
        <f>IF(AND(CL$85&gt;=FB210,CL$85&lt;=FC210),IFERROR($G210/FD210,0),"")</f>
        <v>44531.249999999993</v>
      </c>
      <c r="CM210" s="110">
        <f>IF(AND(CM$85&gt;=FB210,CM$85&lt;=FC210),IFERROR($G210/FD210,0),"")</f>
        <v>44531.249999999993</v>
      </c>
      <c r="CN210" s="110">
        <f>IF(AND(CN$85&gt;=FB210,CN$85&lt;=FC210),IFERROR($G210/FD210,0),"")</f>
        <v>44531.249999999993</v>
      </c>
      <c r="CO210" s="110">
        <f>IF(AND(CO$85&gt;=FB210,CO$85&lt;=FC210),IFERROR($G210/FD210,0),"")</f>
        <v>44531.249999999993</v>
      </c>
      <c r="CP210" s="110">
        <f>IF(AND(CP$85&gt;=FB210,CP$85&lt;=FC210),IFERROR($G210/FD210,0),"")</f>
        <v>44531.249999999993</v>
      </c>
      <c r="CQ210" s="110" t="str">
        <f>IF(AND(CQ$85&gt;=FB210,CQ$85&lt;=FC210),IFERROR($G210/FD210,0),"")</f>
        <v/>
      </c>
      <c r="CR210" s="110" t="str">
        <f>IF(AND(CR$85&gt;=FB210,CR$85&lt;=FC210),IFERROR($G210/FD210,0),"")</f>
        <v/>
      </c>
      <c r="CS210" s="110" t="str">
        <f>IF(AND(CS$85&gt;=FB210,CS$85&lt;=FC210),IFERROR($G210/FD210,0),"")</f>
        <v/>
      </c>
      <c r="CT210" s="110" t="str">
        <f>IF(AND(CT$85&gt;=FB210,CT$85&lt;=FC210),IFERROR($G210/FD210,0),"")</f>
        <v/>
      </c>
      <c r="CU210" s="110" t="str">
        <f>IF(AND(CU$85&gt;=FB210,CU$85&lt;=FC210),IFERROR($G210/FD210,0),"")</f>
        <v/>
      </c>
      <c r="CV210" s="110" t="str">
        <f>IF(AND(CV$85&gt;=FB210,CV$85&lt;=FC210),IFERROR($G210/FD210,0),"")</f>
        <v/>
      </c>
      <c r="CW210" s="110" t="str">
        <f>IF(AND(CW$85&gt;=FB210,CW$85&lt;=FC210),IFERROR($G210/FD210,0),"")</f>
        <v/>
      </c>
      <c r="CX210" s="110" t="str">
        <f>IF(AND(CX$85&gt;=FB210,CX$85&lt;=FC210),IFERROR($G210/FD210,0),"")</f>
        <v/>
      </c>
      <c r="CY210" s="110" t="str">
        <f>IF(AND(CY$85&gt;=FB210,CY$85&lt;=FC210),IFERROR($G210/FD210,0),"")</f>
        <v/>
      </c>
      <c r="CZ210" s="110" t="str">
        <f>IF(AND(CZ$85&gt;=FB210,CZ$85&lt;=FC210),IFERROR($G210/FD210,0),"")</f>
        <v/>
      </c>
      <c r="DA210" s="110" t="str">
        <f>IF(AND(DA$85&gt;=FB210,DA$85&lt;=FC210),IFERROR($G210/FD210,0),"")</f>
        <v/>
      </c>
      <c r="DB210" s="110" t="str">
        <f>IF(AND(DB$85&gt;=FB210,DB$85&lt;=FC210),IFERROR($G210/FD210,0),"")</f>
        <v/>
      </c>
      <c r="DC210" s="110" t="str">
        <f>IF(AND(DC$85&gt;=FB210,DC$85&lt;=FC210),IFERROR($G210/FD210,0),"")</f>
        <v/>
      </c>
      <c r="DD210" s="110" t="str">
        <f>IF(AND(DD$85&gt;=FB210,DD$85&lt;=FC210),IFERROR($G210/FD210,0),"")</f>
        <v/>
      </c>
      <c r="DE210" s="110" t="str">
        <f>IF(AND(DE$85&gt;=FB210,DE$85&lt;=FC210),IFERROR($G210/FD210,0),"")</f>
        <v/>
      </c>
      <c r="DF210" s="110" t="str">
        <f>IF(AND(DF$85&gt;=FB210,DF$85&lt;=FC210),IFERROR($G210/FD210,0),"")</f>
        <v/>
      </c>
      <c r="DG210" s="110" t="str">
        <f>IF(AND(DG$85&gt;=FB210,DG$85&lt;=FC210),IFERROR($G210/FD210,0),"")</f>
        <v/>
      </c>
      <c r="DH210" s="110" t="str">
        <f>IF(AND(DH$85&gt;=FB210,DH$85&lt;=FC210),IFERROR($G210/FD210,0),"")</f>
        <v/>
      </c>
      <c r="DI210" s="110" t="str">
        <f>IF(AND(DI$85&gt;=FB210,DI$85&lt;=FC210),IFERROR($G210/FD210,0),"")</f>
        <v/>
      </c>
      <c r="DJ210" s="110" t="str">
        <f>IF(AND(DJ$85&gt;=FB210,DJ$85&lt;=FC210),IFERROR($G210/FD210,0),"")</f>
        <v/>
      </c>
      <c r="DK210" s="110" t="str">
        <f>IF(AND(DK$85&gt;=FB210,DK$85&lt;=FC210),IFERROR($G210/FD210,0),"")</f>
        <v/>
      </c>
      <c r="DL210" s="110" t="str">
        <f>IF(AND(DL$85&gt;=FB210,DL$85&lt;=FC210),IFERROR($G210/FD210,0),"")</f>
        <v/>
      </c>
      <c r="DM210" s="110" t="str">
        <f>IF(AND(DM$85&gt;=FB210,DM$85&lt;=FC210),IFERROR($G210/FD210,0),"")</f>
        <v/>
      </c>
      <c r="DN210" s="110" t="str">
        <f>IF(AND(DN$85&gt;=FB210,DN$85&lt;=FC210),IFERROR($G210/FD210,0),"")</f>
        <v/>
      </c>
      <c r="DO210" s="110" t="str">
        <f>IF(AND(DO$85&gt;=FB210,DO$85&lt;=FC210),IFERROR($G210/FD210,0),"")</f>
        <v/>
      </c>
      <c r="DP210" s="110" t="str">
        <f>IF(AND(DP$85&gt;=FB210,DP$85&lt;=FC210),IFERROR($G210/FD210,0),"")</f>
        <v/>
      </c>
      <c r="DQ210" s="110" t="str">
        <f>IF(AND(DQ$85&gt;=FB210,DQ$85&lt;=FC210),IFERROR($G210/FD210,0),"")</f>
        <v/>
      </c>
      <c r="DR210" s="110" t="str">
        <f>IF(AND(DR$85&gt;=FB210,DR$85&lt;=FC210),IFERROR($G210/FD210,0),"")</f>
        <v/>
      </c>
      <c r="DS210" s="110" t="str">
        <f>IF(AND(DS$85&gt;=FB210,DS$85&lt;=FC210),IFERROR($G210/FD210,0),"")</f>
        <v/>
      </c>
      <c r="DT210" s="110" t="str">
        <f>IF(AND(DT$85&gt;=FB210,DT$85&lt;=FC210),IFERROR($G210/FD210,0),"")</f>
        <v/>
      </c>
      <c r="DU210" s="110" t="str">
        <f>IF(AND(DU$85&gt;=FB210,DU$85&lt;=FC210),IFERROR($G210/FD210,0),"")</f>
        <v/>
      </c>
      <c r="DV210" s="110" t="str">
        <f>IF(AND(DV$85&gt;=FB210,DV$85&lt;=FC210),IFERROR($G210/FD210,0),"")</f>
        <v/>
      </c>
      <c r="DW210" s="110" t="str">
        <f>IF(AND(DW$85&gt;=FB210,DW$85&lt;=FC210),IFERROR($G210/FD210,0),"")</f>
        <v/>
      </c>
      <c r="DX210" s="110" t="str">
        <f>IF(AND(DX$85&gt;=FB210,DX$85&lt;=FC210),IFERROR($G210/FD210,0),"")</f>
        <v/>
      </c>
      <c r="DY210" s="110" t="str">
        <f>IF(AND(DY$85&gt;=FB210,DY$85&lt;=FC210),IFERROR($G210/FD210,0),"")</f>
        <v/>
      </c>
      <c r="DZ210" s="110" t="str">
        <f>IF(AND(DZ$85&gt;=FB210,DZ$85&lt;=FC210),IFERROR($G210/FD210,0),"")</f>
        <v/>
      </c>
      <c r="EA210" s="110" t="str">
        <f>IF(AND(EA$85&gt;=FB210,EA$85&lt;=FC210),IFERROR($G210/FD210,0),"")</f>
        <v/>
      </c>
      <c r="EB210" s="110" t="str">
        <f>IF(AND(EB$85&gt;=FB210,EB$85&lt;=FC210),IFERROR($G210/FD210,0),"")</f>
        <v/>
      </c>
      <c r="EC210" s="110" t="str">
        <f>IF(AND(EC$85&gt;=FB210,EC$85&lt;=FC210),IFERROR($G210/FD210,0),"")</f>
        <v/>
      </c>
      <c r="ED210" s="110" t="str">
        <f>IF(AND(ED$85&gt;=FB210,ED$85&lt;=FC210),IFERROR($G210/FD210,0),"")</f>
        <v/>
      </c>
      <c r="EE210" s="110" t="str">
        <f>IF(AND(EE$85&gt;=FB210,EE$85&lt;=FC210),IFERROR($G210/FD210,0),"")</f>
        <v/>
      </c>
      <c r="EF210" s="110" t="str">
        <f>IF(AND(EF$85&gt;=FB210,EF$85&lt;=FC210),IFERROR($G210/FD210,0),"")</f>
        <v/>
      </c>
      <c r="EG210" s="110" t="str">
        <f>IF(AND(EG$85&gt;=FB210,EG$85&lt;=FC210),IFERROR($G210/FD210,0),"")</f>
        <v/>
      </c>
      <c r="EH210" s="110" t="str">
        <f>IF(AND(EH$85&gt;=FB210,EH$85&lt;=FC210),IFERROR($G210/FD210,0),"")</f>
        <v/>
      </c>
      <c r="EI210" s="110" t="str">
        <f>IF(AND(EI$85&gt;=FB210,EI$85&lt;=FC210),IFERROR($G210/FD210,0),"")</f>
        <v/>
      </c>
      <c r="EJ210" s="110" t="str">
        <f>IF(AND(EJ$85&gt;=FB210,EJ$85&lt;=FC210),IFERROR($G210/FD210,0),"")</f>
        <v/>
      </c>
      <c r="EK210" s="110" t="str">
        <f>IF(AND(EK$85&gt;=FB210,EK$85&lt;=FC210),IFERROR($G210/FD210,0),"")</f>
        <v/>
      </c>
      <c r="EL210" s="110" t="str">
        <f>IF(AND(EL$85&gt;=FB210,EL$85&lt;=FC210),IFERROR($G210/FD210,0),"")</f>
        <v/>
      </c>
      <c r="EM210" s="110" t="str">
        <f>IF(AND(EM$85&gt;=FB210,EM$85&lt;=FC210),IFERROR($G210/FD210,0),"")</f>
        <v/>
      </c>
      <c r="EN210" s="110" t="str">
        <f>IF(AND(EN$85&gt;=FB210,EN$85&lt;=FC210),IFERROR($G210/FD210,0),"")</f>
        <v/>
      </c>
      <c r="EO210" s="110" t="str">
        <f>IF(AND(EO$85&gt;=FB210,EO$85&lt;=FC210),IFERROR($G210/FD210,0),"")</f>
        <v/>
      </c>
      <c r="EP210" s="110" t="str">
        <f>IF(AND(EP$85&gt;=FB210,EP$85&lt;=FC210),IFERROR($G210/FD210,0),"")</f>
        <v/>
      </c>
      <c r="EQ210" s="110" t="str">
        <f>IF(AND(EQ$85&gt;=FB210,EQ$85&lt;=FC210),IFERROR($G210/FD210,0),"")</f>
        <v/>
      </c>
      <c r="ER210" s="110" t="str">
        <f>IF(AND(ER$85&gt;=FB210,ER$85&lt;=FC210),IFERROR($G210/FD210,0),"")</f>
        <v/>
      </c>
      <c r="ES210" s="110" t="str">
        <f>IF(AND(ES$85&gt;=FB210,ES$85&lt;=FC210),IFERROR($G210/FD210,0),"")</f>
        <v/>
      </c>
      <c r="ET210" s="110" t="str">
        <f>IF(AND(ET$85&gt;=FB210,ET$85&lt;=FC210),IFERROR($G210/FD210,0),"")</f>
        <v/>
      </c>
      <c r="EU210" s="110" t="str">
        <f>IF(AND(EU$85&gt;=FB210,EU$85&lt;=FC210),IFERROR($G210/FD210,0),"")</f>
        <v/>
      </c>
      <c r="EV210" s="110" t="str">
        <f>IF(AND(EV$85&gt;=FB210,EV$85&lt;=FC210),IFERROR($G210/FD210,0),"")</f>
        <v/>
      </c>
      <c r="EW210" s="110" t="str">
        <f>IF(AND(EW$85&gt;=FB210,EW$85&lt;=FC210),IFERROR($G210/FD210,0),"")</f>
        <v/>
      </c>
      <c r="EX210" s="110" t="str">
        <f>IF(AND(EX$85&gt;=FB210,EX$85&lt;=FC210),IFERROR($G210/FD210,0),"")</f>
        <v/>
      </c>
      <c r="EY210" s="110" t="str">
        <f>IF(AND(EY$85&gt;=FB210,EY$85&lt;=FC210),IFERROR($G210/FD210,0),"")</f>
        <v/>
      </c>
      <c r="EZ210" s="110" t="str">
        <f>IF(AND(EZ$85&gt;=FB210,EZ$85&lt;=FC210),IFERROR($G210/FD210,0),"")</f>
        <v/>
      </c>
      <c r="FA210" s="110" t="str">
        <f>IF(AND(FA$85&gt;=FB210,FA$85&lt;=FC210),IFERROR($G210/FD210,0),"")</f>
        <v/>
      </c>
      <c r="FB210">
        <f>'06_Presupuesto'!J296-'02_Rendimientos'!$B$79+1</f>
        <v>80</v>
      </c>
      <c r="FC210">
        <f>'06_Presupuesto'!K296-'02_Rendimientos'!$B$79+1</f>
        <v>87</v>
      </c>
      <c r="FD210">
        <f>FC210-FB210+1</f>
        <v>8</v>
      </c>
    </row>
    <row r="211" spans="2:160">
      <c r="B211" t="str">
        <f>'06_Presupuesto'!K131</f>
        <v>C.4/h)</v>
      </c>
      <c r="C211" t="str">
        <f>'06_Presupuesto'!L131</f>
        <v>Llaves lavamanos</v>
      </c>
      <c r="D211" t="str">
        <f>'06_Presupuesto'!M131</f>
        <v>UNI</v>
      </c>
      <c r="E211" s="90">
        <f>'06_Presupuesto'!N131</f>
        <v>2</v>
      </c>
      <c r="F211" s="90">
        <f>'06_Presupuesto'!O131</f>
        <v>52499.999999999993</v>
      </c>
      <c r="G211" s="90">
        <f>'06_Presupuesto'!P131</f>
        <v>104999.99999999999</v>
      </c>
      <c r="H211" s="90" t="str">
        <f>IF(AND(H$85&gt;=FB211,H$85&lt;=FC211),IFERROR($G211/FD211,0),"")</f>
        <v/>
      </c>
      <c r="I211" s="90" t="str">
        <f>IF(AND(I$85&gt;=FB211,I$85&lt;=FC211),IFERROR($G211/FD211,0),"")</f>
        <v/>
      </c>
      <c r="J211" s="90" t="str">
        <f>IF(AND(J$85&gt;=FB211,J$85&lt;=FC211),IFERROR($G211/FD211,0),"")</f>
        <v/>
      </c>
      <c r="K211" s="90" t="str">
        <f>IF(AND(K$85&gt;=FB211,K$85&lt;=FC211),IFERROR($G211/FD211,0),"")</f>
        <v/>
      </c>
      <c r="L211" s="90" t="str">
        <f>IF(AND(L$85&gt;=FB211,L$85&lt;=FC211),IFERROR($G211/FD211,0),"")</f>
        <v/>
      </c>
      <c r="M211" s="90" t="str">
        <f>IF(AND(M$85&gt;=FB211,M$85&lt;=FC211),IFERROR($G211/FD211,0),"")</f>
        <v/>
      </c>
      <c r="N211" s="90" t="str">
        <f>IF(AND(N$85&gt;=FB211,N$85&lt;=FC211),IFERROR($G211/FD211,0),"")</f>
        <v/>
      </c>
      <c r="O211" s="90" t="str">
        <f>IF(AND(O$85&gt;=FB211,O$85&lt;=FC211),IFERROR($G211/FD211,0),"")</f>
        <v/>
      </c>
      <c r="P211" s="90" t="str">
        <f>IF(AND(P$85&gt;=FB211,P$85&lt;=FC211),IFERROR($G211/FD211,0),"")</f>
        <v/>
      </c>
      <c r="Q211" s="90" t="str">
        <f>IF(AND(Q$85&gt;=FB211,Q$85&lt;=FC211),IFERROR($G211/FD211,0),"")</f>
        <v/>
      </c>
      <c r="R211" s="90" t="str">
        <f>IF(AND(R$85&gt;=FB211,R$85&lt;=FC211),IFERROR($G211/FD211,0),"")</f>
        <v/>
      </c>
      <c r="S211" s="90" t="str">
        <f>IF(AND(S$85&gt;=FB211,S$85&lt;=FC211),IFERROR($G211/FD211,0),"")</f>
        <v/>
      </c>
      <c r="T211" s="90" t="str">
        <f>IF(AND(T$85&gt;=FB211,T$85&lt;=FC211),IFERROR($G211/FD211,0),"")</f>
        <v/>
      </c>
      <c r="U211" s="90" t="str">
        <f>IF(AND(U$85&gt;=FB211,U$85&lt;=FC211),IFERROR($G211/FD211,0),"")</f>
        <v/>
      </c>
      <c r="V211" s="90" t="str">
        <f>IF(AND(V$85&gt;=FB211,V$85&lt;=FC211),IFERROR($G211/FD211,0),"")</f>
        <v/>
      </c>
      <c r="W211" s="90" t="str">
        <f>IF(AND(W$85&gt;=FB211,W$85&lt;=FC211),IFERROR($G211/FD211,0),"")</f>
        <v/>
      </c>
      <c r="X211" s="90" t="str">
        <f>IF(AND(X$85&gt;=FB211,X$85&lt;=FC211),IFERROR($G211/FD211,0),"")</f>
        <v/>
      </c>
      <c r="Y211" s="90" t="str">
        <f>IF(AND(Y$85&gt;=FB211,Y$85&lt;=FC211),IFERROR($G211/FD211,0),"")</f>
        <v/>
      </c>
      <c r="Z211" s="90" t="str">
        <f>IF(AND(Z$85&gt;=FB211,Z$85&lt;=FC211),IFERROR($G211/FD211,0),"")</f>
        <v/>
      </c>
      <c r="AA211" s="90" t="str">
        <f>IF(AND(AA$85&gt;=FB211,AA$85&lt;=FC211),IFERROR($G211/FD211,0),"")</f>
        <v/>
      </c>
      <c r="AB211" s="90" t="str">
        <f>IF(AND(AB$85&gt;=FB211,AB$85&lt;=FC211),IFERROR($G211/FD211,0),"")</f>
        <v/>
      </c>
      <c r="AC211" s="90" t="str">
        <f>IF(AND(AC$85&gt;=FB211,AC$85&lt;=FC211),IFERROR($G211/FD211,0),"")</f>
        <v/>
      </c>
      <c r="AD211" s="90" t="str">
        <f>IF(AND(AD$85&gt;=FB211,AD$85&lt;=FC211),IFERROR($G211/FD211,0),"")</f>
        <v/>
      </c>
      <c r="AE211" s="90" t="str">
        <f>IF(AND(AE$85&gt;=FB211,AE$85&lt;=FC211),IFERROR($G211/FD211,0),"")</f>
        <v/>
      </c>
      <c r="AF211" s="90" t="str">
        <f>IF(AND(AF$85&gt;=FB211,AF$85&lt;=FC211),IFERROR($G211/FD211,0),"")</f>
        <v/>
      </c>
      <c r="AG211" s="90" t="str">
        <f>IF(AND(AG$85&gt;=FB211,AG$85&lt;=FC211),IFERROR($G211/FD211,0),"")</f>
        <v/>
      </c>
      <c r="AH211" s="90" t="str">
        <f>IF(AND(AH$85&gt;=FB211,AH$85&lt;=FC211),IFERROR($G211/FD211,0),"")</f>
        <v/>
      </c>
      <c r="AI211" s="90" t="str">
        <f>IF(AND(AI$85&gt;=FB211,AI$85&lt;=FC211),IFERROR($G211/FD211,0),"")</f>
        <v/>
      </c>
      <c r="AJ211" s="90" t="str">
        <f>IF(AND(AJ$85&gt;=FB211,AJ$85&lt;=FC211),IFERROR($G211/FD211,0),"")</f>
        <v/>
      </c>
      <c r="AK211" s="90" t="str">
        <f>IF(AND(AK$85&gt;=FB211,AK$85&lt;=FC211),IFERROR($G211/FD211,0),"")</f>
        <v/>
      </c>
      <c r="AL211" s="90" t="str">
        <f>IF(AND(AL$85&gt;=FB211,AL$85&lt;=FC211),IFERROR($G211/FD211,0),"")</f>
        <v/>
      </c>
      <c r="AM211" s="90" t="str">
        <f>IF(AND(AM$85&gt;=FB211,AM$85&lt;=FC211),IFERROR($G211/FD211,0),"")</f>
        <v/>
      </c>
      <c r="AN211" s="90" t="str">
        <f>IF(AND(AN$85&gt;=FB211,AN$85&lt;=FC211),IFERROR($G211/FD211,0),"")</f>
        <v/>
      </c>
      <c r="AO211" s="90" t="str">
        <f>IF(AND(AO$85&gt;=FB211,AO$85&lt;=FC211),IFERROR($G211/FD211,0),"")</f>
        <v/>
      </c>
      <c r="AP211" s="90" t="str">
        <f>IF(AND(AP$85&gt;=FB211,AP$85&lt;=FC211),IFERROR($G211/FD211,0),"")</f>
        <v/>
      </c>
      <c r="AQ211" s="90" t="str">
        <f>IF(AND(AQ$85&gt;=FB211,AQ$85&lt;=FC211),IFERROR($G211/FD211,0),"")</f>
        <v/>
      </c>
      <c r="AR211" s="90" t="str">
        <f>IF(AND(AR$85&gt;=FB211,AR$85&lt;=FC211),IFERROR($G211/FD211,0),"")</f>
        <v/>
      </c>
      <c r="AS211" s="90" t="str">
        <f>IF(AND(AS$85&gt;=FB211,AS$85&lt;=FC211),IFERROR($G211/FD211,0),"")</f>
        <v/>
      </c>
      <c r="AT211" s="90" t="str">
        <f>IF(AND(AT$85&gt;=FB211,AT$85&lt;=FC211),IFERROR($G211/FD211,0),"")</f>
        <v/>
      </c>
      <c r="AU211" s="90" t="str">
        <f>IF(AND(AU$85&gt;=FB211,AU$85&lt;=FC211),IFERROR($G211/FD211,0),"")</f>
        <v/>
      </c>
      <c r="AV211" s="90" t="str">
        <f>IF(AND(AV$85&gt;=FB211,AV$85&lt;=FC211),IFERROR($G211/FD211,0),"")</f>
        <v/>
      </c>
      <c r="AW211" s="90" t="str">
        <f>IF(AND(AW$85&gt;=FB211,AW$85&lt;=FC211),IFERROR($G211/FD211,0),"")</f>
        <v/>
      </c>
      <c r="AX211" s="90" t="str">
        <f>IF(AND(AX$85&gt;=FB211,AX$85&lt;=FC211),IFERROR($G211/FD211,0),"")</f>
        <v/>
      </c>
      <c r="AY211" s="90" t="str">
        <f>IF(AND(AY$85&gt;=FB211,AY$85&lt;=FC211),IFERROR($G211/FD211,0),"")</f>
        <v/>
      </c>
      <c r="AZ211" s="90" t="str">
        <f>IF(AND(AZ$85&gt;=FB211,AZ$85&lt;=FC211),IFERROR($G211/FD211,0),"")</f>
        <v/>
      </c>
      <c r="BA211" s="90" t="str">
        <f>IF(AND(BA$85&gt;=FB211,BA$85&lt;=FC211),IFERROR($G211/FD211,0),"")</f>
        <v/>
      </c>
      <c r="BB211" s="90" t="str">
        <f>IF(AND(BB$85&gt;=FB211,BB$85&lt;=FC211),IFERROR($G211/FD211,0),"")</f>
        <v/>
      </c>
      <c r="BC211" s="90" t="str">
        <f>IF(AND(BC$85&gt;=FB211,BC$85&lt;=FC211),IFERROR($G211/FD211,0),"")</f>
        <v/>
      </c>
      <c r="BD211" s="90" t="str">
        <f>IF(AND(BD$85&gt;=FB211,BD$85&lt;=FC211),IFERROR($G211/FD211,0),"")</f>
        <v/>
      </c>
      <c r="BE211" s="90" t="str">
        <f>IF(AND(BE$85&gt;=FB211,BE$85&lt;=FC211),IFERROR($G211/FD211,0),"")</f>
        <v/>
      </c>
      <c r="BF211" s="90" t="str">
        <f>IF(AND(BF$85&gt;=FB211,BF$85&lt;=FC211),IFERROR($G211/FD211,0),"")</f>
        <v/>
      </c>
      <c r="BG211" s="90" t="str">
        <f>IF(AND(BG$85&gt;=FB211,BG$85&lt;=FC211),IFERROR($G211/FD211,0),"")</f>
        <v/>
      </c>
      <c r="BH211" s="90" t="str">
        <f>IF(AND(BH$85&gt;=FB211,BH$85&lt;=FC211),IFERROR($G211/FD211,0),"")</f>
        <v/>
      </c>
      <c r="BI211" s="90" t="str">
        <f>IF(AND(BI$85&gt;=FB211,BI$85&lt;=FC211),IFERROR($G211/FD211,0),"")</f>
        <v/>
      </c>
      <c r="BJ211" s="90" t="str">
        <f>IF(AND(BJ$85&gt;=FB211,BJ$85&lt;=FC211),IFERROR($G211/FD211,0),"")</f>
        <v/>
      </c>
      <c r="BK211" s="90" t="str">
        <f>IF(AND(BK$85&gt;=FB211,BK$85&lt;=FC211),IFERROR($G211/FD211,0),"")</f>
        <v/>
      </c>
      <c r="BL211" s="90" t="str">
        <f>IF(AND(BL$85&gt;=FB211,BL$85&lt;=FC211),IFERROR($G211/FD211,0),"")</f>
        <v/>
      </c>
      <c r="BM211" s="90" t="str">
        <f>IF(AND(BM$85&gt;=FB211,BM$85&lt;=FC211),IFERROR($G211/FD211,0),"")</f>
        <v/>
      </c>
      <c r="BN211" s="90" t="str">
        <f>IF(AND(BN$85&gt;=FB211,BN$85&lt;=FC211),IFERROR($G211/FD211,0),"")</f>
        <v/>
      </c>
      <c r="BO211" s="90" t="str">
        <f>IF(AND(BO$85&gt;=FB211,BO$85&lt;=FC211),IFERROR($G211/FD211,0),"")</f>
        <v/>
      </c>
      <c r="BP211" s="90" t="str">
        <f>IF(AND(BP$85&gt;=FB211,BP$85&lt;=FC211),IFERROR($G211/FD211,0),"")</f>
        <v/>
      </c>
      <c r="BQ211" s="90" t="str">
        <f>IF(AND(BQ$85&gt;=FB211,BQ$85&lt;=FC211),IFERROR($G211/FD211,0),"")</f>
        <v/>
      </c>
      <c r="BR211" s="90" t="str">
        <f>IF(AND(BR$85&gt;=FB211,BR$85&lt;=FC211),IFERROR($G211/FD211,0),"")</f>
        <v/>
      </c>
      <c r="BS211" s="90" t="str">
        <f>IF(AND(BS$85&gt;=FB211,BS$85&lt;=FC211),IFERROR($G211/FD211,0),"")</f>
        <v/>
      </c>
      <c r="BT211" s="90" t="str">
        <f>IF(AND(BT$85&gt;=FB211,BT$85&lt;=FC211),IFERROR($G211/FD211,0),"")</f>
        <v/>
      </c>
      <c r="BU211" s="90" t="str">
        <f>IF(AND(BU$85&gt;=FB211,BU$85&lt;=FC211),IFERROR($G211/FD211,0),"")</f>
        <v/>
      </c>
      <c r="BV211" s="90" t="str">
        <f>IF(AND(BV$85&gt;=FB211,BV$85&lt;=FC211),IFERROR($G211/FD211,0),"")</f>
        <v/>
      </c>
      <c r="BW211" s="90" t="str">
        <f>IF(AND(BW$85&gt;=FB211,BW$85&lt;=FC211),IFERROR($G211/FD211,0),"")</f>
        <v/>
      </c>
      <c r="BX211" s="90" t="str">
        <f>IF(AND(BX$85&gt;=FB211,BX$85&lt;=FC211),IFERROR($G211/FD211,0),"")</f>
        <v/>
      </c>
      <c r="BY211" s="90" t="str">
        <f>IF(AND(BY$85&gt;=FB211,BY$85&lt;=FC211),IFERROR($G211/FD211,0),"")</f>
        <v/>
      </c>
      <c r="BZ211" s="90" t="str">
        <f>IF(AND(BZ$85&gt;=FB211,BZ$85&lt;=FC211),IFERROR($G211/FD211,0),"")</f>
        <v/>
      </c>
      <c r="CA211" s="90" t="str">
        <f>IF(AND(CA$85&gt;=FB211,CA$85&lt;=FC211),IFERROR($G211/FD211,0),"")</f>
        <v/>
      </c>
      <c r="CB211" s="90" t="str">
        <f>IF(AND(CB$85&gt;=FB211,CB$85&lt;=FC211),IFERROR($G211/FD211,0),"")</f>
        <v/>
      </c>
      <c r="CC211" s="90" t="str">
        <f>IF(AND(CC$85&gt;=FB211,CC$85&lt;=FC211),IFERROR($G211/FD211,0),"")</f>
        <v/>
      </c>
      <c r="CD211" s="90" t="str">
        <f>IF(AND(CD$85&gt;=FB211,CD$85&lt;=FC211),IFERROR($G211/FD211,0),"")</f>
        <v/>
      </c>
      <c r="CE211" s="90" t="str">
        <f>IF(AND(CE$85&gt;=FB211,CE$85&lt;=FC211),IFERROR($G211/FD211,0),"")</f>
        <v/>
      </c>
      <c r="CF211" s="90" t="str">
        <f>IF(AND(CF$85&gt;=FB211,CF$85&lt;=FC211),IFERROR($G211/FD211,0),"")</f>
        <v/>
      </c>
      <c r="CG211" s="90" t="str">
        <f>IF(AND(CG$85&gt;=FB211,CG$85&lt;=FC211),IFERROR($G211/FD211,0),"")</f>
        <v/>
      </c>
      <c r="CH211" s="90" t="str">
        <f>IF(AND(CH$85&gt;=FB211,CH$85&lt;=FC211),IFERROR($G211/FD211,0),"")</f>
        <v/>
      </c>
      <c r="CI211" s="90">
        <f>IF(AND(CI$85&gt;=FB211,CI$85&lt;=FC211),IFERROR($G211/FD211,0),"")</f>
        <v>13124.999999999998</v>
      </c>
      <c r="CJ211" s="90">
        <f>IF(AND(CJ$85&gt;=FB211,CJ$85&lt;=FC211),IFERROR($G211/FD211,0),"")</f>
        <v>13124.999999999998</v>
      </c>
      <c r="CK211" s="90">
        <f>IF(AND(CK$85&gt;=FB211,CK$85&lt;=FC211),IFERROR($G211/FD211,0),"")</f>
        <v>13124.999999999998</v>
      </c>
      <c r="CL211" s="90">
        <f>IF(AND(CL$85&gt;=FB211,CL$85&lt;=FC211),IFERROR($G211/FD211,0),"")</f>
        <v>13124.999999999998</v>
      </c>
      <c r="CM211" s="90">
        <f>IF(AND(CM$85&gt;=FB211,CM$85&lt;=FC211),IFERROR($G211/FD211,0),"")</f>
        <v>13124.999999999998</v>
      </c>
      <c r="CN211" s="90">
        <f>IF(AND(CN$85&gt;=FB211,CN$85&lt;=FC211),IFERROR($G211/FD211,0),"")</f>
        <v>13124.999999999998</v>
      </c>
      <c r="CO211" s="90">
        <f>IF(AND(CO$85&gt;=FB211,CO$85&lt;=FC211),IFERROR($G211/FD211,0),"")</f>
        <v>13124.999999999998</v>
      </c>
      <c r="CP211" s="90">
        <f>IF(AND(CP$85&gt;=FB211,CP$85&lt;=FC211),IFERROR($G211/FD211,0),"")</f>
        <v>13124.999999999998</v>
      </c>
      <c r="CQ211" s="90" t="str">
        <f>IF(AND(CQ$85&gt;=FB211,CQ$85&lt;=FC211),IFERROR($G211/FD211,0),"")</f>
        <v/>
      </c>
      <c r="CR211" s="90" t="str">
        <f>IF(AND(CR$85&gt;=FB211,CR$85&lt;=FC211),IFERROR($G211/FD211,0),"")</f>
        <v/>
      </c>
      <c r="CS211" s="90" t="str">
        <f>IF(AND(CS$85&gt;=FB211,CS$85&lt;=FC211),IFERROR($G211/FD211,0),"")</f>
        <v/>
      </c>
      <c r="CT211" s="90" t="str">
        <f>IF(AND(CT$85&gt;=FB211,CT$85&lt;=FC211),IFERROR($G211/FD211,0),"")</f>
        <v/>
      </c>
      <c r="CU211" s="90" t="str">
        <f>IF(AND(CU$85&gt;=FB211,CU$85&lt;=FC211),IFERROR($G211/FD211,0),"")</f>
        <v/>
      </c>
      <c r="CV211" s="90" t="str">
        <f>IF(AND(CV$85&gt;=FB211,CV$85&lt;=FC211),IFERROR($G211/FD211,0),"")</f>
        <v/>
      </c>
      <c r="CW211" s="90" t="str">
        <f>IF(AND(CW$85&gt;=FB211,CW$85&lt;=FC211),IFERROR($G211/FD211,0),"")</f>
        <v/>
      </c>
      <c r="CX211" s="90" t="str">
        <f>IF(AND(CX$85&gt;=FB211,CX$85&lt;=FC211),IFERROR($G211/FD211,0),"")</f>
        <v/>
      </c>
      <c r="CY211" s="90" t="str">
        <f>IF(AND(CY$85&gt;=FB211,CY$85&lt;=FC211),IFERROR($G211/FD211,0),"")</f>
        <v/>
      </c>
      <c r="CZ211" s="90" t="str">
        <f>IF(AND(CZ$85&gt;=FB211,CZ$85&lt;=FC211),IFERROR($G211/FD211,0),"")</f>
        <v/>
      </c>
      <c r="DA211" s="90" t="str">
        <f>IF(AND(DA$85&gt;=FB211,DA$85&lt;=FC211),IFERROR($G211/FD211,0),"")</f>
        <v/>
      </c>
      <c r="DB211" s="90" t="str">
        <f>IF(AND(DB$85&gt;=FB211,DB$85&lt;=FC211),IFERROR($G211/FD211,0),"")</f>
        <v/>
      </c>
      <c r="DC211" s="90" t="str">
        <f>IF(AND(DC$85&gt;=FB211,DC$85&lt;=FC211),IFERROR($G211/FD211,0),"")</f>
        <v/>
      </c>
      <c r="DD211" s="90" t="str">
        <f>IF(AND(DD$85&gt;=FB211,DD$85&lt;=FC211),IFERROR($G211/FD211,0),"")</f>
        <v/>
      </c>
      <c r="DE211" s="90" t="str">
        <f>IF(AND(DE$85&gt;=FB211,DE$85&lt;=FC211),IFERROR($G211/FD211,0),"")</f>
        <v/>
      </c>
      <c r="DF211" s="90" t="str">
        <f>IF(AND(DF$85&gt;=FB211,DF$85&lt;=FC211),IFERROR($G211/FD211,0),"")</f>
        <v/>
      </c>
      <c r="DG211" s="90" t="str">
        <f>IF(AND(DG$85&gt;=FB211,DG$85&lt;=FC211),IFERROR($G211/FD211,0),"")</f>
        <v/>
      </c>
      <c r="DH211" s="90" t="str">
        <f>IF(AND(DH$85&gt;=FB211,DH$85&lt;=FC211),IFERROR($G211/FD211,0),"")</f>
        <v/>
      </c>
      <c r="DI211" s="90" t="str">
        <f>IF(AND(DI$85&gt;=FB211,DI$85&lt;=FC211),IFERROR($G211/FD211,0),"")</f>
        <v/>
      </c>
      <c r="DJ211" s="90" t="str">
        <f>IF(AND(DJ$85&gt;=FB211,DJ$85&lt;=FC211),IFERROR($G211/FD211,0),"")</f>
        <v/>
      </c>
      <c r="DK211" s="90" t="str">
        <f>IF(AND(DK$85&gt;=FB211,DK$85&lt;=FC211),IFERROR($G211/FD211,0),"")</f>
        <v/>
      </c>
      <c r="DL211" s="90" t="str">
        <f>IF(AND(DL$85&gt;=FB211,DL$85&lt;=FC211),IFERROR($G211/FD211,0),"")</f>
        <v/>
      </c>
      <c r="DM211" s="90" t="str">
        <f>IF(AND(DM$85&gt;=FB211,DM$85&lt;=FC211),IFERROR($G211/FD211,0),"")</f>
        <v/>
      </c>
      <c r="DN211" s="90" t="str">
        <f>IF(AND(DN$85&gt;=FB211,DN$85&lt;=FC211),IFERROR($G211/FD211,0),"")</f>
        <v/>
      </c>
      <c r="DO211" s="90" t="str">
        <f>IF(AND(DO$85&gt;=FB211,DO$85&lt;=FC211),IFERROR($G211/FD211,0),"")</f>
        <v/>
      </c>
      <c r="DP211" s="90" t="str">
        <f>IF(AND(DP$85&gt;=FB211,DP$85&lt;=FC211),IFERROR($G211/FD211,0),"")</f>
        <v/>
      </c>
      <c r="DQ211" s="90" t="str">
        <f>IF(AND(DQ$85&gt;=FB211,DQ$85&lt;=FC211),IFERROR($G211/FD211,0),"")</f>
        <v/>
      </c>
      <c r="DR211" s="90" t="str">
        <f>IF(AND(DR$85&gt;=FB211,DR$85&lt;=FC211),IFERROR($G211/FD211,0),"")</f>
        <v/>
      </c>
      <c r="DS211" s="90" t="str">
        <f>IF(AND(DS$85&gt;=FB211,DS$85&lt;=FC211),IFERROR($G211/FD211,0),"")</f>
        <v/>
      </c>
      <c r="DT211" s="90" t="str">
        <f>IF(AND(DT$85&gt;=FB211,DT$85&lt;=FC211),IFERROR($G211/FD211,0),"")</f>
        <v/>
      </c>
      <c r="DU211" s="90" t="str">
        <f>IF(AND(DU$85&gt;=FB211,DU$85&lt;=FC211),IFERROR($G211/FD211,0),"")</f>
        <v/>
      </c>
      <c r="DV211" s="90" t="str">
        <f>IF(AND(DV$85&gt;=FB211,DV$85&lt;=FC211),IFERROR($G211/FD211,0),"")</f>
        <v/>
      </c>
      <c r="DW211" s="90" t="str">
        <f>IF(AND(DW$85&gt;=FB211,DW$85&lt;=FC211),IFERROR($G211/FD211,0),"")</f>
        <v/>
      </c>
      <c r="DX211" s="90" t="str">
        <f>IF(AND(DX$85&gt;=FB211,DX$85&lt;=FC211),IFERROR($G211/FD211,0),"")</f>
        <v/>
      </c>
      <c r="DY211" s="90" t="str">
        <f>IF(AND(DY$85&gt;=FB211,DY$85&lt;=FC211),IFERROR($G211/FD211,0),"")</f>
        <v/>
      </c>
      <c r="DZ211" s="90" t="str">
        <f>IF(AND(DZ$85&gt;=FB211,DZ$85&lt;=FC211),IFERROR($G211/FD211,0),"")</f>
        <v/>
      </c>
      <c r="EA211" s="90" t="str">
        <f>IF(AND(EA$85&gt;=FB211,EA$85&lt;=FC211),IFERROR($G211/FD211,0),"")</f>
        <v/>
      </c>
      <c r="EB211" s="90" t="str">
        <f>IF(AND(EB$85&gt;=FB211,EB$85&lt;=FC211),IFERROR($G211/FD211,0),"")</f>
        <v/>
      </c>
      <c r="EC211" s="90" t="str">
        <f>IF(AND(EC$85&gt;=FB211,EC$85&lt;=FC211),IFERROR($G211/FD211,0),"")</f>
        <v/>
      </c>
      <c r="ED211" s="90" t="str">
        <f>IF(AND(ED$85&gt;=FB211,ED$85&lt;=FC211),IFERROR($G211/FD211,0),"")</f>
        <v/>
      </c>
      <c r="EE211" s="90" t="str">
        <f>IF(AND(EE$85&gt;=FB211,EE$85&lt;=FC211),IFERROR($G211/FD211,0),"")</f>
        <v/>
      </c>
      <c r="EF211" s="90" t="str">
        <f>IF(AND(EF$85&gt;=FB211,EF$85&lt;=FC211),IFERROR($G211/FD211,0),"")</f>
        <v/>
      </c>
      <c r="EG211" s="90" t="str">
        <f>IF(AND(EG$85&gt;=FB211,EG$85&lt;=FC211),IFERROR($G211/FD211,0),"")</f>
        <v/>
      </c>
      <c r="EH211" s="90" t="str">
        <f>IF(AND(EH$85&gt;=FB211,EH$85&lt;=FC211),IFERROR($G211/FD211,0),"")</f>
        <v/>
      </c>
      <c r="EI211" s="90" t="str">
        <f>IF(AND(EI$85&gt;=FB211,EI$85&lt;=FC211),IFERROR($G211/FD211,0),"")</f>
        <v/>
      </c>
      <c r="EJ211" s="90" t="str">
        <f>IF(AND(EJ$85&gt;=FB211,EJ$85&lt;=FC211),IFERROR($G211/FD211,0),"")</f>
        <v/>
      </c>
      <c r="EK211" s="90" t="str">
        <f>IF(AND(EK$85&gt;=FB211,EK$85&lt;=FC211),IFERROR($G211/FD211,0),"")</f>
        <v/>
      </c>
      <c r="EL211" s="90" t="str">
        <f>IF(AND(EL$85&gt;=FB211,EL$85&lt;=FC211),IFERROR($G211/FD211,0),"")</f>
        <v/>
      </c>
      <c r="EM211" s="90" t="str">
        <f>IF(AND(EM$85&gt;=FB211,EM$85&lt;=FC211),IFERROR($G211/FD211,0),"")</f>
        <v/>
      </c>
      <c r="EN211" s="90" t="str">
        <f>IF(AND(EN$85&gt;=FB211,EN$85&lt;=FC211),IFERROR($G211/FD211,0),"")</f>
        <v/>
      </c>
      <c r="EO211" s="90" t="str">
        <f>IF(AND(EO$85&gt;=FB211,EO$85&lt;=FC211),IFERROR($G211/FD211,0),"")</f>
        <v/>
      </c>
      <c r="EP211" s="90" t="str">
        <f>IF(AND(EP$85&gt;=FB211,EP$85&lt;=FC211),IFERROR($G211/FD211,0),"")</f>
        <v/>
      </c>
      <c r="EQ211" s="90" t="str">
        <f>IF(AND(EQ$85&gt;=FB211,EQ$85&lt;=FC211),IFERROR($G211/FD211,0),"")</f>
        <v/>
      </c>
      <c r="ER211" s="90" t="str">
        <f>IF(AND(ER$85&gt;=FB211,ER$85&lt;=FC211),IFERROR($G211/FD211,0),"")</f>
        <v/>
      </c>
      <c r="ES211" s="90" t="str">
        <f>IF(AND(ES$85&gt;=FB211,ES$85&lt;=FC211),IFERROR($G211/FD211,0),"")</f>
        <v/>
      </c>
      <c r="ET211" s="90" t="str">
        <f>IF(AND(ET$85&gt;=FB211,ET$85&lt;=FC211),IFERROR($G211/FD211,0),"")</f>
        <v/>
      </c>
      <c r="EU211" s="90" t="str">
        <f>IF(AND(EU$85&gt;=FB211,EU$85&lt;=FC211),IFERROR($G211/FD211,0),"")</f>
        <v/>
      </c>
      <c r="EV211" s="90" t="str">
        <f>IF(AND(EV$85&gt;=FB211,EV$85&lt;=FC211),IFERROR($G211/FD211,0),"")</f>
        <v/>
      </c>
      <c r="EW211" s="90" t="str">
        <f>IF(AND(EW$85&gt;=FB211,EW$85&lt;=FC211),IFERROR($G211/FD211,0),"")</f>
        <v/>
      </c>
      <c r="EX211" s="90" t="str">
        <f>IF(AND(EX$85&gt;=FB211,EX$85&lt;=FC211),IFERROR($G211/FD211,0),"")</f>
        <v/>
      </c>
      <c r="EY211" s="90" t="str">
        <f>IF(AND(EY$85&gt;=FB211,EY$85&lt;=FC211),IFERROR($G211/FD211,0),"")</f>
        <v/>
      </c>
      <c r="EZ211" s="90" t="str">
        <f>IF(AND(EZ$85&gt;=FB211,EZ$85&lt;=FC211),IFERROR($G211/FD211,0),"")</f>
        <v/>
      </c>
      <c r="FA211" s="90" t="str">
        <f>IF(AND(FA$85&gt;=FB211,FA$85&lt;=FC211),IFERROR($G211/FD211,0),"")</f>
        <v/>
      </c>
      <c r="FB211">
        <f>'06_Presupuesto'!J297-'02_Rendimientos'!$B$79+1</f>
        <v>80</v>
      </c>
      <c r="FC211">
        <f>'06_Presupuesto'!K297-'02_Rendimientos'!$B$79+1</f>
        <v>87</v>
      </c>
      <c r="FD211">
        <f>FC211-FB211+1</f>
        <v>8</v>
      </c>
    </row>
    <row r="212" spans="2:160">
      <c r="B212" s="109" t="str">
        <f>'06_Presupuesto'!K132</f>
        <v>C.4/i)</v>
      </c>
      <c r="C212" s="109" t="str">
        <f>'06_Presupuesto'!L132</f>
        <v>Llaves de paso</v>
      </c>
      <c r="D212" s="109" t="str">
        <f>'06_Presupuesto'!M132</f>
        <v>UNI</v>
      </c>
      <c r="E212" s="110">
        <f>'06_Presupuesto'!N132</f>
        <v>5</v>
      </c>
      <c r="F212" s="110">
        <f>'06_Presupuesto'!O132</f>
        <v>30624.999999999996</v>
      </c>
      <c r="G212" s="110">
        <f>'06_Presupuesto'!P132</f>
        <v>153124.99999999997</v>
      </c>
      <c r="H212" s="110" t="str">
        <f>IF(AND(H$85&gt;=FB212,H$85&lt;=FC212),IFERROR($G212/FD212,0),"")</f>
        <v/>
      </c>
      <c r="I212" s="110" t="str">
        <f>IF(AND(I$85&gt;=FB212,I$85&lt;=FC212),IFERROR($G212/FD212,0),"")</f>
        <v/>
      </c>
      <c r="J212" s="110" t="str">
        <f>IF(AND(J$85&gt;=FB212,J$85&lt;=FC212),IFERROR($G212/FD212,0),"")</f>
        <v/>
      </c>
      <c r="K212" s="110" t="str">
        <f>IF(AND(K$85&gt;=FB212,K$85&lt;=FC212),IFERROR($G212/FD212,0),"")</f>
        <v/>
      </c>
      <c r="L212" s="110" t="str">
        <f>IF(AND(L$85&gt;=FB212,L$85&lt;=FC212),IFERROR($G212/FD212,0),"")</f>
        <v/>
      </c>
      <c r="M212" s="110" t="str">
        <f>IF(AND(M$85&gt;=FB212,M$85&lt;=FC212),IFERROR($G212/FD212,0),"")</f>
        <v/>
      </c>
      <c r="N212" s="110" t="str">
        <f>IF(AND(N$85&gt;=FB212,N$85&lt;=FC212),IFERROR($G212/FD212,0),"")</f>
        <v/>
      </c>
      <c r="O212" s="110" t="str">
        <f>IF(AND(O$85&gt;=FB212,O$85&lt;=FC212),IFERROR($G212/FD212,0),"")</f>
        <v/>
      </c>
      <c r="P212" s="110" t="str">
        <f>IF(AND(P$85&gt;=FB212,P$85&lt;=FC212),IFERROR($G212/FD212,0),"")</f>
        <v/>
      </c>
      <c r="Q212" s="110" t="str">
        <f>IF(AND(Q$85&gt;=FB212,Q$85&lt;=FC212),IFERROR($G212/FD212,0),"")</f>
        <v/>
      </c>
      <c r="R212" s="110" t="str">
        <f>IF(AND(R$85&gt;=FB212,R$85&lt;=FC212),IFERROR($G212/FD212,0),"")</f>
        <v/>
      </c>
      <c r="S212" s="110" t="str">
        <f>IF(AND(S$85&gt;=FB212,S$85&lt;=FC212),IFERROR($G212/FD212,0),"")</f>
        <v/>
      </c>
      <c r="T212" s="110" t="str">
        <f>IF(AND(T$85&gt;=FB212,T$85&lt;=FC212),IFERROR($G212/FD212,0),"")</f>
        <v/>
      </c>
      <c r="U212" s="110" t="str">
        <f>IF(AND(U$85&gt;=FB212,U$85&lt;=FC212),IFERROR($G212/FD212,0),"")</f>
        <v/>
      </c>
      <c r="V212" s="110" t="str">
        <f>IF(AND(V$85&gt;=FB212,V$85&lt;=FC212),IFERROR($G212/FD212,0),"")</f>
        <v/>
      </c>
      <c r="W212" s="110" t="str">
        <f>IF(AND(W$85&gt;=FB212,W$85&lt;=FC212),IFERROR($G212/FD212,0),"")</f>
        <v/>
      </c>
      <c r="X212" s="110" t="str">
        <f>IF(AND(X$85&gt;=FB212,X$85&lt;=FC212),IFERROR($G212/FD212,0),"")</f>
        <v/>
      </c>
      <c r="Y212" s="110" t="str">
        <f>IF(AND(Y$85&gt;=FB212,Y$85&lt;=FC212),IFERROR($G212/FD212,0),"")</f>
        <v/>
      </c>
      <c r="Z212" s="110" t="str">
        <f>IF(AND(Z$85&gt;=FB212,Z$85&lt;=FC212),IFERROR($G212/FD212,0),"")</f>
        <v/>
      </c>
      <c r="AA212" s="110" t="str">
        <f>IF(AND(AA$85&gt;=FB212,AA$85&lt;=FC212),IFERROR($G212/FD212,0),"")</f>
        <v/>
      </c>
      <c r="AB212" s="110" t="str">
        <f>IF(AND(AB$85&gt;=FB212,AB$85&lt;=FC212),IFERROR($G212/FD212,0),"")</f>
        <v/>
      </c>
      <c r="AC212" s="110" t="str">
        <f>IF(AND(AC$85&gt;=FB212,AC$85&lt;=FC212),IFERROR($G212/FD212,0),"")</f>
        <v/>
      </c>
      <c r="AD212" s="110" t="str">
        <f>IF(AND(AD$85&gt;=FB212,AD$85&lt;=FC212),IFERROR($G212/FD212,0),"")</f>
        <v/>
      </c>
      <c r="AE212" s="110" t="str">
        <f>IF(AND(AE$85&gt;=FB212,AE$85&lt;=FC212),IFERROR($G212/FD212,0),"")</f>
        <v/>
      </c>
      <c r="AF212" s="110" t="str">
        <f>IF(AND(AF$85&gt;=FB212,AF$85&lt;=FC212),IFERROR($G212/FD212,0),"")</f>
        <v/>
      </c>
      <c r="AG212" s="110" t="str">
        <f>IF(AND(AG$85&gt;=FB212,AG$85&lt;=FC212),IFERROR($G212/FD212,0),"")</f>
        <v/>
      </c>
      <c r="AH212" s="110" t="str">
        <f>IF(AND(AH$85&gt;=FB212,AH$85&lt;=FC212),IFERROR($G212/FD212,0),"")</f>
        <v/>
      </c>
      <c r="AI212" s="110" t="str">
        <f>IF(AND(AI$85&gt;=FB212,AI$85&lt;=FC212),IFERROR($G212/FD212,0),"")</f>
        <v/>
      </c>
      <c r="AJ212" s="110" t="str">
        <f>IF(AND(AJ$85&gt;=FB212,AJ$85&lt;=FC212),IFERROR($G212/FD212,0),"")</f>
        <v/>
      </c>
      <c r="AK212" s="110" t="str">
        <f>IF(AND(AK$85&gt;=FB212,AK$85&lt;=FC212),IFERROR($G212/FD212,0),"")</f>
        <v/>
      </c>
      <c r="AL212" s="110" t="str">
        <f>IF(AND(AL$85&gt;=FB212,AL$85&lt;=FC212),IFERROR($G212/FD212,0),"")</f>
        <v/>
      </c>
      <c r="AM212" s="110" t="str">
        <f>IF(AND(AM$85&gt;=FB212,AM$85&lt;=FC212),IFERROR($G212/FD212,0),"")</f>
        <v/>
      </c>
      <c r="AN212" s="110" t="str">
        <f>IF(AND(AN$85&gt;=FB212,AN$85&lt;=FC212),IFERROR($G212/FD212,0),"")</f>
        <v/>
      </c>
      <c r="AO212" s="110" t="str">
        <f>IF(AND(AO$85&gt;=FB212,AO$85&lt;=FC212),IFERROR($G212/FD212,0),"")</f>
        <v/>
      </c>
      <c r="AP212" s="110" t="str">
        <f>IF(AND(AP$85&gt;=FB212,AP$85&lt;=FC212),IFERROR($G212/FD212,0),"")</f>
        <v/>
      </c>
      <c r="AQ212" s="110" t="str">
        <f>IF(AND(AQ$85&gt;=FB212,AQ$85&lt;=FC212),IFERROR($G212/FD212,0),"")</f>
        <v/>
      </c>
      <c r="AR212" s="110" t="str">
        <f>IF(AND(AR$85&gt;=FB212,AR$85&lt;=FC212),IFERROR($G212/FD212,0),"")</f>
        <v/>
      </c>
      <c r="AS212" s="110" t="str">
        <f>IF(AND(AS$85&gt;=FB212,AS$85&lt;=FC212),IFERROR($G212/FD212,0),"")</f>
        <v/>
      </c>
      <c r="AT212" s="110" t="str">
        <f>IF(AND(AT$85&gt;=FB212,AT$85&lt;=FC212),IFERROR($G212/FD212,0),"")</f>
        <v/>
      </c>
      <c r="AU212" s="110" t="str">
        <f>IF(AND(AU$85&gt;=FB212,AU$85&lt;=FC212),IFERROR($G212/FD212,0),"")</f>
        <v/>
      </c>
      <c r="AV212" s="110" t="str">
        <f>IF(AND(AV$85&gt;=FB212,AV$85&lt;=FC212),IFERROR($G212/FD212,0),"")</f>
        <v/>
      </c>
      <c r="AW212" s="110" t="str">
        <f>IF(AND(AW$85&gt;=FB212,AW$85&lt;=FC212),IFERROR($G212/FD212,0),"")</f>
        <v/>
      </c>
      <c r="AX212" s="110" t="str">
        <f>IF(AND(AX$85&gt;=FB212,AX$85&lt;=FC212),IFERROR($G212/FD212,0),"")</f>
        <v/>
      </c>
      <c r="AY212" s="110" t="str">
        <f>IF(AND(AY$85&gt;=FB212,AY$85&lt;=FC212),IFERROR($G212/FD212,0),"")</f>
        <v/>
      </c>
      <c r="AZ212" s="110" t="str">
        <f>IF(AND(AZ$85&gt;=FB212,AZ$85&lt;=FC212),IFERROR($G212/FD212,0),"")</f>
        <v/>
      </c>
      <c r="BA212" s="110" t="str">
        <f>IF(AND(BA$85&gt;=FB212,BA$85&lt;=FC212),IFERROR($G212/FD212,0),"")</f>
        <v/>
      </c>
      <c r="BB212" s="110" t="str">
        <f>IF(AND(BB$85&gt;=FB212,BB$85&lt;=FC212),IFERROR($G212/FD212,0),"")</f>
        <v/>
      </c>
      <c r="BC212" s="110" t="str">
        <f>IF(AND(BC$85&gt;=FB212,BC$85&lt;=FC212),IFERROR($G212/FD212,0),"")</f>
        <v/>
      </c>
      <c r="BD212" s="110" t="str">
        <f>IF(AND(BD$85&gt;=FB212,BD$85&lt;=FC212),IFERROR($G212/FD212,0),"")</f>
        <v/>
      </c>
      <c r="BE212" s="110" t="str">
        <f>IF(AND(BE$85&gt;=FB212,BE$85&lt;=FC212),IFERROR($G212/FD212,0),"")</f>
        <v/>
      </c>
      <c r="BF212" s="110" t="str">
        <f>IF(AND(BF$85&gt;=FB212,BF$85&lt;=FC212),IFERROR($G212/FD212,0),"")</f>
        <v/>
      </c>
      <c r="BG212" s="110" t="str">
        <f>IF(AND(BG$85&gt;=FB212,BG$85&lt;=FC212),IFERROR($G212/FD212,0),"")</f>
        <v/>
      </c>
      <c r="BH212" s="110" t="str">
        <f>IF(AND(BH$85&gt;=FB212,BH$85&lt;=FC212),IFERROR($G212/FD212,0),"")</f>
        <v/>
      </c>
      <c r="BI212" s="110" t="str">
        <f>IF(AND(BI$85&gt;=FB212,BI$85&lt;=FC212),IFERROR($G212/FD212,0),"")</f>
        <v/>
      </c>
      <c r="BJ212" s="110" t="str">
        <f>IF(AND(BJ$85&gt;=FB212,BJ$85&lt;=FC212),IFERROR($G212/FD212,0),"")</f>
        <v/>
      </c>
      <c r="BK212" s="110" t="str">
        <f>IF(AND(BK$85&gt;=FB212,BK$85&lt;=FC212),IFERROR($G212/FD212,0),"")</f>
        <v/>
      </c>
      <c r="BL212" s="110" t="str">
        <f>IF(AND(BL$85&gt;=FB212,BL$85&lt;=FC212),IFERROR($G212/FD212,0),"")</f>
        <v/>
      </c>
      <c r="BM212" s="110" t="str">
        <f>IF(AND(BM$85&gt;=FB212,BM$85&lt;=FC212),IFERROR($G212/FD212,0),"")</f>
        <v/>
      </c>
      <c r="BN212" s="110" t="str">
        <f>IF(AND(BN$85&gt;=FB212,BN$85&lt;=FC212),IFERROR($G212/FD212,0),"")</f>
        <v/>
      </c>
      <c r="BO212" s="110" t="str">
        <f>IF(AND(BO$85&gt;=FB212,BO$85&lt;=FC212),IFERROR($G212/FD212,0),"")</f>
        <v/>
      </c>
      <c r="BP212" s="110" t="str">
        <f>IF(AND(BP$85&gt;=FB212,BP$85&lt;=FC212),IFERROR($G212/FD212,0),"")</f>
        <v/>
      </c>
      <c r="BQ212" s="110" t="str">
        <f>IF(AND(BQ$85&gt;=FB212,BQ$85&lt;=FC212),IFERROR($G212/FD212,0),"")</f>
        <v/>
      </c>
      <c r="BR212" s="110" t="str">
        <f>IF(AND(BR$85&gt;=FB212,BR$85&lt;=FC212),IFERROR($G212/FD212,0),"")</f>
        <v/>
      </c>
      <c r="BS212" s="110" t="str">
        <f>IF(AND(BS$85&gt;=FB212,BS$85&lt;=FC212),IFERROR($G212/FD212,0),"")</f>
        <v/>
      </c>
      <c r="BT212" s="110" t="str">
        <f>IF(AND(BT$85&gt;=FB212,BT$85&lt;=FC212),IFERROR($G212/FD212,0),"")</f>
        <v/>
      </c>
      <c r="BU212" s="110" t="str">
        <f>IF(AND(BU$85&gt;=FB212,BU$85&lt;=FC212),IFERROR($G212/FD212,0),"")</f>
        <v/>
      </c>
      <c r="BV212" s="110" t="str">
        <f>IF(AND(BV$85&gt;=FB212,BV$85&lt;=FC212),IFERROR($G212/FD212,0),"")</f>
        <v/>
      </c>
      <c r="BW212" s="110" t="str">
        <f>IF(AND(BW$85&gt;=FB212,BW$85&lt;=FC212),IFERROR($G212/FD212,0),"")</f>
        <v/>
      </c>
      <c r="BX212" s="110" t="str">
        <f>IF(AND(BX$85&gt;=FB212,BX$85&lt;=FC212),IFERROR($G212/FD212,0),"")</f>
        <v/>
      </c>
      <c r="BY212" s="110" t="str">
        <f>IF(AND(BY$85&gt;=FB212,BY$85&lt;=FC212),IFERROR($G212/FD212,0),"")</f>
        <v/>
      </c>
      <c r="BZ212" s="110" t="str">
        <f>IF(AND(BZ$85&gt;=FB212,BZ$85&lt;=FC212),IFERROR($G212/FD212,0),"")</f>
        <v/>
      </c>
      <c r="CA212" s="110" t="str">
        <f>IF(AND(CA$85&gt;=FB212,CA$85&lt;=FC212),IFERROR($G212/FD212,0),"")</f>
        <v/>
      </c>
      <c r="CB212" s="110" t="str">
        <f>IF(AND(CB$85&gt;=FB212,CB$85&lt;=FC212),IFERROR($G212/FD212,0),"")</f>
        <v/>
      </c>
      <c r="CC212" s="110" t="str">
        <f>IF(AND(CC$85&gt;=FB212,CC$85&lt;=FC212),IFERROR($G212/FD212,0),"")</f>
        <v/>
      </c>
      <c r="CD212" s="110" t="str">
        <f>IF(AND(CD$85&gt;=FB212,CD$85&lt;=FC212),IFERROR($G212/FD212,0),"")</f>
        <v/>
      </c>
      <c r="CE212" s="110" t="str">
        <f>IF(AND(CE$85&gt;=FB212,CE$85&lt;=FC212),IFERROR($G212/FD212,0),"")</f>
        <v/>
      </c>
      <c r="CF212" s="110" t="str">
        <f>IF(AND(CF$85&gt;=FB212,CF$85&lt;=FC212),IFERROR($G212/FD212,0),"")</f>
        <v/>
      </c>
      <c r="CG212" s="110" t="str">
        <f>IF(AND(CG$85&gt;=FB212,CG$85&lt;=FC212),IFERROR($G212/FD212,0),"")</f>
        <v/>
      </c>
      <c r="CH212" s="110" t="str">
        <f>IF(AND(CH$85&gt;=FB212,CH$85&lt;=FC212),IFERROR($G212/FD212,0),"")</f>
        <v/>
      </c>
      <c r="CI212" s="110">
        <f>IF(AND(CI$85&gt;=FB212,CI$85&lt;=FC212),IFERROR($G212/FD212,0),"")</f>
        <v>19140.624999999996</v>
      </c>
      <c r="CJ212" s="110">
        <f>IF(AND(CJ$85&gt;=FB212,CJ$85&lt;=FC212),IFERROR($G212/FD212,0),"")</f>
        <v>19140.624999999996</v>
      </c>
      <c r="CK212" s="110">
        <f>IF(AND(CK$85&gt;=FB212,CK$85&lt;=FC212),IFERROR($G212/FD212,0),"")</f>
        <v>19140.624999999996</v>
      </c>
      <c r="CL212" s="110">
        <f>IF(AND(CL$85&gt;=FB212,CL$85&lt;=FC212),IFERROR($G212/FD212,0),"")</f>
        <v>19140.624999999996</v>
      </c>
      <c r="CM212" s="110">
        <f>IF(AND(CM$85&gt;=FB212,CM$85&lt;=FC212),IFERROR($G212/FD212,0),"")</f>
        <v>19140.624999999996</v>
      </c>
      <c r="CN212" s="110">
        <f>IF(AND(CN$85&gt;=FB212,CN$85&lt;=FC212),IFERROR($G212/FD212,0),"")</f>
        <v>19140.624999999996</v>
      </c>
      <c r="CO212" s="110">
        <f>IF(AND(CO$85&gt;=FB212,CO$85&lt;=FC212),IFERROR($G212/FD212,0),"")</f>
        <v>19140.624999999996</v>
      </c>
      <c r="CP212" s="110">
        <f>IF(AND(CP$85&gt;=FB212,CP$85&lt;=FC212),IFERROR($G212/FD212,0),"")</f>
        <v>19140.624999999996</v>
      </c>
      <c r="CQ212" s="110" t="str">
        <f>IF(AND(CQ$85&gt;=FB212,CQ$85&lt;=FC212),IFERROR($G212/FD212,0),"")</f>
        <v/>
      </c>
      <c r="CR212" s="110" t="str">
        <f>IF(AND(CR$85&gt;=FB212,CR$85&lt;=FC212),IFERROR($G212/FD212,0),"")</f>
        <v/>
      </c>
      <c r="CS212" s="110" t="str">
        <f>IF(AND(CS$85&gt;=FB212,CS$85&lt;=FC212),IFERROR($G212/FD212,0),"")</f>
        <v/>
      </c>
      <c r="CT212" s="110" t="str">
        <f>IF(AND(CT$85&gt;=FB212,CT$85&lt;=FC212),IFERROR($G212/FD212,0),"")</f>
        <v/>
      </c>
      <c r="CU212" s="110" t="str">
        <f>IF(AND(CU$85&gt;=FB212,CU$85&lt;=FC212),IFERROR($G212/FD212,0),"")</f>
        <v/>
      </c>
      <c r="CV212" s="110" t="str">
        <f>IF(AND(CV$85&gt;=FB212,CV$85&lt;=FC212),IFERROR($G212/FD212,0),"")</f>
        <v/>
      </c>
      <c r="CW212" s="110" t="str">
        <f>IF(AND(CW$85&gt;=FB212,CW$85&lt;=FC212),IFERROR($G212/FD212,0),"")</f>
        <v/>
      </c>
      <c r="CX212" s="110" t="str">
        <f>IF(AND(CX$85&gt;=FB212,CX$85&lt;=FC212),IFERROR($G212/FD212,0),"")</f>
        <v/>
      </c>
      <c r="CY212" s="110" t="str">
        <f>IF(AND(CY$85&gt;=FB212,CY$85&lt;=FC212),IFERROR($G212/FD212,0),"")</f>
        <v/>
      </c>
      <c r="CZ212" s="110" t="str">
        <f>IF(AND(CZ$85&gt;=FB212,CZ$85&lt;=FC212),IFERROR($G212/FD212,0),"")</f>
        <v/>
      </c>
      <c r="DA212" s="110" t="str">
        <f>IF(AND(DA$85&gt;=FB212,DA$85&lt;=FC212),IFERROR($G212/FD212,0),"")</f>
        <v/>
      </c>
      <c r="DB212" s="110" t="str">
        <f>IF(AND(DB$85&gt;=FB212,DB$85&lt;=FC212),IFERROR($G212/FD212,0),"")</f>
        <v/>
      </c>
      <c r="DC212" s="110" t="str">
        <f>IF(AND(DC$85&gt;=FB212,DC$85&lt;=FC212),IFERROR($G212/FD212,0),"")</f>
        <v/>
      </c>
      <c r="DD212" s="110" t="str">
        <f>IF(AND(DD$85&gt;=FB212,DD$85&lt;=FC212),IFERROR($G212/FD212,0),"")</f>
        <v/>
      </c>
      <c r="DE212" s="110" t="str">
        <f>IF(AND(DE$85&gt;=FB212,DE$85&lt;=FC212),IFERROR($G212/FD212,0),"")</f>
        <v/>
      </c>
      <c r="DF212" s="110" t="str">
        <f>IF(AND(DF$85&gt;=FB212,DF$85&lt;=FC212),IFERROR($G212/FD212,0),"")</f>
        <v/>
      </c>
      <c r="DG212" s="110" t="str">
        <f>IF(AND(DG$85&gt;=FB212,DG$85&lt;=FC212),IFERROR($G212/FD212,0),"")</f>
        <v/>
      </c>
      <c r="DH212" s="110" t="str">
        <f>IF(AND(DH$85&gt;=FB212,DH$85&lt;=FC212),IFERROR($G212/FD212,0),"")</f>
        <v/>
      </c>
      <c r="DI212" s="110" t="str">
        <f>IF(AND(DI$85&gt;=FB212,DI$85&lt;=FC212),IFERROR($G212/FD212,0),"")</f>
        <v/>
      </c>
      <c r="DJ212" s="110" t="str">
        <f>IF(AND(DJ$85&gt;=FB212,DJ$85&lt;=FC212),IFERROR($G212/FD212,0),"")</f>
        <v/>
      </c>
      <c r="DK212" s="110" t="str">
        <f>IF(AND(DK$85&gt;=FB212,DK$85&lt;=FC212),IFERROR($G212/FD212,0),"")</f>
        <v/>
      </c>
      <c r="DL212" s="110" t="str">
        <f>IF(AND(DL$85&gt;=FB212,DL$85&lt;=FC212),IFERROR($G212/FD212,0),"")</f>
        <v/>
      </c>
      <c r="DM212" s="110" t="str">
        <f>IF(AND(DM$85&gt;=FB212,DM$85&lt;=FC212),IFERROR($G212/FD212,0),"")</f>
        <v/>
      </c>
      <c r="DN212" s="110" t="str">
        <f>IF(AND(DN$85&gt;=FB212,DN$85&lt;=FC212),IFERROR($G212/FD212,0),"")</f>
        <v/>
      </c>
      <c r="DO212" s="110" t="str">
        <f>IF(AND(DO$85&gt;=FB212,DO$85&lt;=FC212),IFERROR($G212/FD212,0),"")</f>
        <v/>
      </c>
      <c r="DP212" s="110" t="str">
        <f>IF(AND(DP$85&gt;=FB212,DP$85&lt;=FC212),IFERROR($G212/FD212,0),"")</f>
        <v/>
      </c>
      <c r="DQ212" s="110" t="str">
        <f>IF(AND(DQ$85&gt;=FB212,DQ$85&lt;=FC212),IFERROR($G212/FD212,0),"")</f>
        <v/>
      </c>
      <c r="DR212" s="110" t="str">
        <f>IF(AND(DR$85&gt;=FB212,DR$85&lt;=FC212),IFERROR($G212/FD212,0),"")</f>
        <v/>
      </c>
      <c r="DS212" s="110" t="str">
        <f>IF(AND(DS$85&gt;=FB212,DS$85&lt;=FC212),IFERROR($G212/FD212,0),"")</f>
        <v/>
      </c>
      <c r="DT212" s="110" t="str">
        <f>IF(AND(DT$85&gt;=FB212,DT$85&lt;=FC212),IFERROR($G212/FD212,0),"")</f>
        <v/>
      </c>
      <c r="DU212" s="110" t="str">
        <f>IF(AND(DU$85&gt;=FB212,DU$85&lt;=FC212),IFERROR($G212/FD212,0),"")</f>
        <v/>
      </c>
      <c r="DV212" s="110" t="str">
        <f>IF(AND(DV$85&gt;=FB212,DV$85&lt;=FC212),IFERROR($G212/FD212,0),"")</f>
        <v/>
      </c>
      <c r="DW212" s="110" t="str">
        <f>IF(AND(DW$85&gt;=FB212,DW$85&lt;=FC212),IFERROR($G212/FD212,0),"")</f>
        <v/>
      </c>
      <c r="DX212" s="110" t="str">
        <f>IF(AND(DX$85&gt;=FB212,DX$85&lt;=FC212),IFERROR($G212/FD212,0),"")</f>
        <v/>
      </c>
      <c r="DY212" s="110" t="str">
        <f>IF(AND(DY$85&gt;=FB212,DY$85&lt;=FC212),IFERROR($G212/FD212,0),"")</f>
        <v/>
      </c>
      <c r="DZ212" s="110" t="str">
        <f>IF(AND(DZ$85&gt;=FB212,DZ$85&lt;=FC212),IFERROR($G212/FD212,0),"")</f>
        <v/>
      </c>
      <c r="EA212" s="110" t="str">
        <f>IF(AND(EA$85&gt;=FB212,EA$85&lt;=FC212),IFERROR($G212/FD212,0),"")</f>
        <v/>
      </c>
      <c r="EB212" s="110" t="str">
        <f>IF(AND(EB$85&gt;=FB212,EB$85&lt;=FC212),IFERROR($G212/FD212,0),"")</f>
        <v/>
      </c>
      <c r="EC212" s="110" t="str">
        <f>IF(AND(EC$85&gt;=FB212,EC$85&lt;=FC212),IFERROR($G212/FD212,0),"")</f>
        <v/>
      </c>
      <c r="ED212" s="110" t="str">
        <f>IF(AND(ED$85&gt;=FB212,ED$85&lt;=FC212),IFERROR($G212/FD212,0),"")</f>
        <v/>
      </c>
      <c r="EE212" s="110" t="str">
        <f>IF(AND(EE$85&gt;=FB212,EE$85&lt;=FC212),IFERROR($G212/FD212,0),"")</f>
        <v/>
      </c>
      <c r="EF212" s="110" t="str">
        <f>IF(AND(EF$85&gt;=FB212,EF$85&lt;=FC212),IFERROR($G212/FD212,0),"")</f>
        <v/>
      </c>
      <c r="EG212" s="110" t="str">
        <f>IF(AND(EG$85&gt;=FB212,EG$85&lt;=FC212),IFERROR($G212/FD212,0),"")</f>
        <v/>
      </c>
      <c r="EH212" s="110" t="str">
        <f>IF(AND(EH$85&gt;=FB212,EH$85&lt;=FC212),IFERROR($G212/FD212,0),"")</f>
        <v/>
      </c>
      <c r="EI212" s="110" t="str">
        <f>IF(AND(EI$85&gt;=FB212,EI$85&lt;=FC212),IFERROR($G212/FD212,0),"")</f>
        <v/>
      </c>
      <c r="EJ212" s="110" t="str">
        <f>IF(AND(EJ$85&gt;=FB212,EJ$85&lt;=FC212),IFERROR($G212/FD212,0),"")</f>
        <v/>
      </c>
      <c r="EK212" s="110" t="str">
        <f>IF(AND(EK$85&gt;=FB212,EK$85&lt;=FC212),IFERROR($G212/FD212,0),"")</f>
        <v/>
      </c>
      <c r="EL212" s="110" t="str">
        <f>IF(AND(EL$85&gt;=FB212,EL$85&lt;=FC212),IFERROR($G212/FD212,0),"")</f>
        <v/>
      </c>
      <c r="EM212" s="110" t="str">
        <f>IF(AND(EM$85&gt;=FB212,EM$85&lt;=FC212),IFERROR($G212/FD212,0),"")</f>
        <v/>
      </c>
      <c r="EN212" s="110" t="str">
        <f>IF(AND(EN$85&gt;=FB212,EN$85&lt;=FC212),IFERROR($G212/FD212,0),"")</f>
        <v/>
      </c>
      <c r="EO212" s="110" t="str">
        <f>IF(AND(EO$85&gt;=FB212,EO$85&lt;=FC212),IFERROR($G212/FD212,0),"")</f>
        <v/>
      </c>
      <c r="EP212" s="110" t="str">
        <f>IF(AND(EP$85&gt;=FB212,EP$85&lt;=FC212),IFERROR($G212/FD212,0),"")</f>
        <v/>
      </c>
      <c r="EQ212" s="110" t="str">
        <f>IF(AND(EQ$85&gt;=FB212,EQ$85&lt;=FC212),IFERROR($G212/FD212,0),"")</f>
        <v/>
      </c>
      <c r="ER212" s="110" t="str">
        <f>IF(AND(ER$85&gt;=FB212,ER$85&lt;=FC212),IFERROR($G212/FD212,0),"")</f>
        <v/>
      </c>
      <c r="ES212" s="110" t="str">
        <f>IF(AND(ES$85&gt;=FB212,ES$85&lt;=FC212),IFERROR($G212/FD212,0),"")</f>
        <v/>
      </c>
      <c r="ET212" s="110" t="str">
        <f>IF(AND(ET$85&gt;=FB212,ET$85&lt;=FC212),IFERROR($G212/FD212,0),"")</f>
        <v/>
      </c>
      <c r="EU212" s="110" t="str">
        <f>IF(AND(EU$85&gt;=FB212,EU$85&lt;=FC212),IFERROR($G212/FD212,0),"")</f>
        <v/>
      </c>
      <c r="EV212" s="110" t="str">
        <f>IF(AND(EV$85&gt;=FB212,EV$85&lt;=FC212),IFERROR($G212/FD212,0),"")</f>
        <v/>
      </c>
      <c r="EW212" s="110" t="str">
        <f>IF(AND(EW$85&gt;=FB212,EW$85&lt;=FC212),IFERROR($G212/FD212,0),"")</f>
        <v/>
      </c>
      <c r="EX212" s="110" t="str">
        <f>IF(AND(EX$85&gt;=FB212,EX$85&lt;=FC212),IFERROR($G212/FD212,0),"")</f>
        <v/>
      </c>
      <c r="EY212" s="110" t="str">
        <f>IF(AND(EY$85&gt;=FB212,EY$85&lt;=FC212),IFERROR($G212/FD212,0),"")</f>
        <v/>
      </c>
      <c r="EZ212" s="110" t="str">
        <f>IF(AND(EZ$85&gt;=FB212,EZ$85&lt;=FC212),IFERROR($G212/FD212,0),"")</f>
        <v/>
      </c>
      <c r="FA212" s="110" t="str">
        <f>IF(AND(FA$85&gt;=FB212,FA$85&lt;=FC212),IFERROR($G212/FD212,0),"")</f>
        <v/>
      </c>
      <c r="FB212">
        <f>'06_Presupuesto'!J298-'02_Rendimientos'!$B$79+1</f>
        <v>80</v>
      </c>
      <c r="FC212">
        <f>'06_Presupuesto'!K298-'02_Rendimientos'!$B$79+1</f>
        <v>87</v>
      </c>
      <c r="FD212">
        <f>FC212-FB212+1</f>
        <v>8</v>
      </c>
    </row>
    <row r="213" spans="2:160">
      <c r="B213" t="str">
        <f>'06_Presupuesto'!K133</f>
        <v>C.4/j)</v>
      </c>
      <c r="C213" t="str">
        <f>'06_Presupuesto'!L133</f>
        <v>Sifones</v>
      </c>
      <c r="D213" t="str">
        <f>'06_Presupuesto'!M133</f>
        <v>UNI</v>
      </c>
      <c r="E213" s="90">
        <f>'06_Presupuesto'!N133</f>
        <v>3</v>
      </c>
      <c r="F213" s="90">
        <f>'06_Presupuesto'!O133</f>
        <v>23125</v>
      </c>
      <c r="G213" s="90">
        <f>'06_Presupuesto'!P133</f>
        <v>69375</v>
      </c>
      <c r="H213" s="90" t="str">
        <f>IF(AND(H$85&gt;=FB213,H$85&lt;=FC213),IFERROR($G213/FD213,0),"")</f>
        <v/>
      </c>
      <c r="I213" s="90" t="str">
        <f>IF(AND(I$85&gt;=FB213,I$85&lt;=FC213),IFERROR($G213/FD213,0),"")</f>
        <v/>
      </c>
      <c r="J213" s="90" t="str">
        <f>IF(AND(J$85&gt;=FB213,J$85&lt;=FC213),IFERROR($G213/FD213,0),"")</f>
        <v/>
      </c>
      <c r="K213" s="90" t="str">
        <f>IF(AND(K$85&gt;=FB213,K$85&lt;=FC213),IFERROR($G213/FD213,0),"")</f>
        <v/>
      </c>
      <c r="L213" s="90" t="str">
        <f>IF(AND(L$85&gt;=FB213,L$85&lt;=FC213),IFERROR($G213/FD213,0),"")</f>
        <v/>
      </c>
      <c r="M213" s="90" t="str">
        <f>IF(AND(M$85&gt;=FB213,M$85&lt;=FC213),IFERROR($G213/FD213,0),"")</f>
        <v/>
      </c>
      <c r="N213" s="90" t="str">
        <f>IF(AND(N$85&gt;=FB213,N$85&lt;=FC213),IFERROR($G213/FD213,0),"")</f>
        <v/>
      </c>
      <c r="O213" s="90" t="str">
        <f>IF(AND(O$85&gt;=FB213,O$85&lt;=FC213),IFERROR($G213/FD213,0),"")</f>
        <v/>
      </c>
      <c r="P213" s="90" t="str">
        <f>IF(AND(P$85&gt;=FB213,P$85&lt;=FC213),IFERROR($G213/FD213,0),"")</f>
        <v/>
      </c>
      <c r="Q213" s="90" t="str">
        <f>IF(AND(Q$85&gt;=FB213,Q$85&lt;=FC213),IFERROR($G213/FD213,0),"")</f>
        <v/>
      </c>
      <c r="R213" s="90" t="str">
        <f>IF(AND(R$85&gt;=FB213,R$85&lt;=FC213),IFERROR($G213/FD213,0),"")</f>
        <v/>
      </c>
      <c r="S213" s="90" t="str">
        <f>IF(AND(S$85&gt;=FB213,S$85&lt;=FC213),IFERROR($G213/FD213,0),"")</f>
        <v/>
      </c>
      <c r="T213" s="90" t="str">
        <f>IF(AND(T$85&gt;=FB213,T$85&lt;=FC213),IFERROR($G213/FD213,0),"")</f>
        <v/>
      </c>
      <c r="U213" s="90" t="str">
        <f>IF(AND(U$85&gt;=FB213,U$85&lt;=FC213),IFERROR($G213/FD213,0),"")</f>
        <v/>
      </c>
      <c r="V213" s="90" t="str">
        <f>IF(AND(V$85&gt;=FB213,V$85&lt;=FC213),IFERROR($G213/FD213,0),"")</f>
        <v/>
      </c>
      <c r="W213" s="90" t="str">
        <f>IF(AND(W$85&gt;=FB213,W$85&lt;=FC213),IFERROR($G213/FD213,0),"")</f>
        <v/>
      </c>
      <c r="X213" s="90" t="str">
        <f>IF(AND(X$85&gt;=FB213,X$85&lt;=FC213),IFERROR($G213/FD213,0),"")</f>
        <v/>
      </c>
      <c r="Y213" s="90" t="str">
        <f>IF(AND(Y$85&gt;=FB213,Y$85&lt;=FC213),IFERROR($G213/FD213,0),"")</f>
        <v/>
      </c>
      <c r="Z213" s="90" t="str">
        <f>IF(AND(Z$85&gt;=FB213,Z$85&lt;=FC213),IFERROR($G213/FD213,0),"")</f>
        <v/>
      </c>
      <c r="AA213" s="90" t="str">
        <f>IF(AND(AA$85&gt;=FB213,AA$85&lt;=FC213),IFERROR($G213/FD213,0),"")</f>
        <v/>
      </c>
      <c r="AB213" s="90" t="str">
        <f>IF(AND(AB$85&gt;=FB213,AB$85&lt;=FC213),IFERROR($G213/FD213,0),"")</f>
        <v/>
      </c>
      <c r="AC213" s="90" t="str">
        <f>IF(AND(AC$85&gt;=FB213,AC$85&lt;=FC213),IFERROR($G213/FD213,0),"")</f>
        <v/>
      </c>
      <c r="AD213" s="90" t="str">
        <f>IF(AND(AD$85&gt;=FB213,AD$85&lt;=FC213),IFERROR($G213/FD213,0),"")</f>
        <v/>
      </c>
      <c r="AE213" s="90" t="str">
        <f>IF(AND(AE$85&gt;=FB213,AE$85&lt;=FC213),IFERROR($G213/FD213,0),"")</f>
        <v/>
      </c>
      <c r="AF213" s="90" t="str">
        <f>IF(AND(AF$85&gt;=FB213,AF$85&lt;=FC213),IFERROR($G213/FD213,0),"")</f>
        <v/>
      </c>
      <c r="AG213" s="90" t="str">
        <f>IF(AND(AG$85&gt;=FB213,AG$85&lt;=FC213),IFERROR($G213/FD213,0),"")</f>
        <v/>
      </c>
      <c r="AH213" s="90" t="str">
        <f>IF(AND(AH$85&gt;=FB213,AH$85&lt;=FC213),IFERROR($G213/FD213,0),"")</f>
        <v/>
      </c>
      <c r="AI213" s="90" t="str">
        <f>IF(AND(AI$85&gt;=FB213,AI$85&lt;=FC213),IFERROR($G213/FD213,0),"")</f>
        <v/>
      </c>
      <c r="AJ213" s="90" t="str">
        <f>IF(AND(AJ$85&gt;=FB213,AJ$85&lt;=FC213),IFERROR($G213/FD213,0),"")</f>
        <v/>
      </c>
      <c r="AK213" s="90" t="str">
        <f>IF(AND(AK$85&gt;=FB213,AK$85&lt;=FC213),IFERROR($G213/FD213,0),"")</f>
        <v/>
      </c>
      <c r="AL213" s="90" t="str">
        <f>IF(AND(AL$85&gt;=FB213,AL$85&lt;=FC213),IFERROR($G213/FD213,0),"")</f>
        <v/>
      </c>
      <c r="AM213" s="90" t="str">
        <f>IF(AND(AM$85&gt;=FB213,AM$85&lt;=FC213),IFERROR($G213/FD213,0),"")</f>
        <v/>
      </c>
      <c r="AN213" s="90" t="str">
        <f>IF(AND(AN$85&gt;=FB213,AN$85&lt;=FC213),IFERROR($G213/FD213,0),"")</f>
        <v/>
      </c>
      <c r="AO213" s="90" t="str">
        <f>IF(AND(AO$85&gt;=FB213,AO$85&lt;=FC213),IFERROR($G213/FD213,0),"")</f>
        <v/>
      </c>
      <c r="AP213" s="90" t="str">
        <f>IF(AND(AP$85&gt;=FB213,AP$85&lt;=FC213),IFERROR($G213/FD213,0),"")</f>
        <v/>
      </c>
      <c r="AQ213" s="90" t="str">
        <f>IF(AND(AQ$85&gt;=FB213,AQ$85&lt;=FC213),IFERROR($G213/FD213,0),"")</f>
        <v/>
      </c>
      <c r="AR213" s="90" t="str">
        <f>IF(AND(AR$85&gt;=FB213,AR$85&lt;=FC213),IFERROR($G213/FD213,0),"")</f>
        <v/>
      </c>
      <c r="AS213" s="90" t="str">
        <f>IF(AND(AS$85&gt;=FB213,AS$85&lt;=FC213),IFERROR($G213/FD213,0),"")</f>
        <v/>
      </c>
      <c r="AT213" s="90" t="str">
        <f>IF(AND(AT$85&gt;=FB213,AT$85&lt;=FC213),IFERROR($G213/FD213,0),"")</f>
        <v/>
      </c>
      <c r="AU213" s="90" t="str">
        <f>IF(AND(AU$85&gt;=FB213,AU$85&lt;=FC213),IFERROR($G213/FD213,0),"")</f>
        <v/>
      </c>
      <c r="AV213" s="90" t="str">
        <f>IF(AND(AV$85&gt;=FB213,AV$85&lt;=FC213),IFERROR($G213/FD213,0),"")</f>
        <v/>
      </c>
      <c r="AW213" s="90" t="str">
        <f>IF(AND(AW$85&gt;=FB213,AW$85&lt;=FC213),IFERROR($G213/FD213,0),"")</f>
        <v/>
      </c>
      <c r="AX213" s="90" t="str">
        <f>IF(AND(AX$85&gt;=FB213,AX$85&lt;=FC213),IFERROR($G213/FD213,0),"")</f>
        <v/>
      </c>
      <c r="AY213" s="90" t="str">
        <f>IF(AND(AY$85&gt;=FB213,AY$85&lt;=FC213),IFERROR($G213/FD213,0),"")</f>
        <v/>
      </c>
      <c r="AZ213" s="90" t="str">
        <f>IF(AND(AZ$85&gt;=FB213,AZ$85&lt;=FC213),IFERROR($G213/FD213,0),"")</f>
        <v/>
      </c>
      <c r="BA213" s="90" t="str">
        <f>IF(AND(BA$85&gt;=FB213,BA$85&lt;=FC213),IFERROR($G213/FD213,0),"")</f>
        <v/>
      </c>
      <c r="BB213" s="90" t="str">
        <f>IF(AND(BB$85&gt;=FB213,BB$85&lt;=FC213),IFERROR($G213/FD213,0),"")</f>
        <v/>
      </c>
      <c r="BC213" s="90" t="str">
        <f>IF(AND(BC$85&gt;=FB213,BC$85&lt;=FC213),IFERROR($G213/FD213,0),"")</f>
        <v/>
      </c>
      <c r="BD213" s="90" t="str">
        <f>IF(AND(BD$85&gt;=FB213,BD$85&lt;=FC213),IFERROR($G213/FD213,0),"")</f>
        <v/>
      </c>
      <c r="BE213" s="90" t="str">
        <f>IF(AND(BE$85&gt;=FB213,BE$85&lt;=FC213),IFERROR($G213/FD213,0),"")</f>
        <v/>
      </c>
      <c r="BF213" s="90" t="str">
        <f>IF(AND(BF$85&gt;=FB213,BF$85&lt;=FC213),IFERROR($G213/FD213,0),"")</f>
        <v/>
      </c>
      <c r="BG213" s="90" t="str">
        <f>IF(AND(BG$85&gt;=FB213,BG$85&lt;=FC213),IFERROR($G213/FD213,0),"")</f>
        <v/>
      </c>
      <c r="BH213" s="90" t="str">
        <f>IF(AND(BH$85&gt;=FB213,BH$85&lt;=FC213),IFERROR($G213/FD213,0),"")</f>
        <v/>
      </c>
      <c r="BI213" s="90" t="str">
        <f>IF(AND(BI$85&gt;=FB213,BI$85&lt;=FC213),IFERROR($G213/FD213,0),"")</f>
        <v/>
      </c>
      <c r="BJ213" s="90" t="str">
        <f>IF(AND(BJ$85&gt;=FB213,BJ$85&lt;=FC213),IFERROR($G213/FD213,0),"")</f>
        <v/>
      </c>
      <c r="BK213" s="90" t="str">
        <f>IF(AND(BK$85&gt;=FB213,BK$85&lt;=FC213),IFERROR($G213/FD213,0),"")</f>
        <v/>
      </c>
      <c r="BL213" s="90" t="str">
        <f>IF(AND(BL$85&gt;=FB213,BL$85&lt;=FC213),IFERROR($G213/FD213,0),"")</f>
        <v/>
      </c>
      <c r="BM213" s="90" t="str">
        <f>IF(AND(BM$85&gt;=FB213,BM$85&lt;=FC213),IFERROR($G213/FD213,0),"")</f>
        <v/>
      </c>
      <c r="BN213" s="90" t="str">
        <f>IF(AND(BN$85&gt;=FB213,BN$85&lt;=FC213),IFERROR($G213/FD213,0),"")</f>
        <v/>
      </c>
      <c r="BO213" s="90" t="str">
        <f>IF(AND(BO$85&gt;=FB213,BO$85&lt;=FC213),IFERROR($G213/FD213,0),"")</f>
        <v/>
      </c>
      <c r="BP213" s="90" t="str">
        <f>IF(AND(BP$85&gt;=FB213,BP$85&lt;=FC213),IFERROR($G213/FD213,0),"")</f>
        <v/>
      </c>
      <c r="BQ213" s="90" t="str">
        <f>IF(AND(BQ$85&gt;=FB213,BQ$85&lt;=FC213),IFERROR($G213/FD213,0),"")</f>
        <v/>
      </c>
      <c r="BR213" s="90" t="str">
        <f>IF(AND(BR$85&gt;=FB213,BR$85&lt;=FC213),IFERROR($G213/FD213,0),"")</f>
        <v/>
      </c>
      <c r="BS213" s="90" t="str">
        <f>IF(AND(BS$85&gt;=FB213,BS$85&lt;=FC213),IFERROR($G213/FD213,0),"")</f>
        <v/>
      </c>
      <c r="BT213" s="90" t="str">
        <f>IF(AND(BT$85&gt;=FB213,BT$85&lt;=FC213),IFERROR($G213/FD213,0),"")</f>
        <v/>
      </c>
      <c r="BU213" s="90" t="str">
        <f>IF(AND(BU$85&gt;=FB213,BU$85&lt;=FC213),IFERROR($G213/FD213,0),"")</f>
        <v/>
      </c>
      <c r="BV213" s="90" t="str">
        <f>IF(AND(BV$85&gt;=FB213,BV$85&lt;=FC213),IFERROR($G213/FD213,0),"")</f>
        <v/>
      </c>
      <c r="BW213" s="90" t="str">
        <f>IF(AND(BW$85&gt;=FB213,BW$85&lt;=FC213),IFERROR($G213/FD213,0),"")</f>
        <v/>
      </c>
      <c r="BX213" s="90" t="str">
        <f>IF(AND(BX$85&gt;=FB213,BX$85&lt;=FC213),IFERROR($G213/FD213,0),"")</f>
        <v/>
      </c>
      <c r="BY213" s="90" t="str">
        <f>IF(AND(BY$85&gt;=FB213,BY$85&lt;=FC213),IFERROR($G213/FD213,0),"")</f>
        <v/>
      </c>
      <c r="BZ213" s="90" t="str">
        <f>IF(AND(BZ$85&gt;=FB213,BZ$85&lt;=FC213),IFERROR($G213/FD213,0),"")</f>
        <v/>
      </c>
      <c r="CA213" s="90" t="str">
        <f>IF(AND(CA$85&gt;=FB213,CA$85&lt;=FC213),IFERROR($G213/FD213,0),"")</f>
        <v/>
      </c>
      <c r="CB213" s="90" t="str">
        <f>IF(AND(CB$85&gt;=FB213,CB$85&lt;=FC213),IFERROR($G213/FD213,0),"")</f>
        <v/>
      </c>
      <c r="CC213" s="90" t="str">
        <f>IF(AND(CC$85&gt;=FB213,CC$85&lt;=FC213),IFERROR($G213/FD213,0),"")</f>
        <v/>
      </c>
      <c r="CD213" s="90" t="str">
        <f>IF(AND(CD$85&gt;=FB213,CD$85&lt;=FC213),IFERROR($G213/FD213,0),"")</f>
        <v/>
      </c>
      <c r="CE213" s="90" t="str">
        <f>IF(AND(CE$85&gt;=FB213,CE$85&lt;=FC213),IFERROR($G213/FD213,0),"")</f>
        <v/>
      </c>
      <c r="CF213" s="90" t="str">
        <f>IF(AND(CF$85&gt;=FB213,CF$85&lt;=FC213),IFERROR($G213/FD213,0),"")</f>
        <v/>
      </c>
      <c r="CG213" s="90" t="str">
        <f>IF(AND(CG$85&gt;=FB213,CG$85&lt;=FC213),IFERROR($G213/FD213,0),"")</f>
        <v/>
      </c>
      <c r="CH213" s="90" t="str">
        <f>IF(AND(CH$85&gt;=FB213,CH$85&lt;=FC213),IFERROR($G213/FD213,0),"")</f>
        <v/>
      </c>
      <c r="CI213" s="90">
        <f>IF(AND(CI$85&gt;=FB213,CI$85&lt;=FC213),IFERROR($G213/FD213,0),"")</f>
        <v>8671.875</v>
      </c>
      <c r="CJ213" s="90">
        <f>IF(AND(CJ$85&gt;=FB213,CJ$85&lt;=FC213),IFERROR($G213/FD213,0),"")</f>
        <v>8671.875</v>
      </c>
      <c r="CK213" s="90">
        <f>IF(AND(CK$85&gt;=FB213,CK$85&lt;=FC213),IFERROR($G213/FD213,0),"")</f>
        <v>8671.875</v>
      </c>
      <c r="CL213" s="90">
        <f>IF(AND(CL$85&gt;=FB213,CL$85&lt;=FC213),IFERROR($G213/FD213,0),"")</f>
        <v>8671.875</v>
      </c>
      <c r="CM213" s="90">
        <f>IF(AND(CM$85&gt;=FB213,CM$85&lt;=FC213),IFERROR($G213/FD213,0),"")</f>
        <v>8671.875</v>
      </c>
      <c r="CN213" s="90">
        <f>IF(AND(CN$85&gt;=FB213,CN$85&lt;=FC213),IFERROR($G213/FD213,0),"")</f>
        <v>8671.875</v>
      </c>
      <c r="CO213" s="90">
        <f>IF(AND(CO$85&gt;=FB213,CO$85&lt;=FC213),IFERROR($G213/FD213,0),"")</f>
        <v>8671.875</v>
      </c>
      <c r="CP213" s="90">
        <f>IF(AND(CP$85&gt;=FB213,CP$85&lt;=FC213),IFERROR($G213/FD213,0),"")</f>
        <v>8671.875</v>
      </c>
      <c r="CQ213" s="90" t="str">
        <f>IF(AND(CQ$85&gt;=FB213,CQ$85&lt;=FC213),IFERROR($G213/FD213,0),"")</f>
        <v/>
      </c>
      <c r="CR213" s="90" t="str">
        <f>IF(AND(CR$85&gt;=FB213,CR$85&lt;=FC213),IFERROR($G213/FD213,0),"")</f>
        <v/>
      </c>
      <c r="CS213" s="90" t="str">
        <f>IF(AND(CS$85&gt;=FB213,CS$85&lt;=FC213),IFERROR($G213/FD213,0),"")</f>
        <v/>
      </c>
      <c r="CT213" s="90" t="str">
        <f>IF(AND(CT$85&gt;=FB213,CT$85&lt;=FC213),IFERROR($G213/FD213,0),"")</f>
        <v/>
      </c>
      <c r="CU213" s="90" t="str">
        <f>IF(AND(CU$85&gt;=FB213,CU$85&lt;=FC213),IFERROR($G213/FD213,0),"")</f>
        <v/>
      </c>
      <c r="CV213" s="90" t="str">
        <f>IF(AND(CV$85&gt;=FB213,CV$85&lt;=FC213),IFERROR($G213/FD213,0),"")</f>
        <v/>
      </c>
      <c r="CW213" s="90" t="str">
        <f>IF(AND(CW$85&gt;=FB213,CW$85&lt;=FC213),IFERROR($G213/FD213,0),"")</f>
        <v/>
      </c>
      <c r="CX213" s="90" t="str">
        <f>IF(AND(CX$85&gt;=FB213,CX$85&lt;=FC213),IFERROR($G213/FD213,0),"")</f>
        <v/>
      </c>
      <c r="CY213" s="90" t="str">
        <f>IF(AND(CY$85&gt;=FB213,CY$85&lt;=FC213),IFERROR($G213/FD213,0),"")</f>
        <v/>
      </c>
      <c r="CZ213" s="90" t="str">
        <f>IF(AND(CZ$85&gt;=FB213,CZ$85&lt;=FC213),IFERROR($G213/FD213,0),"")</f>
        <v/>
      </c>
      <c r="DA213" s="90" t="str">
        <f>IF(AND(DA$85&gt;=FB213,DA$85&lt;=FC213),IFERROR($G213/FD213,0),"")</f>
        <v/>
      </c>
      <c r="DB213" s="90" t="str">
        <f>IF(AND(DB$85&gt;=FB213,DB$85&lt;=FC213),IFERROR($G213/FD213,0),"")</f>
        <v/>
      </c>
      <c r="DC213" s="90" t="str">
        <f>IF(AND(DC$85&gt;=FB213,DC$85&lt;=FC213),IFERROR($G213/FD213,0),"")</f>
        <v/>
      </c>
      <c r="DD213" s="90" t="str">
        <f>IF(AND(DD$85&gt;=FB213,DD$85&lt;=FC213),IFERROR($G213/FD213,0),"")</f>
        <v/>
      </c>
      <c r="DE213" s="90" t="str">
        <f>IF(AND(DE$85&gt;=FB213,DE$85&lt;=FC213),IFERROR($G213/FD213,0),"")</f>
        <v/>
      </c>
      <c r="DF213" s="90" t="str">
        <f>IF(AND(DF$85&gt;=FB213,DF$85&lt;=FC213),IFERROR($G213/FD213,0),"")</f>
        <v/>
      </c>
      <c r="DG213" s="90" t="str">
        <f>IF(AND(DG$85&gt;=FB213,DG$85&lt;=FC213),IFERROR($G213/FD213,0),"")</f>
        <v/>
      </c>
      <c r="DH213" s="90" t="str">
        <f>IF(AND(DH$85&gt;=FB213,DH$85&lt;=FC213),IFERROR($G213/FD213,0),"")</f>
        <v/>
      </c>
      <c r="DI213" s="90" t="str">
        <f>IF(AND(DI$85&gt;=FB213,DI$85&lt;=FC213),IFERROR($G213/FD213,0),"")</f>
        <v/>
      </c>
      <c r="DJ213" s="90" t="str">
        <f>IF(AND(DJ$85&gt;=FB213,DJ$85&lt;=FC213),IFERROR($G213/FD213,0),"")</f>
        <v/>
      </c>
      <c r="DK213" s="90" t="str">
        <f>IF(AND(DK$85&gt;=FB213,DK$85&lt;=FC213),IFERROR($G213/FD213,0),"")</f>
        <v/>
      </c>
      <c r="DL213" s="90" t="str">
        <f>IF(AND(DL$85&gt;=FB213,DL$85&lt;=FC213),IFERROR($G213/FD213,0),"")</f>
        <v/>
      </c>
      <c r="DM213" s="90" t="str">
        <f>IF(AND(DM$85&gt;=FB213,DM$85&lt;=FC213),IFERROR($G213/FD213,0),"")</f>
        <v/>
      </c>
      <c r="DN213" s="90" t="str">
        <f>IF(AND(DN$85&gt;=FB213,DN$85&lt;=FC213),IFERROR($G213/FD213,0),"")</f>
        <v/>
      </c>
      <c r="DO213" s="90" t="str">
        <f>IF(AND(DO$85&gt;=FB213,DO$85&lt;=FC213),IFERROR($G213/FD213,0),"")</f>
        <v/>
      </c>
      <c r="DP213" s="90" t="str">
        <f>IF(AND(DP$85&gt;=FB213,DP$85&lt;=FC213),IFERROR($G213/FD213,0),"")</f>
        <v/>
      </c>
      <c r="DQ213" s="90" t="str">
        <f>IF(AND(DQ$85&gt;=FB213,DQ$85&lt;=FC213),IFERROR($G213/FD213,0),"")</f>
        <v/>
      </c>
      <c r="DR213" s="90" t="str">
        <f>IF(AND(DR$85&gt;=FB213,DR$85&lt;=FC213),IFERROR($G213/FD213,0),"")</f>
        <v/>
      </c>
      <c r="DS213" s="90" t="str">
        <f>IF(AND(DS$85&gt;=FB213,DS$85&lt;=FC213),IFERROR($G213/FD213,0),"")</f>
        <v/>
      </c>
      <c r="DT213" s="90" t="str">
        <f>IF(AND(DT$85&gt;=FB213,DT$85&lt;=FC213),IFERROR($G213/FD213,0),"")</f>
        <v/>
      </c>
      <c r="DU213" s="90" t="str">
        <f>IF(AND(DU$85&gt;=FB213,DU$85&lt;=FC213),IFERROR($G213/FD213,0),"")</f>
        <v/>
      </c>
      <c r="DV213" s="90" t="str">
        <f>IF(AND(DV$85&gt;=FB213,DV$85&lt;=FC213),IFERROR($G213/FD213,0),"")</f>
        <v/>
      </c>
      <c r="DW213" s="90" t="str">
        <f>IF(AND(DW$85&gt;=FB213,DW$85&lt;=FC213),IFERROR($G213/FD213,0),"")</f>
        <v/>
      </c>
      <c r="DX213" s="90" t="str">
        <f>IF(AND(DX$85&gt;=FB213,DX$85&lt;=FC213),IFERROR($G213/FD213,0),"")</f>
        <v/>
      </c>
      <c r="DY213" s="90" t="str">
        <f>IF(AND(DY$85&gt;=FB213,DY$85&lt;=FC213),IFERROR($G213/FD213,0),"")</f>
        <v/>
      </c>
      <c r="DZ213" s="90" t="str">
        <f>IF(AND(DZ$85&gt;=FB213,DZ$85&lt;=FC213),IFERROR($G213/FD213,0),"")</f>
        <v/>
      </c>
      <c r="EA213" s="90" t="str">
        <f>IF(AND(EA$85&gt;=FB213,EA$85&lt;=FC213),IFERROR($G213/FD213,0),"")</f>
        <v/>
      </c>
      <c r="EB213" s="90" t="str">
        <f>IF(AND(EB$85&gt;=FB213,EB$85&lt;=FC213),IFERROR($G213/FD213,0),"")</f>
        <v/>
      </c>
      <c r="EC213" s="90" t="str">
        <f>IF(AND(EC$85&gt;=FB213,EC$85&lt;=FC213),IFERROR($G213/FD213,0),"")</f>
        <v/>
      </c>
      <c r="ED213" s="90" t="str">
        <f>IF(AND(ED$85&gt;=FB213,ED$85&lt;=FC213),IFERROR($G213/FD213,0),"")</f>
        <v/>
      </c>
      <c r="EE213" s="90" t="str">
        <f>IF(AND(EE$85&gt;=FB213,EE$85&lt;=FC213),IFERROR($G213/FD213,0),"")</f>
        <v/>
      </c>
      <c r="EF213" s="90" t="str">
        <f>IF(AND(EF$85&gt;=FB213,EF$85&lt;=FC213),IFERROR($G213/FD213,0),"")</f>
        <v/>
      </c>
      <c r="EG213" s="90" t="str">
        <f>IF(AND(EG$85&gt;=FB213,EG$85&lt;=FC213),IFERROR($G213/FD213,0),"")</f>
        <v/>
      </c>
      <c r="EH213" s="90" t="str">
        <f>IF(AND(EH$85&gt;=FB213,EH$85&lt;=FC213),IFERROR($G213/FD213,0),"")</f>
        <v/>
      </c>
      <c r="EI213" s="90" t="str">
        <f>IF(AND(EI$85&gt;=FB213,EI$85&lt;=FC213),IFERROR($G213/FD213,0),"")</f>
        <v/>
      </c>
      <c r="EJ213" s="90" t="str">
        <f>IF(AND(EJ$85&gt;=FB213,EJ$85&lt;=FC213),IFERROR($G213/FD213,0),"")</f>
        <v/>
      </c>
      <c r="EK213" s="90" t="str">
        <f>IF(AND(EK$85&gt;=FB213,EK$85&lt;=FC213),IFERROR($G213/FD213,0),"")</f>
        <v/>
      </c>
      <c r="EL213" s="90" t="str">
        <f>IF(AND(EL$85&gt;=FB213,EL$85&lt;=FC213),IFERROR($G213/FD213,0),"")</f>
        <v/>
      </c>
      <c r="EM213" s="90" t="str">
        <f>IF(AND(EM$85&gt;=FB213,EM$85&lt;=FC213),IFERROR($G213/FD213,0),"")</f>
        <v/>
      </c>
      <c r="EN213" s="90" t="str">
        <f>IF(AND(EN$85&gt;=FB213,EN$85&lt;=FC213),IFERROR($G213/FD213,0),"")</f>
        <v/>
      </c>
      <c r="EO213" s="90" t="str">
        <f>IF(AND(EO$85&gt;=FB213,EO$85&lt;=FC213),IFERROR($G213/FD213,0),"")</f>
        <v/>
      </c>
      <c r="EP213" s="90" t="str">
        <f>IF(AND(EP$85&gt;=FB213,EP$85&lt;=FC213),IFERROR($G213/FD213,0),"")</f>
        <v/>
      </c>
      <c r="EQ213" s="90" t="str">
        <f>IF(AND(EQ$85&gt;=FB213,EQ$85&lt;=FC213),IFERROR($G213/FD213,0),"")</f>
        <v/>
      </c>
      <c r="ER213" s="90" t="str">
        <f>IF(AND(ER$85&gt;=FB213,ER$85&lt;=FC213),IFERROR($G213/FD213,0),"")</f>
        <v/>
      </c>
      <c r="ES213" s="90" t="str">
        <f>IF(AND(ES$85&gt;=FB213,ES$85&lt;=FC213),IFERROR($G213/FD213,0),"")</f>
        <v/>
      </c>
      <c r="ET213" s="90" t="str">
        <f>IF(AND(ET$85&gt;=FB213,ET$85&lt;=FC213),IFERROR($G213/FD213,0),"")</f>
        <v/>
      </c>
      <c r="EU213" s="90" t="str">
        <f>IF(AND(EU$85&gt;=FB213,EU$85&lt;=FC213),IFERROR($G213/FD213,0),"")</f>
        <v/>
      </c>
      <c r="EV213" s="90" t="str">
        <f>IF(AND(EV$85&gt;=FB213,EV$85&lt;=FC213),IFERROR($G213/FD213,0),"")</f>
        <v/>
      </c>
      <c r="EW213" s="90" t="str">
        <f>IF(AND(EW$85&gt;=FB213,EW$85&lt;=FC213),IFERROR($G213/FD213,0),"")</f>
        <v/>
      </c>
      <c r="EX213" s="90" t="str">
        <f>IF(AND(EX$85&gt;=FB213,EX$85&lt;=FC213),IFERROR($G213/FD213,0),"")</f>
        <v/>
      </c>
      <c r="EY213" s="90" t="str">
        <f>IF(AND(EY$85&gt;=FB213,EY$85&lt;=FC213),IFERROR($G213/FD213,0),"")</f>
        <v/>
      </c>
      <c r="EZ213" s="90" t="str">
        <f>IF(AND(EZ$85&gt;=FB213,EZ$85&lt;=FC213),IFERROR($G213/FD213,0),"")</f>
        <v/>
      </c>
      <c r="FA213" s="90" t="str">
        <f>IF(AND(FA$85&gt;=FB213,FA$85&lt;=FC213),IFERROR($G213/FD213,0),"")</f>
        <v/>
      </c>
      <c r="FB213">
        <f>'06_Presupuesto'!J299-'02_Rendimientos'!$B$79+1</f>
        <v>80</v>
      </c>
      <c r="FC213">
        <f>'06_Presupuesto'!K299-'02_Rendimientos'!$B$79+1</f>
        <v>87</v>
      </c>
      <c r="FD213">
        <f>FC213-FB213+1</f>
        <v>8</v>
      </c>
    </row>
    <row r="214" spans="2:160">
      <c r="B214" s="109" t="str">
        <f>'06_Presupuesto'!K134</f>
        <v>C.4/k)</v>
      </c>
      <c r="C214" s="109" t="str">
        <f>'06_Presupuesto'!L134</f>
        <v>Lavaplatos con Mueble</v>
      </c>
      <c r="D214" s="109" t="str">
        <f>'06_Presupuesto'!M134</f>
        <v>UNI</v>
      </c>
      <c r="E214" s="110">
        <f>'06_Presupuesto'!N134</f>
        <v>1</v>
      </c>
      <c r="F214" s="110">
        <f>'06_Presupuesto'!O134</f>
        <v>356249.99999999994</v>
      </c>
      <c r="G214" s="110">
        <f>'06_Presupuesto'!P134</f>
        <v>356249.99999999994</v>
      </c>
      <c r="H214" s="110" t="str">
        <f>IF(AND(H$85&gt;=FB214,H$85&lt;=FC214),IFERROR($G214/FD214,0),"")</f>
        <v/>
      </c>
      <c r="I214" s="110" t="str">
        <f>IF(AND(I$85&gt;=FB214,I$85&lt;=FC214),IFERROR($G214/FD214,0),"")</f>
        <v/>
      </c>
      <c r="J214" s="110" t="str">
        <f>IF(AND(J$85&gt;=FB214,J$85&lt;=FC214),IFERROR($G214/FD214,0),"")</f>
        <v/>
      </c>
      <c r="K214" s="110" t="str">
        <f>IF(AND(K$85&gt;=FB214,K$85&lt;=FC214),IFERROR($G214/FD214,0),"")</f>
        <v/>
      </c>
      <c r="L214" s="110" t="str">
        <f>IF(AND(L$85&gt;=FB214,L$85&lt;=FC214),IFERROR($G214/FD214,0),"")</f>
        <v/>
      </c>
      <c r="M214" s="110" t="str">
        <f>IF(AND(M$85&gt;=FB214,M$85&lt;=FC214),IFERROR($G214/FD214,0),"")</f>
        <v/>
      </c>
      <c r="N214" s="110" t="str">
        <f>IF(AND(N$85&gt;=FB214,N$85&lt;=FC214),IFERROR($G214/FD214,0),"")</f>
        <v/>
      </c>
      <c r="O214" s="110" t="str">
        <f>IF(AND(O$85&gt;=FB214,O$85&lt;=FC214),IFERROR($G214/FD214,0),"")</f>
        <v/>
      </c>
      <c r="P214" s="110" t="str">
        <f>IF(AND(P$85&gt;=FB214,P$85&lt;=FC214),IFERROR($G214/FD214,0),"")</f>
        <v/>
      </c>
      <c r="Q214" s="110" t="str">
        <f>IF(AND(Q$85&gt;=FB214,Q$85&lt;=FC214),IFERROR($G214/FD214,0),"")</f>
        <v/>
      </c>
      <c r="R214" s="110" t="str">
        <f>IF(AND(R$85&gt;=FB214,R$85&lt;=FC214),IFERROR($G214/FD214,0),"")</f>
        <v/>
      </c>
      <c r="S214" s="110" t="str">
        <f>IF(AND(S$85&gt;=FB214,S$85&lt;=FC214),IFERROR($G214/FD214,0),"")</f>
        <v/>
      </c>
      <c r="T214" s="110" t="str">
        <f>IF(AND(T$85&gt;=FB214,T$85&lt;=FC214),IFERROR($G214/FD214,0),"")</f>
        <v/>
      </c>
      <c r="U214" s="110" t="str">
        <f>IF(AND(U$85&gt;=FB214,U$85&lt;=FC214),IFERROR($G214/FD214,0),"")</f>
        <v/>
      </c>
      <c r="V214" s="110" t="str">
        <f>IF(AND(V$85&gt;=FB214,V$85&lt;=FC214),IFERROR($G214/FD214,0),"")</f>
        <v/>
      </c>
      <c r="W214" s="110" t="str">
        <f>IF(AND(W$85&gt;=FB214,W$85&lt;=FC214),IFERROR($G214/FD214,0),"")</f>
        <v/>
      </c>
      <c r="X214" s="110" t="str">
        <f>IF(AND(X$85&gt;=FB214,X$85&lt;=FC214),IFERROR($G214/FD214,0),"")</f>
        <v/>
      </c>
      <c r="Y214" s="110" t="str">
        <f>IF(AND(Y$85&gt;=FB214,Y$85&lt;=FC214),IFERROR($G214/FD214,0),"")</f>
        <v/>
      </c>
      <c r="Z214" s="110" t="str">
        <f>IF(AND(Z$85&gt;=FB214,Z$85&lt;=FC214),IFERROR($G214/FD214,0),"")</f>
        <v/>
      </c>
      <c r="AA214" s="110" t="str">
        <f>IF(AND(AA$85&gt;=FB214,AA$85&lt;=FC214),IFERROR($G214/FD214,0),"")</f>
        <v/>
      </c>
      <c r="AB214" s="110" t="str">
        <f>IF(AND(AB$85&gt;=FB214,AB$85&lt;=FC214),IFERROR($G214/FD214,0),"")</f>
        <v/>
      </c>
      <c r="AC214" s="110" t="str">
        <f>IF(AND(AC$85&gt;=FB214,AC$85&lt;=FC214),IFERROR($G214/FD214,0),"")</f>
        <v/>
      </c>
      <c r="AD214" s="110" t="str">
        <f>IF(AND(AD$85&gt;=FB214,AD$85&lt;=FC214),IFERROR($G214/FD214,0),"")</f>
        <v/>
      </c>
      <c r="AE214" s="110" t="str">
        <f>IF(AND(AE$85&gt;=FB214,AE$85&lt;=FC214),IFERROR($G214/FD214,0),"")</f>
        <v/>
      </c>
      <c r="AF214" s="110" t="str">
        <f>IF(AND(AF$85&gt;=FB214,AF$85&lt;=FC214),IFERROR($G214/FD214,0),"")</f>
        <v/>
      </c>
      <c r="AG214" s="110" t="str">
        <f>IF(AND(AG$85&gt;=FB214,AG$85&lt;=FC214),IFERROR($G214/FD214,0),"")</f>
        <v/>
      </c>
      <c r="AH214" s="110" t="str">
        <f>IF(AND(AH$85&gt;=FB214,AH$85&lt;=FC214),IFERROR($G214/FD214,0),"")</f>
        <v/>
      </c>
      <c r="AI214" s="110" t="str">
        <f>IF(AND(AI$85&gt;=FB214,AI$85&lt;=FC214),IFERROR($G214/FD214,0),"")</f>
        <v/>
      </c>
      <c r="AJ214" s="110" t="str">
        <f>IF(AND(AJ$85&gt;=FB214,AJ$85&lt;=FC214),IFERROR($G214/FD214,0),"")</f>
        <v/>
      </c>
      <c r="AK214" s="110" t="str">
        <f>IF(AND(AK$85&gt;=FB214,AK$85&lt;=FC214),IFERROR($G214/FD214,0),"")</f>
        <v/>
      </c>
      <c r="AL214" s="110" t="str">
        <f>IF(AND(AL$85&gt;=FB214,AL$85&lt;=FC214),IFERROR($G214/FD214,0),"")</f>
        <v/>
      </c>
      <c r="AM214" s="110" t="str">
        <f>IF(AND(AM$85&gt;=FB214,AM$85&lt;=FC214),IFERROR($G214/FD214,0),"")</f>
        <v/>
      </c>
      <c r="AN214" s="110" t="str">
        <f>IF(AND(AN$85&gt;=FB214,AN$85&lt;=FC214),IFERROR($G214/FD214,0),"")</f>
        <v/>
      </c>
      <c r="AO214" s="110" t="str">
        <f>IF(AND(AO$85&gt;=FB214,AO$85&lt;=FC214),IFERROR($G214/FD214,0),"")</f>
        <v/>
      </c>
      <c r="AP214" s="110" t="str">
        <f>IF(AND(AP$85&gt;=FB214,AP$85&lt;=FC214),IFERROR($G214/FD214,0),"")</f>
        <v/>
      </c>
      <c r="AQ214" s="110" t="str">
        <f>IF(AND(AQ$85&gt;=FB214,AQ$85&lt;=FC214),IFERROR($G214/FD214,0),"")</f>
        <v/>
      </c>
      <c r="AR214" s="110" t="str">
        <f>IF(AND(AR$85&gt;=FB214,AR$85&lt;=FC214),IFERROR($G214/FD214,0),"")</f>
        <v/>
      </c>
      <c r="AS214" s="110" t="str">
        <f>IF(AND(AS$85&gt;=FB214,AS$85&lt;=FC214),IFERROR($G214/FD214,0),"")</f>
        <v/>
      </c>
      <c r="AT214" s="110" t="str">
        <f>IF(AND(AT$85&gt;=FB214,AT$85&lt;=FC214),IFERROR($G214/FD214,0),"")</f>
        <v/>
      </c>
      <c r="AU214" s="110" t="str">
        <f>IF(AND(AU$85&gt;=FB214,AU$85&lt;=FC214),IFERROR($G214/FD214,0),"")</f>
        <v/>
      </c>
      <c r="AV214" s="110" t="str">
        <f>IF(AND(AV$85&gt;=FB214,AV$85&lt;=FC214),IFERROR($G214/FD214,0),"")</f>
        <v/>
      </c>
      <c r="AW214" s="110" t="str">
        <f>IF(AND(AW$85&gt;=FB214,AW$85&lt;=FC214),IFERROR($G214/FD214,0),"")</f>
        <v/>
      </c>
      <c r="AX214" s="110" t="str">
        <f>IF(AND(AX$85&gt;=FB214,AX$85&lt;=FC214),IFERROR($G214/FD214,0),"")</f>
        <v/>
      </c>
      <c r="AY214" s="110" t="str">
        <f>IF(AND(AY$85&gt;=FB214,AY$85&lt;=FC214),IFERROR($G214/FD214,0),"")</f>
        <v/>
      </c>
      <c r="AZ214" s="110" t="str">
        <f>IF(AND(AZ$85&gt;=FB214,AZ$85&lt;=FC214),IFERROR($G214/FD214,0),"")</f>
        <v/>
      </c>
      <c r="BA214" s="110" t="str">
        <f>IF(AND(BA$85&gt;=FB214,BA$85&lt;=FC214),IFERROR($G214/FD214,0),"")</f>
        <v/>
      </c>
      <c r="BB214" s="110" t="str">
        <f>IF(AND(BB$85&gt;=FB214,BB$85&lt;=FC214),IFERROR($G214/FD214,0),"")</f>
        <v/>
      </c>
      <c r="BC214" s="110" t="str">
        <f>IF(AND(BC$85&gt;=FB214,BC$85&lt;=FC214),IFERROR($G214/FD214,0),"")</f>
        <v/>
      </c>
      <c r="BD214" s="110" t="str">
        <f>IF(AND(BD$85&gt;=FB214,BD$85&lt;=FC214),IFERROR($G214/FD214,0),"")</f>
        <v/>
      </c>
      <c r="BE214" s="110" t="str">
        <f>IF(AND(BE$85&gt;=FB214,BE$85&lt;=FC214),IFERROR($G214/FD214,0),"")</f>
        <v/>
      </c>
      <c r="BF214" s="110" t="str">
        <f>IF(AND(BF$85&gt;=FB214,BF$85&lt;=FC214),IFERROR($G214/FD214,0),"")</f>
        <v/>
      </c>
      <c r="BG214" s="110" t="str">
        <f>IF(AND(BG$85&gt;=FB214,BG$85&lt;=FC214),IFERROR($G214/FD214,0),"")</f>
        <v/>
      </c>
      <c r="BH214" s="110" t="str">
        <f>IF(AND(BH$85&gt;=FB214,BH$85&lt;=FC214),IFERROR($G214/FD214,0),"")</f>
        <v/>
      </c>
      <c r="BI214" s="110" t="str">
        <f>IF(AND(BI$85&gt;=FB214,BI$85&lt;=FC214),IFERROR($G214/FD214,0),"")</f>
        <v/>
      </c>
      <c r="BJ214" s="110" t="str">
        <f>IF(AND(BJ$85&gt;=FB214,BJ$85&lt;=FC214),IFERROR($G214/FD214,0),"")</f>
        <v/>
      </c>
      <c r="BK214" s="110" t="str">
        <f>IF(AND(BK$85&gt;=FB214,BK$85&lt;=FC214),IFERROR($G214/FD214,0),"")</f>
        <v/>
      </c>
      <c r="BL214" s="110" t="str">
        <f>IF(AND(BL$85&gt;=FB214,BL$85&lt;=FC214),IFERROR($G214/FD214,0),"")</f>
        <v/>
      </c>
      <c r="BM214" s="110" t="str">
        <f>IF(AND(BM$85&gt;=FB214,BM$85&lt;=FC214),IFERROR($G214/FD214,0),"")</f>
        <v/>
      </c>
      <c r="BN214" s="110" t="str">
        <f>IF(AND(BN$85&gt;=FB214,BN$85&lt;=FC214),IFERROR($G214/FD214,0),"")</f>
        <v/>
      </c>
      <c r="BO214" s="110" t="str">
        <f>IF(AND(BO$85&gt;=FB214,BO$85&lt;=FC214),IFERROR($G214/FD214,0),"")</f>
        <v/>
      </c>
      <c r="BP214" s="110" t="str">
        <f>IF(AND(BP$85&gt;=FB214,BP$85&lt;=FC214),IFERROR($G214/FD214,0),"")</f>
        <v/>
      </c>
      <c r="BQ214" s="110" t="str">
        <f>IF(AND(BQ$85&gt;=FB214,BQ$85&lt;=FC214),IFERROR($G214/FD214,0),"")</f>
        <v/>
      </c>
      <c r="BR214" s="110" t="str">
        <f>IF(AND(BR$85&gt;=FB214,BR$85&lt;=FC214),IFERROR($G214/FD214,0),"")</f>
        <v/>
      </c>
      <c r="BS214" s="110" t="str">
        <f>IF(AND(BS$85&gt;=FB214,BS$85&lt;=FC214),IFERROR($G214/FD214,0),"")</f>
        <v/>
      </c>
      <c r="BT214" s="110" t="str">
        <f>IF(AND(BT$85&gt;=FB214,BT$85&lt;=FC214),IFERROR($G214/FD214,0),"")</f>
        <v/>
      </c>
      <c r="BU214" s="110" t="str">
        <f>IF(AND(BU$85&gt;=FB214,BU$85&lt;=FC214),IFERROR($G214/FD214,0),"")</f>
        <v/>
      </c>
      <c r="BV214" s="110" t="str">
        <f>IF(AND(BV$85&gt;=FB214,BV$85&lt;=FC214),IFERROR($G214/FD214,0),"")</f>
        <v/>
      </c>
      <c r="BW214" s="110" t="str">
        <f>IF(AND(BW$85&gt;=FB214,BW$85&lt;=FC214),IFERROR($G214/FD214,0),"")</f>
        <v/>
      </c>
      <c r="BX214" s="110" t="str">
        <f>IF(AND(BX$85&gt;=FB214,BX$85&lt;=FC214),IFERROR($G214/FD214,0),"")</f>
        <v/>
      </c>
      <c r="BY214" s="110" t="str">
        <f>IF(AND(BY$85&gt;=FB214,BY$85&lt;=FC214),IFERROR($G214/FD214,0),"")</f>
        <v/>
      </c>
      <c r="BZ214" s="110" t="str">
        <f>IF(AND(BZ$85&gt;=FB214,BZ$85&lt;=FC214),IFERROR($G214/FD214,0),"")</f>
        <v/>
      </c>
      <c r="CA214" s="110" t="str">
        <f>IF(AND(CA$85&gt;=FB214,CA$85&lt;=FC214),IFERROR($G214/FD214,0),"")</f>
        <v/>
      </c>
      <c r="CB214" s="110" t="str">
        <f>IF(AND(CB$85&gt;=FB214,CB$85&lt;=FC214),IFERROR($G214/FD214,0),"")</f>
        <v/>
      </c>
      <c r="CC214" s="110" t="str">
        <f>IF(AND(CC$85&gt;=FB214,CC$85&lt;=FC214),IFERROR($G214/FD214,0),"")</f>
        <v/>
      </c>
      <c r="CD214" s="110" t="str">
        <f>IF(AND(CD$85&gt;=FB214,CD$85&lt;=FC214),IFERROR($G214/FD214,0),"")</f>
        <v/>
      </c>
      <c r="CE214" s="110" t="str">
        <f>IF(AND(CE$85&gt;=FB214,CE$85&lt;=FC214),IFERROR($G214/FD214,0),"")</f>
        <v/>
      </c>
      <c r="CF214" s="110" t="str">
        <f>IF(AND(CF$85&gt;=FB214,CF$85&lt;=FC214),IFERROR($G214/FD214,0),"")</f>
        <v/>
      </c>
      <c r="CG214" s="110" t="str">
        <f>IF(AND(CG$85&gt;=FB214,CG$85&lt;=FC214),IFERROR($G214/FD214,0),"")</f>
        <v/>
      </c>
      <c r="CH214" s="110" t="str">
        <f>IF(AND(CH$85&gt;=FB214,CH$85&lt;=FC214),IFERROR($G214/FD214,0),"")</f>
        <v/>
      </c>
      <c r="CI214" s="110">
        <f>IF(AND(CI$85&gt;=FB214,CI$85&lt;=FC214),IFERROR($G214/FD214,0),"")</f>
        <v>44531.249999999993</v>
      </c>
      <c r="CJ214" s="110">
        <f>IF(AND(CJ$85&gt;=FB214,CJ$85&lt;=FC214),IFERROR($G214/FD214,0),"")</f>
        <v>44531.249999999993</v>
      </c>
      <c r="CK214" s="110">
        <f>IF(AND(CK$85&gt;=FB214,CK$85&lt;=FC214),IFERROR($G214/FD214,0),"")</f>
        <v>44531.249999999993</v>
      </c>
      <c r="CL214" s="110">
        <f>IF(AND(CL$85&gt;=FB214,CL$85&lt;=FC214),IFERROR($G214/FD214,0),"")</f>
        <v>44531.249999999993</v>
      </c>
      <c r="CM214" s="110">
        <f>IF(AND(CM$85&gt;=FB214,CM$85&lt;=FC214),IFERROR($G214/FD214,0),"")</f>
        <v>44531.249999999993</v>
      </c>
      <c r="CN214" s="110">
        <f>IF(AND(CN$85&gt;=FB214,CN$85&lt;=FC214),IFERROR($G214/FD214,0),"")</f>
        <v>44531.249999999993</v>
      </c>
      <c r="CO214" s="110">
        <f>IF(AND(CO$85&gt;=FB214,CO$85&lt;=FC214),IFERROR($G214/FD214,0),"")</f>
        <v>44531.249999999993</v>
      </c>
      <c r="CP214" s="110">
        <f>IF(AND(CP$85&gt;=FB214,CP$85&lt;=FC214),IFERROR($G214/FD214,0),"")</f>
        <v>44531.249999999993</v>
      </c>
      <c r="CQ214" s="110" t="str">
        <f>IF(AND(CQ$85&gt;=FB214,CQ$85&lt;=FC214),IFERROR($G214/FD214,0),"")</f>
        <v/>
      </c>
      <c r="CR214" s="110" t="str">
        <f>IF(AND(CR$85&gt;=FB214,CR$85&lt;=FC214),IFERROR($G214/FD214,0),"")</f>
        <v/>
      </c>
      <c r="CS214" s="110" t="str">
        <f>IF(AND(CS$85&gt;=FB214,CS$85&lt;=FC214),IFERROR($G214/FD214,0),"")</f>
        <v/>
      </c>
      <c r="CT214" s="110" t="str">
        <f>IF(AND(CT$85&gt;=FB214,CT$85&lt;=FC214),IFERROR($G214/FD214,0),"")</f>
        <v/>
      </c>
      <c r="CU214" s="110" t="str">
        <f>IF(AND(CU$85&gt;=FB214,CU$85&lt;=FC214),IFERROR($G214/FD214,0),"")</f>
        <v/>
      </c>
      <c r="CV214" s="110" t="str">
        <f>IF(AND(CV$85&gt;=FB214,CV$85&lt;=FC214),IFERROR($G214/FD214,0),"")</f>
        <v/>
      </c>
      <c r="CW214" s="110" t="str">
        <f>IF(AND(CW$85&gt;=FB214,CW$85&lt;=FC214),IFERROR($G214/FD214,0),"")</f>
        <v/>
      </c>
      <c r="CX214" s="110" t="str">
        <f>IF(AND(CX$85&gt;=FB214,CX$85&lt;=FC214),IFERROR($G214/FD214,0),"")</f>
        <v/>
      </c>
      <c r="CY214" s="110" t="str">
        <f>IF(AND(CY$85&gt;=FB214,CY$85&lt;=FC214),IFERROR($G214/FD214,0),"")</f>
        <v/>
      </c>
      <c r="CZ214" s="110" t="str">
        <f>IF(AND(CZ$85&gt;=FB214,CZ$85&lt;=FC214),IFERROR($G214/FD214,0),"")</f>
        <v/>
      </c>
      <c r="DA214" s="110" t="str">
        <f>IF(AND(DA$85&gt;=FB214,DA$85&lt;=FC214),IFERROR($G214/FD214,0),"")</f>
        <v/>
      </c>
      <c r="DB214" s="110" t="str">
        <f>IF(AND(DB$85&gt;=FB214,DB$85&lt;=FC214),IFERROR($G214/FD214,0),"")</f>
        <v/>
      </c>
      <c r="DC214" s="110" t="str">
        <f>IF(AND(DC$85&gt;=FB214,DC$85&lt;=FC214),IFERROR($G214/FD214,0),"")</f>
        <v/>
      </c>
      <c r="DD214" s="110" t="str">
        <f>IF(AND(DD$85&gt;=FB214,DD$85&lt;=FC214),IFERROR($G214/FD214,0),"")</f>
        <v/>
      </c>
      <c r="DE214" s="110" t="str">
        <f>IF(AND(DE$85&gt;=FB214,DE$85&lt;=FC214),IFERROR($G214/FD214,0),"")</f>
        <v/>
      </c>
      <c r="DF214" s="110" t="str">
        <f>IF(AND(DF$85&gt;=FB214,DF$85&lt;=FC214),IFERROR($G214/FD214,0),"")</f>
        <v/>
      </c>
      <c r="DG214" s="110" t="str">
        <f>IF(AND(DG$85&gt;=FB214,DG$85&lt;=FC214),IFERROR($G214/FD214,0),"")</f>
        <v/>
      </c>
      <c r="DH214" s="110" t="str">
        <f>IF(AND(DH$85&gt;=FB214,DH$85&lt;=FC214),IFERROR($G214/FD214,0),"")</f>
        <v/>
      </c>
      <c r="DI214" s="110" t="str">
        <f>IF(AND(DI$85&gt;=FB214,DI$85&lt;=FC214),IFERROR($G214/FD214,0),"")</f>
        <v/>
      </c>
      <c r="DJ214" s="110" t="str">
        <f>IF(AND(DJ$85&gt;=FB214,DJ$85&lt;=FC214),IFERROR($G214/FD214,0),"")</f>
        <v/>
      </c>
      <c r="DK214" s="110" t="str">
        <f>IF(AND(DK$85&gt;=FB214,DK$85&lt;=FC214),IFERROR($G214/FD214,0),"")</f>
        <v/>
      </c>
      <c r="DL214" s="110" t="str">
        <f>IF(AND(DL$85&gt;=FB214,DL$85&lt;=FC214),IFERROR($G214/FD214,0),"")</f>
        <v/>
      </c>
      <c r="DM214" s="110" t="str">
        <f>IF(AND(DM$85&gt;=FB214,DM$85&lt;=FC214),IFERROR($G214/FD214,0),"")</f>
        <v/>
      </c>
      <c r="DN214" s="110" t="str">
        <f>IF(AND(DN$85&gt;=FB214,DN$85&lt;=FC214),IFERROR($G214/FD214,0),"")</f>
        <v/>
      </c>
      <c r="DO214" s="110" t="str">
        <f>IF(AND(DO$85&gt;=FB214,DO$85&lt;=FC214),IFERROR($G214/FD214,0),"")</f>
        <v/>
      </c>
      <c r="DP214" s="110" t="str">
        <f>IF(AND(DP$85&gt;=FB214,DP$85&lt;=FC214),IFERROR($G214/FD214,0),"")</f>
        <v/>
      </c>
      <c r="DQ214" s="110" t="str">
        <f>IF(AND(DQ$85&gt;=FB214,DQ$85&lt;=FC214),IFERROR($G214/FD214,0),"")</f>
        <v/>
      </c>
      <c r="DR214" s="110" t="str">
        <f>IF(AND(DR$85&gt;=FB214,DR$85&lt;=FC214),IFERROR($G214/FD214,0),"")</f>
        <v/>
      </c>
      <c r="DS214" s="110" t="str">
        <f>IF(AND(DS$85&gt;=FB214,DS$85&lt;=FC214),IFERROR($G214/FD214,0),"")</f>
        <v/>
      </c>
      <c r="DT214" s="110" t="str">
        <f>IF(AND(DT$85&gt;=FB214,DT$85&lt;=FC214),IFERROR($G214/FD214,0),"")</f>
        <v/>
      </c>
      <c r="DU214" s="110" t="str">
        <f>IF(AND(DU$85&gt;=FB214,DU$85&lt;=FC214),IFERROR($G214/FD214,0),"")</f>
        <v/>
      </c>
      <c r="DV214" s="110" t="str">
        <f>IF(AND(DV$85&gt;=FB214,DV$85&lt;=FC214),IFERROR($G214/FD214,0),"")</f>
        <v/>
      </c>
      <c r="DW214" s="110" t="str">
        <f>IF(AND(DW$85&gt;=FB214,DW$85&lt;=FC214),IFERROR($G214/FD214,0),"")</f>
        <v/>
      </c>
      <c r="DX214" s="110" t="str">
        <f>IF(AND(DX$85&gt;=FB214,DX$85&lt;=FC214),IFERROR($G214/FD214,0),"")</f>
        <v/>
      </c>
      <c r="DY214" s="110" t="str">
        <f>IF(AND(DY$85&gt;=FB214,DY$85&lt;=FC214),IFERROR($G214/FD214,0),"")</f>
        <v/>
      </c>
      <c r="DZ214" s="110" t="str">
        <f>IF(AND(DZ$85&gt;=FB214,DZ$85&lt;=FC214),IFERROR($G214/FD214,0),"")</f>
        <v/>
      </c>
      <c r="EA214" s="110" t="str">
        <f>IF(AND(EA$85&gt;=FB214,EA$85&lt;=FC214),IFERROR($G214/FD214,0),"")</f>
        <v/>
      </c>
      <c r="EB214" s="110" t="str">
        <f>IF(AND(EB$85&gt;=FB214,EB$85&lt;=FC214),IFERROR($G214/FD214,0),"")</f>
        <v/>
      </c>
      <c r="EC214" s="110" t="str">
        <f>IF(AND(EC$85&gt;=FB214,EC$85&lt;=FC214),IFERROR($G214/FD214,0),"")</f>
        <v/>
      </c>
      <c r="ED214" s="110" t="str">
        <f>IF(AND(ED$85&gt;=FB214,ED$85&lt;=FC214),IFERROR($G214/FD214,0),"")</f>
        <v/>
      </c>
      <c r="EE214" s="110" t="str">
        <f>IF(AND(EE$85&gt;=FB214,EE$85&lt;=FC214),IFERROR($G214/FD214,0),"")</f>
        <v/>
      </c>
      <c r="EF214" s="110" t="str">
        <f>IF(AND(EF$85&gt;=FB214,EF$85&lt;=FC214),IFERROR($G214/FD214,0),"")</f>
        <v/>
      </c>
      <c r="EG214" s="110" t="str">
        <f>IF(AND(EG$85&gt;=FB214,EG$85&lt;=FC214),IFERROR($G214/FD214,0),"")</f>
        <v/>
      </c>
      <c r="EH214" s="110" t="str">
        <f>IF(AND(EH$85&gt;=FB214,EH$85&lt;=FC214),IFERROR($G214/FD214,0),"")</f>
        <v/>
      </c>
      <c r="EI214" s="110" t="str">
        <f>IF(AND(EI$85&gt;=FB214,EI$85&lt;=FC214),IFERROR($G214/FD214,0),"")</f>
        <v/>
      </c>
      <c r="EJ214" s="110" t="str">
        <f>IF(AND(EJ$85&gt;=FB214,EJ$85&lt;=FC214),IFERROR($G214/FD214,0),"")</f>
        <v/>
      </c>
      <c r="EK214" s="110" t="str">
        <f>IF(AND(EK$85&gt;=FB214,EK$85&lt;=FC214),IFERROR($G214/FD214,0),"")</f>
        <v/>
      </c>
      <c r="EL214" s="110" t="str">
        <f>IF(AND(EL$85&gt;=FB214,EL$85&lt;=FC214),IFERROR($G214/FD214,0),"")</f>
        <v/>
      </c>
      <c r="EM214" s="110" t="str">
        <f>IF(AND(EM$85&gt;=FB214,EM$85&lt;=FC214),IFERROR($G214/FD214,0),"")</f>
        <v/>
      </c>
      <c r="EN214" s="110" t="str">
        <f>IF(AND(EN$85&gt;=FB214,EN$85&lt;=FC214),IFERROR($G214/FD214,0),"")</f>
        <v/>
      </c>
      <c r="EO214" s="110" t="str">
        <f>IF(AND(EO$85&gt;=FB214,EO$85&lt;=FC214),IFERROR($G214/FD214,0),"")</f>
        <v/>
      </c>
      <c r="EP214" s="110" t="str">
        <f>IF(AND(EP$85&gt;=FB214,EP$85&lt;=FC214),IFERROR($G214/FD214,0),"")</f>
        <v/>
      </c>
      <c r="EQ214" s="110" t="str">
        <f>IF(AND(EQ$85&gt;=FB214,EQ$85&lt;=FC214),IFERROR($G214/FD214,0),"")</f>
        <v/>
      </c>
      <c r="ER214" s="110" t="str">
        <f>IF(AND(ER$85&gt;=FB214,ER$85&lt;=FC214),IFERROR($G214/FD214,0),"")</f>
        <v/>
      </c>
      <c r="ES214" s="110" t="str">
        <f>IF(AND(ES$85&gt;=FB214,ES$85&lt;=FC214),IFERROR($G214/FD214,0),"")</f>
        <v/>
      </c>
      <c r="ET214" s="110" t="str">
        <f>IF(AND(ET$85&gt;=FB214,ET$85&lt;=FC214),IFERROR($G214/FD214,0),"")</f>
        <v/>
      </c>
      <c r="EU214" s="110" t="str">
        <f>IF(AND(EU$85&gt;=FB214,EU$85&lt;=FC214),IFERROR($G214/FD214,0),"")</f>
        <v/>
      </c>
      <c r="EV214" s="110" t="str">
        <f>IF(AND(EV$85&gt;=FB214,EV$85&lt;=FC214),IFERROR($G214/FD214,0),"")</f>
        <v/>
      </c>
      <c r="EW214" s="110" t="str">
        <f>IF(AND(EW$85&gt;=FB214,EW$85&lt;=FC214),IFERROR($G214/FD214,0),"")</f>
        <v/>
      </c>
      <c r="EX214" s="110" t="str">
        <f>IF(AND(EX$85&gt;=FB214,EX$85&lt;=FC214),IFERROR($G214/FD214,0),"")</f>
        <v/>
      </c>
      <c r="EY214" s="110" t="str">
        <f>IF(AND(EY$85&gt;=FB214,EY$85&lt;=FC214),IFERROR($G214/FD214,0),"")</f>
        <v/>
      </c>
      <c r="EZ214" s="110" t="str">
        <f>IF(AND(EZ$85&gt;=FB214,EZ$85&lt;=FC214),IFERROR($G214/FD214,0),"")</f>
        <v/>
      </c>
      <c r="FA214" s="110" t="str">
        <f>IF(AND(FA$85&gt;=FB214,FA$85&lt;=FC214),IFERROR($G214/FD214,0),"")</f>
        <v/>
      </c>
      <c r="FB214">
        <f>'06_Presupuesto'!J300-'02_Rendimientos'!$B$79+1</f>
        <v>80</v>
      </c>
      <c r="FC214">
        <f>'06_Presupuesto'!K300-'02_Rendimientos'!$B$79+1</f>
        <v>87</v>
      </c>
      <c r="FD214">
        <f>FC214-FB214+1</f>
        <v>8</v>
      </c>
    </row>
    <row r="215" spans="2:160">
      <c r="B215" t="str">
        <f>'06_Presupuesto'!K135</f>
        <v>C.4/l)</v>
      </c>
      <c r="C215" t="str">
        <f>'06_Presupuesto'!L135</f>
        <v>Llave lavaplatos</v>
      </c>
      <c r="D215" t="str">
        <f>'06_Presupuesto'!M135</f>
        <v>UNI</v>
      </c>
      <c r="E215" s="90">
        <f>'06_Presupuesto'!N135</f>
        <v>1</v>
      </c>
      <c r="F215" s="90">
        <f>'06_Presupuesto'!O135</f>
        <v>60000</v>
      </c>
      <c r="G215" s="90">
        <f>'06_Presupuesto'!P135</f>
        <v>60000</v>
      </c>
      <c r="H215" s="90" t="str">
        <f>IF(AND(H$85&gt;=FB215,H$85&lt;=FC215),IFERROR($G215/FD215,0),"")</f>
        <v/>
      </c>
      <c r="I215" s="90" t="str">
        <f>IF(AND(I$85&gt;=FB215,I$85&lt;=FC215),IFERROR($G215/FD215,0),"")</f>
        <v/>
      </c>
      <c r="J215" s="90" t="str">
        <f>IF(AND(J$85&gt;=FB215,J$85&lt;=FC215),IFERROR($G215/FD215,0),"")</f>
        <v/>
      </c>
      <c r="K215" s="90" t="str">
        <f>IF(AND(K$85&gt;=FB215,K$85&lt;=FC215),IFERROR($G215/FD215,0),"")</f>
        <v/>
      </c>
      <c r="L215" s="90" t="str">
        <f>IF(AND(L$85&gt;=FB215,L$85&lt;=FC215),IFERROR($G215/FD215,0),"")</f>
        <v/>
      </c>
      <c r="M215" s="90" t="str">
        <f>IF(AND(M$85&gt;=FB215,M$85&lt;=FC215),IFERROR($G215/FD215,0),"")</f>
        <v/>
      </c>
      <c r="N215" s="90" t="str">
        <f>IF(AND(N$85&gt;=FB215,N$85&lt;=FC215),IFERROR($G215/FD215,0),"")</f>
        <v/>
      </c>
      <c r="O215" s="90" t="str">
        <f>IF(AND(O$85&gt;=FB215,O$85&lt;=FC215),IFERROR($G215/FD215,0),"")</f>
        <v/>
      </c>
      <c r="P215" s="90" t="str">
        <f>IF(AND(P$85&gt;=FB215,P$85&lt;=FC215),IFERROR($G215/FD215,0),"")</f>
        <v/>
      </c>
      <c r="Q215" s="90" t="str">
        <f>IF(AND(Q$85&gt;=FB215,Q$85&lt;=FC215),IFERROR($G215/FD215,0),"")</f>
        <v/>
      </c>
      <c r="R215" s="90" t="str">
        <f>IF(AND(R$85&gt;=FB215,R$85&lt;=FC215),IFERROR($G215/FD215,0),"")</f>
        <v/>
      </c>
      <c r="S215" s="90" t="str">
        <f>IF(AND(S$85&gt;=FB215,S$85&lt;=FC215),IFERROR($G215/FD215,0),"")</f>
        <v/>
      </c>
      <c r="T215" s="90" t="str">
        <f>IF(AND(T$85&gt;=FB215,T$85&lt;=FC215),IFERROR($G215/FD215,0),"")</f>
        <v/>
      </c>
      <c r="U215" s="90" t="str">
        <f>IF(AND(U$85&gt;=FB215,U$85&lt;=FC215),IFERROR($G215/FD215,0),"")</f>
        <v/>
      </c>
      <c r="V215" s="90" t="str">
        <f>IF(AND(V$85&gt;=FB215,V$85&lt;=FC215),IFERROR($G215/FD215,0),"")</f>
        <v/>
      </c>
      <c r="W215" s="90" t="str">
        <f>IF(AND(W$85&gt;=FB215,W$85&lt;=FC215),IFERROR($G215/FD215,0),"")</f>
        <v/>
      </c>
      <c r="X215" s="90" t="str">
        <f>IF(AND(X$85&gt;=FB215,X$85&lt;=FC215),IFERROR($G215/FD215,0),"")</f>
        <v/>
      </c>
      <c r="Y215" s="90" t="str">
        <f>IF(AND(Y$85&gt;=FB215,Y$85&lt;=FC215),IFERROR($G215/FD215,0),"")</f>
        <v/>
      </c>
      <c r="Z215" s="90" t="str">
        <f>IF(AND(Z$85&gt;=FB215,Z$85&lt;=FC215),IFERROR($G215/FD215,0),"")</f>
        <v/>
      </c>
      <c r="AA215" s="90" t="str">
        <f>IF(AND(AA$85&gt;=FB215,AA$85&lt;=FC215),IFERROR($G215/FD215,0),"")</f>
        <v/>
      </c>
      <c r="AB215" s="90" t="str">
        <f>IF(AND(AB$85&gt;=FB215,AB$85&lt;=FC215),IFERROR($G215/FD215,0),"")</f>
        <v/>
      </c>
      <c r="AC215" s="90" t="str">
        <f>IF(AND(AC$85&gt;=FB215,AC$85&lt;=FC215),IFERROR($G215/FD215,0),"")</f>
        <v/>
      </c>
      <c r="AD215" s="90" t="str">
        <f>IF(AND(AD$85&gt;=FB215,AD$85&lt;=FC215),IFERROR($G215/FD215,0),"")</f>
        <v/>
      </c>
      <c r="AE215" s="90" t="str">
        <f>IF(AND(AE$85&gt;=FB215,AE$85&lt;=FC215),IFERROR($G215/FD215,0),"")</f>
        <v/>
      </c>
      <c r="AF215" s="90" t="str">
        <f>IF(AND(AF$85&gt;=FB215,AF$85&lt;=FC215),IFERROR($G215/FD215,0),"")</f>
        <v/>
      </c>
      <c r="AG215" s="90" t="str">
        <f>IF(AND(AG$85&gt;=FB215,AG$85&lt;=FC215),IFERROR($G215/FD215,0),"")</f>
        <v/>
      </c>
      <c r="AH215" s="90" t="str">
        <f>IF(AND(AH$85&gt;=FB215,AH$85&lt;=FC215),IFERROR($G215/FD215,0),"")</f>
        <v/>
      </c>
      <c r="AI215" s="90" t="str">
        <f>IF(AND(AI$85&gt;=FB215,AI$85&lt;=FC215),IFERROR($G215/FD215,0),"")</f>
        <v/>
      </c>
      <c r="AJ215" s="90" t="str">
        <f>IF(AND(AJ$85&gt;=FB215,AJ$85&lt;=FC215),IFERROR($G215/FD215,0),"")</f>
        <v/>
      </c>
      <c r="AK215" s="90" t="str">
        <f>IF(AND(AK$85&gt;=FB215,AK$85&lt;=FC215),IFERROR($G215/FD215,0),"")</f>
        <v/>
      </c>
      <c r="AL215" s="90" t="str">
        <f>IF(AND(AL$85&gt;=FB215,AL$85&lt;=FC215),IFERROR($G215/FD215,0),"")</f>
        <v/>
      </c>
      <c r="AM215" s="90" t="str">
        <f>IF(AND(AM$85&gt;=FB215,AM$85&lt;=FC215),IFERROR($G215/FD215,0),"")</f>
        <v/>
      </c>
      <c r="AN215" s="90" t="str">
        <f>IF(AND(AN$85&gt;=FB215,AN$85&lt;=FC215),IFERROR($G215/FD215,0),"")</f>
        <v/>
      </c>
      <c r="AO215" s="90" t="str">
        <f>IF(AND(AO$85&gt;=FB215,AO$85&lt;=FC215),IFERROR($G215/FD215,0),"")</f>
        <v/>
      </c>
      <c r="AP215" s="90" t="str">
        <f>IF(AND(AP$85&gt;=FB215,AP$85&lt;=FC215),IFERROR($G215/FD215,0),"")</f>
        <v/>
      </c>
      <c r="AQ215" s="90" t="str">
        <f>IF(AND(AQ$85&gt;=FB215,AQ$85&lt;=FC215),IFERROR($G215/FD215,0),"")</f>
        <v/>
      </c>
      <c r="AR215" s="90" t="str">
        <f>IF(AND(AR$85&gt;=FB215,AR$85&lt;=FC215),IFERROR($G215/FD215,0),"")</f>
        <v/>
      </c>
      <c r="AS215" s="90" t="str">
        <f>IF(AND(AS$85&gt;=FB215,AS$85&lt;=FC215),IFERROR($G215/FD215,0),"")</f>
        <v/>
      </c>
      <c r="AT215" s="90" t="str">
        <f>IF(AND(AT$85&gt;=FB215,AT$85&lt;=FC215),IFERROR($G215/FD215,0),"")</f>
        <v/>
      </c>
      <c r="AU215" s="90" t="str">
        <f>IF(AND(AU$85&gt;=FB215,AU$85&lt;=FC215),IFERROR($G215/FD215,0),"")</f>
        <v/>
      </c>
      <c r="AV215" s="90" t="str">
        <f>IF(AND(AV$85&gt;=FB215,AV$85&lt;=FC215),IFERROR($G215/FD215,0),"")</f>
        <v/>
      </c>
      <c r="AW215" s="90" t="str">
        <f>IF(AND(AW$85&gt;=FB215,AW$85&lt;=FC215),IFERROR($G215/FD215,0),"")</f>
        <v/>
      </c>
      <c r="AX215" s="90" t="str">
        <f>IF(AND(AX$85&gt;=FB215,AX$85&lt;=FC215),IFERROR($G215/FD215,0),"")</f>
        <v/>
      </c>
      <c r="AY215" s="90" t="str">
        <f>IF(AND(AY$85&gt;=FB215,AY$85&lt;=FC215),IFERROR($G215/FD215,0),"")</f>
        <v/>
      </c>
      <c r="AZ215" s="90" t="str">
        <f>IF(AND(AZ$85&gt;=FB215,AZ$85&lt;=FC215),IFERROR($G215/FD215,0),"")</f>
        <v/>
      </c>
      <c r="BA215" s="90" t="str">
        <f>IF(AND(BA$85&gt;=FB215,BA$85&lt;=FC215),IFERROR($G215/FD215,0),"")</f>
        <v/>
      </c>
      <c r="BB215" s="90" t="str">
        <f>IF(AND(BB$85&gt;=FB215,BB$85&lt;=FC215),IFERROR($G215/FD215,0),"")</f>
        <v/>
      </c>
      <c r="BC215" s="90" t="str">
        <f>IF(AND(BC$85&gt;=FB215,BC$85&lt;=FC215),IFERROR($G215/FD215,0),"")</f>
        <v/>
      </c>
      <c r="BD215" s="90" t="str">
        <f>IF(AND(BD$85&gt;=FB215,BD$85&lt;=FC215),IFERROR($G215/FD215,0),"")</f>
        <v/>
      </c>
      <c r="BE215" s="90" t="str">
        <f>IF(AND(BE$85&gt;=FB215,BE$85&lt;=FC215),IFERROR($G215/FD215,0),"")</f>
        <v/>
      </c>
      <c r="BF215" s="90" t="str">
        <f>IF(AND(BF$85&gt;=FB215,BF$85&lt;=FC215),IFERROR($G215/FD215,0),"")</f>
        <v/>
      </c>
      <c r="BG215" s="90" t="str">
        <f>IF(AND(BG$85&gt;=FB215,BG$85&lt;=FC215),IFERROR($G215/FD215,0),"")</f>
        <v/>
      </c>
      <c r="BH215" s="90" t="str">
        <f>IF(AND(BH$85&gt;=FB215,BH$85&lt;=FC215),IFERROR($G215/FD215,0),"")</f>
        <v/>
      </c>
      <c r="BI215" s="90" t="str">
        <f>IF(AND(BI$85&gt;=FB215,BI$85&lt;=FC215),IFERROR($G215/FD215,0),"")</f>
        <v/>
      </c>
      <c r="BJ215" s="90" t="str">
        <f>IF(AND(BJ$85&gt;=FB215,BJ$85&lt;=FC215),IFERROR($G215/FD215,0),"")</f>
        <v/>
      </c>
      <c r="BK215" s="90" t="str">
        <f>IF(AND(BK$85&gt;=FB215,BK$85&lt;=FC215),IFERROR($G215/FD215,0),"")</f>
        <v/>
      </c>
      <c r="BL215" s="90" t="str">
        <f>IF(AND(BL$85&gt;=FB215,BL$85&lt;=FC215),IFERROR($G215/FD215,0),"")</f>
        <v/>
      </c>
      <c r="BM215" s="90" t="str">
        <f>IF(AND(BM$85&gt;=FB215,BM$85&lt;=FC215),IFERROR($G215/FD215,0),"")</f>
        <v/>
      </c>
      <c r="BN215" s="90" t="str">
        <f>IF(AND(BN$85&gt;=FB215,BN$85&lt;=FC215),IFERROR($G215/FD215,0),"")</f>
        <v/>
      </c>
      <c r="BO215" s="90" t="str">
        <f>IF(AND(BO$85&gt;=FB215,BO$85&lt;=FC215),IFERROR($G215/FD215,0),"")</f>
        <v/>
      </c>
      <c r="BP215" s="90" t="str">
        <f>IF(AND(BP$85&gt;=FB215,BP$85&lt;=FC215),IFERROR($G215/FD215,0),"")</f>
        <v/>
      </c>
      <c r="BQ215" s="90" t="str">
        <f>IF(AND(BQ$85&gt;=FB215,BQ$85&lt;=FC215),IFERROR($G215/FD215,0),"")</f>
        <v/>
      </c>
      <c r="BR215" s="90" t="str">
        <f>IF(AND(BR$85&gt;=FB215,BR$85&lt;=FC215),IFERROR($G215/FD215,0),"")</f>
        <v/>
      </c>
      <c r="BS215" s="90" t="str">
        <f>IF(AND(BS$85&gt;=FB215,BS$85&lt;=FC215),IFERROR($G215/FD215,0),"")</f>
        <v/>
      </c>
      <c r="BT215" s="90" t="str">
        <f>IF(AND(BT$85&gt;=FB215,BT$85&lt;=FC215),IFERROR($G215/FD215,0),"")</f>
        <v/>
      </c>
      <c r="BU215" s="90" t="str">
        <f>IF(AND(BU$85&gt;=FB215,BU$85&lt;=FC215),IFERROR($G215/FD215,0),"")</f>
        <v/>
      </c>
      <c r="BV215" s="90" t="str">
        <f>IF(AND(BV$85&gt;=FB215,BV$85&lt;=FC215),IFERROR($G215/FD215,0),"")</f>
        <v/>
      </c>
      <c r="BW215" s="90" t="str">
        <f>IF(AND(BW$85&gt;=FB215,BW$85&lt;=FC215),IFERROR($G215/FD215,0),"")</f>
        <v/>
      </c>
      <c r="BX215" s="90" t="str">
        <f>IF(AND(BX$85&gt;=FB215,BX$85&lt;=FC215),IFERROR($G215/FD215,0),"")</f>
        <v/>
      </c>
      <c r="BY215" s="90" t="str">
        <f>IF(AND(BY$85&gt;=FB215,BY$85&lt;=FC215),IFERROR($G215/FD215,0),"")</f>
        <v/>
      </c>
      <c r="BZ215" s="90" t="str">
        <f>IF(AND(BZ$85&gt;=FB215,BZ$85&lt;=FC215),IFERROR($G215/FD215,0),"")</f>
        <v/>
      </c>
      <c r="CA215" s="90" t="str">
        <f>IF(AND(CA$85&gt;=FB215,CA$85&lt;=FC215),IFERROR($G215/FD215,0),"")</f>
        <v/>
      </c>
      <c r="CB215" s="90" t="str">
        <f>IF(AND(CB$85&gt;=FB215,CB$85&lt;=FC215),IFERROR($G215/FD215,0),"")</f>
        <v/>
      </c>
      <c r="CC215" s="90" t="str">
        <f>IF(AND(CC$85&gt;=FB215,CC$85&lt;=FC215),IFERROR($G215/FD215,0),"")</f>
        <v/>
      </c>
      <c r="CD215" s="90" t="str">
        <f>IF(AND(CD$85&gt;=FB215,CD$85&lt;=FC215),IFERROR($G215/FD215,0),"")</f>
        <v/>
      </c>
      <c r="CE215" s="90" t="str">
        <f>IF(AND(CE$85&gt;=FB215,CE$85&lt;=FC215),IFERROR($G215/FD215,0),"")</f>
        <v/>
      </c>
      <c r="CF215" s="90" t="str">
        <f>IF(AND(CF$85&gt;=FB215,CF$85&lt;=FC215),IFERROR($G215/FD215,0),"")</f>
        <v/>
      </c>
      <c r="CG215" s="90" t="str">
        <f>IF(AND(CG$85&gt;=FB215,CG$85&lt;=FC215),IFERROR($G215/FD215,0),"")</f>
        <v/>
      </c>
      <c r="CH215" s="90" t="str">
        <f>IF(AND(CH$85&gt;=FB215,CH$85&lt;=FC215),IFERROR($G215/FD215,0),"")</f>
        <v/>
      </c>
      <c r="CI215" s="90">
        <f>IF(AND(CI$85&gt;=FB215,CI$85&lt;=FC215),IFERROR($G215/FD215,0),"")</f>
        <v>7500</v>
      </c>
      <c r="CJ215" s="90">
        <f>IF(AND(CJ$85&gt;=FB215,CJ$85&lt;=FC215),IFERROR($G215/FD215,0),"")</f>
        <v>7500</v>
      </c>
      <c r="CK215" s="90">
        <f>IF(AND(CK$85&gt;=FB215,CK$85&lt;=FC215),IFERROR($G215/FD215,0),"")</f>
        <v>7500</v>
      </c>
      <c r="CL215" s="90">
        <f>IF(AND(CL$85&gt;=FB215,CL$85&lt;=FC215),IFERROR($G215/FD215,0),"")</f>
        <v>7500</v>
      </c>
      <c r="CM215" s="90">
        <f>IF(AND(CM$85&gt;=FB215,CM$85&lt;=FC215),IFERROR($G215/FD215,0),"")</f>
        <v>7500</v>
      </c>
      <c r="CN215" s="90">
        <f>IF(AND(CN$85&gt;=FB215,CN$85&lt;=FC215),IFERROR($G215/FD215,0),"")</f>
        <v>7500</v>
      </c>
      <c r="CO215" s="90">
        <f>IF(AND(CO$85&gt;=FB215,CO$85&lt;=FC215),IFERROR($G215/FD215,0),"")</f>
        <v>7500</v>
      </c>
      <c r="CP215" s="90">
        <f>IF(AND(CP$85&gt;=FB215,CP$85&lt;=FC215),IFERROR($G215/FD215,0),"")</f>
        <v>7500</v>
      </c>
      <c r="CQ215" s="90" t="str">
        <f>IF(AND(CQ$85&gt;=FB215,CQ$85&lt;=FC215),IFERROR($G215/FD215,0),"")</f>
        <v/>
      </c>
      <c r="CR215" s="90" t="str">
        <f>IF(AND(CR$85&gt;=FB215,CR$85&lt;=FC215),IFERROR($G215/FD215,0),"")</f>
        <v/>
      </c>
      <c r="CS215" s="90" t="str">
        <f>IF(AND(CS$85&gt;=FB215,CS$85&lt;=FC215),IFERROR($G215/FD215,0),"")</f>
        <v/>
      </c>
      <c r="CT215" s="90" t="str">
        <f>IF(AND(CT$85&gt;=FB215,CT$85&lt;=FC215),IFERROR($G215/FD215,0),"")</f>
        <v/>
      </c>
      <c r="CU215" s="90" t="str">
        <f>IF(AND(CU$85&gt;=FB215,CU$85&lt;=FC215),IFERROR($G215/FD215,0),"")</f>
        <v/>
      </c>
      <c r="CV215" s="90" t="str">
        <f>IF(AND(CV$85&gt;=FB215,CV$85&lt;=FC215),IFERROR($G215/FD215,0),"")</f>
        <v/>
      </c>
      <c r="CW215" s="90" t="str">
        <f>IF(AND(CW$85&gt;=FB215,CW$85&lt;=FC215),IFERROR($G215/FD215,0),"")</f>
        <v/>
      </c>
      <c r="CX215" s="90" t="str">
        <f>IF(AND(CX$85&gt;=FB215,CX$85&lt;=FC215),IFERROR($G215/FD215,0),"")</f>
        <v/>
      </c>
      <c r="CY215" s="90" t="str">
        <f>IF(AND(CY$85&gt;=FB215,CY$85&lt;=FC215),IFERROR($G215/FD215,0),"")</f>
        <v/>
      </c>
      <c r="CZ215" s="90" t="str">
        <f>IF(AND(CZ$85&gt;=FB215,CZ$85&lt;=FC215),IFERROR($G215/FD215,0),"")</f>
        <v/>
      </c>
      <c r="DA215" s="90" t="str">
        <f>IF(AND(DA$85&gt;=FB215,DA$85&lt;=FC215),IFERROR($G215/FD215,0),"")</f>
        <v/>
      </c>
      <c r="DB215" s="90" t="str">
        <f>IF(AND(DB$85&gt;=FB215,DB$85&lt;=FC215),IFERROR($G215/FD215,0),"")</f>
        <v/>
      </c>
      <c r="DC215" s="90" t="str">
        <f>IF(AND(DC$85&gt;=FB215,DC$85&lt;=FC215),IFERROR($G215/FD215,0),"")</f>
        <v/>
      </c>
      <c r="DD215" s="90" t="str">
        <f>IF(AND(DD$85&gt;=FB215,DD$85&lt;=FC215),IFERROR($G215/FD215,0),"")</f>
        <v/>
      </c>
      <c r="DE215" s="90" t="str">
        <f>IF(AND(DE$85&gt;=FB215,DE$85&lt;=FC215),IFERROR($G215/FD215,0),"")</f>
        <v/>
      </c>
      <c r="DF215" s="90" t="str">
        <f>IF(AND(DF$85&gt;=FB215,DF$85&lt;=FC215),IFERROR($G215/FD215,0),"")</f>
        <v/>
      </c>
      <c r="DG215" s="90" t="str">
        <f>IF(AND(DG$85&gt;=FB215,DG$85&lt;=FC215),IFERROR($G215/FD215,0),"")</f>
        <v/>
      </c>
      <c r="DH215" s="90" t="str">
        <f>IF(AND(DH$85&gt;=FB215,DH$85&lt;=FC215),IFERROR($G215/FD215,0),"")</f>
        <v/>
      </c>
      <c r="DI215" s="90" t="str">
        <f>IF(AND(DI$85&gt;=FB215,DI$85&lt;=FC215),IFERROR($G215/FD215,0),"")</f>
        <v/>
      </c>
      <c r="DJ215" s="90" t="str">
        <f>IF(AND(DJ$85&gt;=FB215,DJ$85&lt;=FC215),IFERROR($G215/FD215,0),"")</f>
        <v/>
      </c>
      <c r="DK215" s="90" t="str">
        <f>IF(AND(DK$85&gt;=FB215,DK$85&lt;=FC215),IFERROR($G215/FD215,0),"")</f>
        <v/>
      </c>
      <c r="DL215" s="90" t="str">
        <f>IF(AND(DL$85&gt;=FB215,DL$85&lt;=FC215),IFERROR($G215/FD215,0),"")</f>
        <v/>
      </c>
      <c r="DM215" s="90" t="str">
        <f>IF(AND(DM$85&gt;=FB215,DM$85&lt;=FC215),IFERROR($G215/FD215,0),"")</f>
        <v/>
      </c>
      <c r="DN215" s="90" t="str">
        <f>IF(AND(DN$85&gt;=FB215,DN$85&lt;=FC215),IFERROR($G215/FD215,0),"")</f>
        <v/>
      </c>
      <c r="DO215" s="90" t="str">
        <f>IF(AND(DO$85&gt;=FB215,DO$85&lt;=FC215),IFERROR($G215/FD215,0),"")</f>
        <v/>
      </c>
      <c r="DP215" s="90" t="str">
        <f>IF(AND(DP$85&gt;=FB215,DP$85&lt;=FC215),IFERROR($G215/FD215,0),"")</f>
        <v/>
      </c>
      <c r="DQ215" s="90" t="str">
        <f>IF(AND(DQ$85&gt;=FB215,DQ$85&lt;=FC215),IFERROR($G215/FD215,0),"")</f>
        <v/>
      </c>
      <c r="DR215" s="90" t="str">
        <f>IF(AND(DR$85&gt;=FB215,DR$85&lt;=FC215),IFERROR($G215/FD215,0),"")</f>
        <v/>
      </c>
      <c r="DS215" s="90" t="str">
        <f>IF(AND(DS$85&gt;=FB215,DS$85&lt;=FC215),IFERROR($G215/FD215,0),"")</f>
        <v/>
      </c>
      <c r="DT215" s="90" t="str">
        <f>IF(AND(DT$85&gt;=FB215,DT$85&lt;=FC215),IFERROR($G215/FD215,0),"")</f>
        <v/>
      </c>
      <c r="DU215" s="90" t="str">
        <f>IF(AND(DU$85&gt;=FB215,DU$85&lt;=FC215),IFERROR($G215/FD215,0),"")</f>
        <v/>
      </c>
      <c r="DV215" s="90" t="str">
        <f>IF(AND(DV$85&gt;=FB215,DV$85&lt;=FC215),IFERROR($G215/FD215,0),"")</f>
        <v/>
      </c>
      <c r="DW215" s="90" t="str">
        <f>IF(AND(DW$85&gt;=FB215,DW$85&lt;=FC215),IFERROR($G215/FD215,0),"")</f>
        <v/>
      </c>
      <c r="DX215" s="90" t="str">
        <f>IF(AND(DX$85&gt;=FB215,DX$85&lt;=FC215),IFERROR($G215/FD215,0),"")</f>
        <v/>
      </c>
      <c r="DY215" s="90" t="str">
        <f>IF(AND(DY$85&gt;=FB215,DY$85&lt;=FC215),IFERROR($G215/FD215,0),"")</f>
        <v/>
      </c>
      <c r="DZ215" s="90" t="str">
        <f>IF(AND(DZ$85&gt;=FB215,DZ$85&lt;=FC215),IFERROR($G215/FD215,0),"")</f>
        <v/>
      </c>
      <c r="EA215" s="90" t="str">
        <f>IF(AND(EA$85&gt;=FB215,EA$85&lt;=FC215),IFERROR($G215/FD215,0),"")</f>
        <v/>
      </c>
      <c r="EB215" s="90" t="str">
        <f>IF(AND(EB$85&gt;=FB215,EB$85&lt;=FC215),IFERROR($G215/FD215,0),"")</f>
        <v/>
      </c>
      <c r="EC215" s="90" t="str">
        <f>IF(AND(EC$85&gt;=FB215,EC$85&lt;=FC215),IFERROR($G215/FD215,0),"")</f>
        <v/>
      </c>
      <c r="ED215" s="90" t="str">
        <f>IF(AND(ED$85&gt;=FB215,ED$85&lt;=FC215),IFERROR($G215/FD215,0),"")</f>
        <v/>
      </c>
      <c r="EE215" s="90" t="str">
        <f>IF(AND(EE$85&gt;=FB215,EE$85&lt;=FC215),IFERROR($G215/FD215,0),"")</f>
        <v/>
      </c>
      <c r="EF215" s="90" t="str">
        <f>IF(AND(EF$85&gt;=FB215,EF$85&lt;=FC215),IFERROR($G215/FD215,0),"")</f>
        <v/>
      </c>
      <c r="EG215" s="90" t="str">
        <f>IF(AND(EG$85&gt;=FB215,EG$85&lt;=FC215),IFERROR($G215/FD215,0),"")</f>
        <v/>
      </c>
      <c r="EH215" s="90" t="str">
        <f>IF(AND(EH$85&gt;=FB215,EH$85&lt;=FC215),IFERROR($G215/FD215,0),"")</f>
        <v/>
      </c>
      <c r="EI215" s="90" t="str">
        <f>IF(AND(EI$85&gt;=FB215,EI$85&lt;=FC215),IFERROR($G215/FD215,0),"")</f>
        <v/>
      </c>
      <c r="EJ215" s="90" t="str">
        <f>IF(AND(EJ$85&gt;=FB215,EJ$85&lt;=FC215),IFERROR($G215/FD215,0),"")</f>
        <v/>
      </c>
      <c r="EK215" s="90" t="str">
        <f>IF(AND(EK$85&gt;=FB215,EK$85&lt;=FC215),IFERROR($G215/FD215,0),"")</f>
        <v/>
      </c>
      <c r="EL215" s="90" t="str">
        <f>IF(AND(EL$85&gt;=FB215,EL$85&lt;=FC215),IFERROR($G215/FD215,0),"")</f>
        <v/>
      </c>
      <c r="EM215" s="90" t="str">
        <f>IF(AND(EM$85&gt;=FB215,EM$85&lt;=FC215),IFERROR($G215/FD215,0),"")</f>
        <v/>
      </c>
      <c r="EN215" s="90" t="str">
        <f>IF(AND(EN$85&gt;=FB215,EN$85&lt;=FC215),IFERROR($G215/FD215,0),"")</f>
        <v/>
      </c>
      <c r="EO215" s="90" t="str">
        <f>IF(AND(EO$85&gt;=FB215,EO$85&lt;=FC215),IFERROR($G215/FD215,0),"")</f>
        <v/>
      </c>
      <c r="EP215" s="90" t="str">
        <f>IF(AND(EP$85&gt;=FB215,EP$85&lt;=FC215),IFERROR($G215/FD215,0),"")</f>
        <v/>
      </c>
      <c r="EQ215" s="90" t="str">
        <f>IF(AND(EQ$85&gt;=FB215,EQ$85&lt;=FC215),IFERROR($G215/FD215,0),"")</f>
        <v/>
      </c>
      <c r="ER215" s="90" t="str">
        <f>IF(AND(ER$85&gt;=FB215,ER$85&lt;=FC215),IFERROR($G215/FD215,0),"")</f>
        <v/>
      </c>
      <c r="ES215" s="90" t="str">
        <f>IF(AND(ES$85&gt;=FB215,ES$85&lt;=FC215),IFERROR($G215/FD215,0),"")</f>
        <v/>
      </c>
      <c r="ET215" s="90" t="str">
        <f>IF(AND(ET$85&gt;=FB215,ET$85&lt;=FC215),IFERROR($G215/FD215,0),"")</f>
        <v/>
      </c>
      <c r="EU215" s="90" t="str">
        <f>IF(AND(EU$85&gt;=FB215,EU$85&lt;=FC215),IFERROR($G215/FD215,0),"")</f>
        <v/>
      </c>
      <c r="EV215" s="90" t="str">
        <f>IF(AND(EV$85&gt;=FB215,EV$85&lt;=FC215),IFERROR($G215/FD215,0),"")</f>
        <v/>
      </c>
      <c r="EW215" s="90" t="str">
        <f>IF(AND(EW$85&gt;=FB215,EW$85&lt;=FC215),IFERROR($G215/FD215,0),"")</f>
        <v/>
      </c>
      <c r="EX215" s="90" t="str">
        <f>IF(AND(EX$85&gt;=FB215,EX$85&lt;=FC215),IFERROR($G215/FD215,0),"")</f>
        <v/>
      </c>
      <c r="EY215" s="90" t="str">
        <f>IF(AND(EY$85&gt;=FB215,EY$85&lt;=FC215),IFERROR($G215/FD215,0),"")</f>
        <v/>
      </c>
      <c r="EZ215" s="90" t="str">
        <f>IF(AND(EZ$85&gt;=FB215,EZ$85&lt;=FC215),IFERROR($G215/FD215,0),"")</f>
        <v/>
      </c>
      <c r="FA215" s="90" t="str">
        <f>IF(AND(FA$85&gt;=FB215,FA$85&lt;=FC215),IFERROR($G215/FD215,0),"")</f>
        <v/>
      </c>
      <c r="FB215">
        <f>'06_Presupuesto'!J301-'02_Rendimientos'!$B$79+1</f>
        <v>80</v>
      </c>
      <c r="FC215">
        <f>'06_Presupuesto'!K301-'02_Rendimientos'!$B$79+1</f>
        <v>87</v>
      </c>
      <c r="FD215">
        <f>FC215-FB215+1</f>
        <v>8</v>
      </c>
    </row>
    <row r="216" spans="2:160">
      <c r="B216" s="107" t="s">
        <v>382</v>
      </c>
      <c r="C216" s="107"/>
      <c r="D216" s="107"/>
      <c r="E216" s="107"/>
      <c r="F216" s="107"/>
      <c r="G216" s="107"/>
      <c r="H216" s="107"/>
      <c r="I216" s="107"/>
      <c r="J216" s="107" t="str">
        <f>IF(AND(J$85&gt;=FB216,J$85&lt;=FC216),IFERROR($G216/FD216,0),"")</f>
        <v/>
      </c>
      <c r="K216" s="107"/>
      <c r="L216" s="107"/>
      <c r="M216" s="107"/>
      <c r="N216" s="107"/>
      <c r="O216" s="107"/>
      <c r="P216" s="107"/>
      <c r="Q216" s="107"/>
      <c r="R216" s="107"/>
      <c r="S216" s="107"/>
      <c r="T216" s="107"/>
      <c r="U216" s="107"/>
      <c r="V216" s="107"/>
      <c r="W216" s="107"/>
      <c r="X216" s="107"/>
      <c r="Y216" s="107"/>
      <c r="Z216" s="107"/>
      <c r="AA216" s="107"/>
      <c r="AB216" s="107"/>
      <c r="AC216" s="107"/>
      <c r="AD216" s="107"/>
      <c r="AE216" s="107"/>
      <c r="AF216" s="107"/>
      <c r="AG216" s="107"/>
      <c r="AH216" s="107"/>
      <c r="AI216" s="107"/>
      <c r="AJ216" s="107"/>
      <c r="AK216" s="107"/>
      <c r="AL216" s="107"/>
      <c r="AM216" s="107"/>
      <c r="AN216" s="107"/>
      <c r="AO216" s="107"/>
      <c r="AP216" s="107"/>
      <c r="AQ216" s="107"/>
      <c r="AR216" s="107"/>
      <c r="AS216" s="107"/>
      <c r="AT216" s="107"/>
      <c r="AU216" s="107"/>
      <c r="AV216" s="107"/>
      <c r="AW216" s="107"/>
      <c r="AX216" s="107"/>
      <c r="AY216" s="107"/>
      <c r="AZ216" s="107"/>
      <c r="BA216" s="107"/>
      <c r="BB216" s="107"/>
      <c r="BC216" s="107"/>
      <c r="BD216" s="107"/>
      <c r="BE216" s="107"/>
      <c r="BF216" s="107"/>
      <c r="BG216" s="107"/>
      <c r="BH216" s="107"/>
      <c r="BI216" s="107"/>
      <c r="BJ216" s="107"/>
      <c r="BK216" s="107"/>
      <c r="BL216" s="107"/>
      <c r="BM216" s="107"/>
      <c r="BN216" s="107"/>
      <c r="BO216" s="107"/>
      <c r="BP216" s="107"/>
      <c r="BQ216" s="107"/>
      <c r="BR216" s="107"/>
      <c r="BS216" s="107"/>
      <c r="BT216" s="107"/>
      <c r="BU216" s="107"/>
      <c r="BV216" s="107"/>
      <c r="BW216" s="107"/>
      <c r="BX216" s="107"/>
      <c r="BY216" s="107"/>
      <c r="BZ216" s="107"/>
      <c r="CA216" s="107"/>
      <c r="CB216" s="107"/>
      <c r="CC216" s="107"/>
      <c r="CD216" s="107"/>
      <c r="CE216" s="107"/>
      <c r="CF216" s="107"/>
      <c r="CG216" s="107"/>
      <c r="CH216" s="107"/>
      <c r="CI216" s="107"/>
      <c r="CJ216" s="107"/>
      <c r="CK216" s="107"/>
      <c r="CL216" s="107"/>
      <c r="CM216" s="107"/>
      <c r="CN216" s="107"/>
      <c r="CO216" s="107"/>
      <c r="CP216" s="107"/>
      <c r="CQ216" s="107"/>
      <c r="CR216" s="107"/>
      <c r="CS216" s="107"/>
      <c r="CT216" s="107"/>
      <c r="CU216" s="107"/>
      <c r="CV216" s="107"/>
      <c r="CW216" s="107"/>
      <c r="CX216" s="107"/>
      <c r="CY216" s="107"/>
      <c r="CZ216" s="107"/>
      <c r="DA216" s="107"/>
      <c r="DB216" s="107"/>
      <c r="DC216" s="107"/>
      <c r="DD216" s="107"/>
      <c r="DE216" s="107"/>
      <c r="DF216" s="107"/>
      <c r="DG216" s="107"/>
      <c r="DH216" s="107"/>
      <c r="DI216" s="107"/>
      <c r="DJ216" s="107"/>
      <c r="DK216" s="107"/>
      <c r="DL216" s="107"/>
      <c r="DM216" s="107"/>
      <c r="DN216" s="107"/>
      <c r="DO216" s="107"/>
      <c r="DP216" s="107"/>
      <c r="DQ216" s="107"/>
      <c r="DR216" s="107"/>
      <c r="DS216" s="107"/>
      <c r="DT216" s="107"/>
      <c r="DU216" s="107"/>
      <c r="DV216" s="107"/>
      <c r="DW216" s="107"/>
      <c r="DX216" s="107"/>
      <c r="DY216" s="107"/>
      <c r="DZ216" s="107"/>
      <c r="EA216" s="107"/>
      <c r="EB216" s="107"/>
      <c r="EC216" s="107"/>
      <c r="ED216" s="107"/>
      <c r="EE216" s="107"/>
      <c r="EF216" s="107"/>
      <c r="EG216" s="107"/>
      <c r="EH216" s="107"/>
      <c r="EI216" s="107"/>
      <c r="EJ216" s="107"/>
      <c r="EK216" s="107"/>
      <c r="EL216" s="107"/>
      <c r="EM216" s="107"/>
      <c r="EN216" s="107"/>
      <c r="EO216" s="107"/>
      <c r="EP216" s="107"/>
      <c r="EQ216" s="107"/>
      <c r="ER216" s="107"/>
      <c r="ES216" s="107"/>
      <c r="ET216" s="107"/>
      <c r="EU216" s="107"/>
      <c r="EV216" s="107"/>
      <c r="EW216" s="107"/>
      <c r="EX216" s="107"/>
      <c r="EY216" s="107"/>
      <c r="EZ216" s="107"/>
      <c r="FA216" s="107"/>
    </row>
    <row r="217" spans="2:160">
      <c r="B217" s="109" t="str">
        <f>'06_Presupuesto'!K136</f>
        <v>D.1</v>
      </c>
      <c r="C217" s="109" t="str">
        <f>'06_Presupuesto'!L136</f>
        <v>CIERRE PERIMETRAL</v>
      </c>
      <c r="D217" s="109" t="str">
        <f>'06_Presupuesto'!M136</f>
        <v>ML</v>
      </c>
      <c r="E217" s="110">
        <f>'06_Presupuesto'!N136</f>
        <v>84</v>
      </c>
      <c r="F217" s="110">
        <f>'06_Presupuesto'!O136</f>
        <v>85000</v>
      </c>
      <c r="G217" s="110">
        <f>'06_Presupuesto'!P136</f>
        <v>7140000</v>
      </c>
      <c r="H217" s="110" t="str">
        <f>IF(AND(H$85&gt;=FB217,H$85&lt;=FC217),IFERROR($G217/FD217,0),"")</f>
        <v/>
      </c>
      <c r="I217" s="110" t="str">
        <f>IF(AND(I$85&gt;=FB217,I$85&lt;=FC217),IFERROR($G217/FD217,0),"")</f>
        <v/>
      </c>
      <c r="J217" s="110" t="str">
        <f>IF(AND(J$85&gt;=FB217,J$85&lt;=FC217),IFERROR($G217/FD217,0),"")</f>
        <v/>
      </c>
      <c r="K217" s="110" t="str">
        <f>IF(AND(K$85&gt;=FB217,K$85&lt;=FC217),IFERROR($G217/FD217,0),"")</f>
        <v/>
      </c>
      <c r="L217" s="110" t="str">
        <f>IF(AND(L$85&gt;=FB217,L$85&lt;=FC217),IFERROR($G217/FD217,0),"")</f>
        <v/>
      </c>
      <c r="M217" s="110" t="str">
        <f>IF(AND(M$85&gt;=FB217,M$85&lt;=FC217),IFERROR($G217/FD217,0),"")</f>
        <v/>
      </c>
      <c r="N217" s="110" t="str">
        <f>IF(AND(N$85&gt;=FB217,N$85&lt;=FC217),IFERROR($G217/FD217,0),"")</f>
        <v/>
      </c>
      <c r="O217" s="110" t="str">
        <f>IF(AND(O$85&gt;=FB217,O$85&lt;=FC217),IFERROR($G217/FD217,0),"")</f>
        <v/>
      </c>
      <c r="P217" s="110" t="str">
        <f>IF(AND(P$85&gt;=FB217,P$85&lt;=FC217),IFERROR($G217/FD217,0),"")</f>
        <v/>
      </c>
      <c r="Q217" s="110" t="str">
        <f>IF(AND(Q$85&gt;=FB217,Q$85&lt;=FC217),IFERROR($G217/FD217,0),"")</f>
        <v/>
      </c>
      <c r="R217" s="110" t="str">
        <f>IF(AND(R$85&gt;=FB217,R$85&lt;=FC217),IFERROR($G217/FD217,0),"")</f>
        <v/>
      </c>
      <c r="S217" s="110" t="str">
        <f>IF(AND(S$85&gt;=FB217,S$85&lt;=FC217),IFERROR($G217/FD217,0),"")</f>
        <v/>
      </c>
      <c r="T217" s="110" t="str">
        <f>IF(AND(T$85&gt;=FB217,T$85&lt;=FC217),IFERROR($G217/FD217,0),"")</f>
        <v/>
      </c>
      <c r="U217" s="110" t="str">
        <f>IF(AND(U$85&gt;=FB217,U$85&lt;=FC217),IFERROR($G217/FD217,0),"")</f>
        <v/>
      </c>
      <c r="V217" s="110" t="str">
        <f>IF(AND(V$85&gt;=FB217,V$85&lt;=FC217),IFERROR($G217/FD217,0),"")</f>
        <v/>
      </c>
      <c r="W217" s="110" t="str">
        <f>IF(AND(W$85&gt;=FB217,W$85&lt;=FC217),IFERROR($G217/FD217,0),"")</f>
        <v/>
      </c>
      <c r="X217" s="110" t="str">
        <f>IF(AND(X$85&gt;=FB217,X$85&lt;=FC217),IFERROR($G217/FD217,0),"")</f>
        <v/>
      </c>
      <c r="Y217" s="110" t="str">
        <f>IF(AND(Y$85&gt;=FB217,Y$85&lt;=FC217),IFERROR($G217/FD217,0),"")</f>
        <v/>
      </c>
      <c r="Z217" s="110" t="str">
        <f>IF(AND(Z$85&gt;=FB217,Z$85&lt;=FC217),IFERROR($G217/FD217,0),"")</f>
        <v/>
      </c>
      <c r="AA217" s="110" t="str">
        <f>IF(AND(AA$85&gt;=FB217,AA$85&lt;=FC217),IFERROR($G217/FD217,0),"")</f>
        <v/>
      </c>
      <c r="AB217" s="110" t="str">
        <f>IF(AND(AB$85&gt;=FB217,AB$85&lt;=FC217),IFERROR($G217/FD217,0),"")</f>
        <v/>
      </c>
      <c r="AC217" s="110" t="str">
        <f>IF(AND(AC$85&gt;=FB217,AC$85&lt;=FC217),IFERROR($G217/FD217,0),"")</f>
        <v/>
      </c>
      <c r="AD217" s="110" t="str">
        <f>IF(AND(AD$85&gt;=FB217,AD$85&lt;=FC217),IFERROR($G217/FD217,0),"")</f>
        <v/>
      </c>
      <c r="AE217" s="110" t="str">
        <f>IF(AND(AE$85&gt;=FB217,AE$85&lt;=FC217),IFERROR($G217/FD217,0),"")</f>
        <v/>
      </c>
      <c r="AF217" s="110" t="str">
        <f>IF(AND(AF$85&gt;=FB217,AF$85&lt;=FC217),IFERROR($G217/FD217,0),"")</f>
        <v/>
      </c>
      <c r="AG217" s="110" t="str">
        <f>IF(AND(AG$85&gt;=FB217,AG$85&lt;=FC217),IFERROR($G217/FD217,0),"")</f>
        <v/>
      </c>
      <c r="AH217" s="110" t="str">
        <f>IF(AND(AH$85&gt;=FB217,AH$85&lt;=FC217),IFERROR($G217/FD217,0),"")</f>
        <v/>
      </c>
      <c r="AI217" s="110" t="str">
        <f>IF(AND(AI$85&gt;=FB217,AI$85&lt;=FC217),IFERROR($G217/FD217,0),"")</f>
        <v/>
      </c>
      <c r="AJ217" s="110" t="str">
        <f>IF(AND(AJ$85&gt;=FB217,AJ$85&lt;=FC217),IFERROR($G217/FD217,0),"")</f>
        <v/>
      </c>
      <c r="AK217" s="110" t="str">
        <f>IF(AND(AK$85&gt;=FB217,AK$85&lt;=FC217),IFERROR($G217/FD217,0),"")</f>
        <v/>
      </c>
      <c r="AL217" s="110" t="str">
        <f>IF(AND(AL$85&gt;=FB217,AL$85&lt;=FC217),IFERROR($G217/FD217,0),"")</f>
        <v/>
      </c>
      <c r="AM217" s="110" t="str">
        <f>IF(AND(AM$85&gt;=FB217,AM$85&lt;=FC217),IFERROR($G217/FD217,0),"")</f>
        <v/>
      </c>
      <c r="AN217" s="110" t="str">
        <f>IF(AND(AN$85&gt;=FB217,AN$85&lt;=FC217),IFERROR($G217/FD217,0),"")</f>
        <v/>
      </c>
      <c r="AO217" s="110" t="str">
        <f>IF(AND(AO$85&gt;=FB217,AO$85&lt;=FC217),IFERROR($G217/FD217,0),"")</f>
        <v/>
      </c>
      <c r="AP217" s="110" t="str">
        <f>IF(AND(AP$85&gt;=FB217,AP$85&lt;=FC217),IFERROR($G217/FD217,0),"")</f>
        <v/>
      </c>
      <c r="AQ217" s="110" t="str">
        <f>IF(AND(AQ$85&gt;=FB217,AQ$85&lt;=FC217),IFERROR($G217/FD217,0),"")</f>
        <v/>
      </c>
      <c r="AR217" s="110" t="str">
        <f>IF(AND(AR$85&gt;=FB217,AR$85&lt;=FC217),IFERROR($G217/FD217,0),"")</f>
        <v/>
      </c>
      <c r="AS217" s="110" t="str">
        <f>IF(AND(AS$85&gt;=FB217,AS$85&lt;=FC217),IFERROR($G217/FD217,0),"")</f>
        <v/>
      </c>
      <c r="AT217" s="110" t="str">
        <f>IF(AND(AT$85&gt;=FB217,AT$85&lt;=FC217),IFERROR($G217/FD217,0),"")</f>
        <v/>
      </c>
      <c r="AU217" s="110" t="str">
        <f>IF(AND(AU$85&gt;=FB217,AU$85&lt;=FC217),IFERROR($G217/FD217,0),"")</f>
        <v/>
      </c>
      <c r="AV217" s="110" t="str">
        <f>IF(AND(AV$85&gt;=FB217,AV$85&lt;=FC217),IFERROR($G217/FD217,0),"")</f>
        <v/>
      </c>
      <c r="AW217" s="110" t="str">
        <f>IF(AND(AW$85&gt;=FB217,AW$85&lt;=FC217),IFERROR($G217/FD217,0),"")</f>
        <v/>
      </c>
      <c r="AX217" s="110" t="str">
        <f>IF(AND(AX$85&gt;=FB217,AX$85&lt;=FC217),IFERROR($G217/FD217,0),"")</f>
        <v/>
      </c>
      <c r="AY217" s="110" t="str">
        <f>IF(AND(AY$85&gt;=FB217,AY$85&lt;=FC217),IFERROR($G217/FD217,0),"")</f>
        <v/>
      </c>
      <c r="AZ217" s="110" t="str">
        <f>IF(AND(AZ$85&gt;=FB217,AZ$85&lt;=FC217),IFERROR($G217/FD217,0),"")</f>
        <v/>
      </c>
      <c r="BA217" s="110" t="str">
        <f>IF(AND(BA$85&gt;=FB217,BA$85&lt;=FC217),IFERROR($G217/FD217,0),"")</f>
        <v/>
      </c>
      <c r="BB217" s="110" t="str">
        <f>IF(AND(BB$85&gt;=FB217,BB$85&lt;=FC217),IFERROR($G217/FD217,0),"")</f>
        <v/>
      </c>
      <c r="BC217" s="110" t="str">
        <f>IF(AND(BC$85&gt;=FB217,BC$85&lt;=FC217),IFERROR($G217/FD217,0),"")</f>
        <v/>
      </c>
      <c r="BD217" s="110" t="str">
        <f>IF(AND(BD$85&gt;=FB217,BD$85&lt;=FC217),IFERROR($G217/FD217,0),"")</f>
        <v/>
      </c>
      <c r="BE217" s="110" t="str">
        <f>IF(AND(BE$85&gt;=FB217,BE$85&lt;=FC217),IFERROR($G217/FD217,0),"")</f>
        <v/>
      </c>
      <c r="BF217" s="110" t="str">
        <f>IF(AND(BF$85&gt;=FB217,BF$85&lt;=FC217),IFERROR($G217/FD217,0),"")</f>
        <v/>
      </c>
      <c r="BG217" s="110" t="str">
        <f>IF(AND(BG$85&gt;=FB217,BG$85&lt;=FC217),IFERROR($G217/FD217,0),"")</f>
        <v/>
      </c>
      <c r="BH217" s="110" t="str">
        <f>IF(AND(BH$85&gt;=FB217,BH$85&lt;=FC217),IFERROR($G217/FD217,0),"")</f>
        <v/>
      </c>
      <c r="BI217" s="110" t="str">
        <f>IF(AND(BI$85&gt;=FB217,BI$85&lt;=FC217),IFERROR($G217/FD217,0),"")</f>
        <v/>
      </c>
      <c r="BJ217" s="110" t="str">
        <f>IF(AND(BJ$85&gt;=FB217,BJ$85&lt;=FC217),IFERROR($G217/FD217,0),"")</f>
        <v/>
      </c>
      <c r="BK217" s="110" t="str">
        <f>IF(AND(BK$85&gt;=FB217,BK$85&lt;=FC217),IFERROR($G217/FD217,0),"")</f>
        <v/>
      </c>
      <c r="BL217" s="110" t="str">
        <f>IF(AND(BL$85&gt;=FB217,BL$85&lt;=FC217),IFERROR($G217/FD217,0),"")</f>
        <v/>
      </c>
      <c r="BM217" s="110" t="str">
        <f>IF(AND(BM$85&gt;=FB217,BM$85&lt;=FC217),IFERROR($G217/FD217,0),"")</f>
        <v/>
      </c>
      <c r="BN217" s="110" t="str">
        <f>IF(AND(BN$85&gt;=FB217,BN$85&lt;=FC217),IFERROR($G217/FD217,0),"")</f>
        <v/>
      </c>
      <c r="BO217" s="110" t="str">
        <f>IF(AND(BO$85&gt;=FB217,BO$85&lt;=FC217),IFERROR($G217/FD217,0),"")</f>
        <v/>
      </c>
      <c r="BP217" s="110" t="str">
        <f>IF(AND(BP$85&gt;=FB217,BP$85&lt;=FC217),IFERROR($G217/FD217,0),"")</f>
        <v/>
      </c>
      <c r="BQ217" s="110" t="str">
        <f>IF(AND(BQ$85&gt;=FB217,BQ$85&lt;=FC217),IFERROR($G217/FD217,0),"")</f>
        <v/>
      </c>
      <c r="BR217" s="110" t="str">
        <f>IF(AND(BR$85&gt;=FB217,BR$85&lt;=FC217),IFERROR($G217/FD217,0),"")</f>
        <v/>
      </c>
      <c r="BS217" s="110" t="str">
        <f>IF(AND(BS$85&gt;=FB217,BS$85&lt;=FC217),IFERROR($G217/FD217,0),"")</f>
        <v/>
      </c>
      <c r="BT217" s="110" t="str">
        <f>IF(AND(BT$85&gt;=FB217,BT$85&lt;=FC217),IFERROR($G217/FD217,0),"")</f>
        <v/>
      </c>
      <c r="BU217" s="110" t="str">
        <f>IF(AND(BU$85&gt;=FB217,BU$85&lt;=FC217),IFERROR($G217/FD217,0),"")</f>
        <v/>
      </c>
      <c r="BV217" s="110" t="str">
        <f>IF(AND(BV$85&gt;=FB217,BV$85&lt;=FC217),IFERROR($G217/FD217,0),"")</f>
        <v/>
      </c>
      <c r="BW217" s="110" t="str">
        <f>IF(AND(BW$85&gt;=FB217,BW$85&lt;=FC217),IFERROR($G217/FD217,0),"")</f>
        <v/>
      </c>
      <c r="BX217" s="110" t="str">
        <f>IF(AND(BX$85&gt;=FB217,BX$85&lt;=FC217),IFERROR($G217/FD217,0),"")</f>
        <v/>
      </c>
      <c r="BY217" s="110" t="str">
        <f>IF(AND(BY$85&gt;=FB217,BY$85&lt;=FC217),IFERROR($G217/FD217,0),"")</f>
        <v/>
      </c>
      <c r="BZ217" s="110" t="str">
        <f>IF(AND(BZ$85&gt;=FB217,BZ$85&lt;=FC217),IFERROR($G217/FD217,0),"")</f>
        <v/>
      </c>
      <c r="CA217" s="110" t="str">
        <f>IF(AND(CA$85&gt;=FB217,CA$85&lt;=FC217),IFERROR($G217/FD217,0),"")</f>
        <v/>
      </c>
      <c r="CB217" s="110" t="str">
        <f>IF(AND(CB$85&gt;=FB217,CB$85&lt;=FC217),IFERROR($G217/FD217,0),"")</f>
        <v/>
      </c>
      <c r="CC217" s="110" t="str">
        <f>IF(AND(CC$85&gt;=FB217,CC$85&lt;=FC217),IFERROR($G217/FD217,0),"")</f>
        <v/>
      </c>
      <c r="CD217" s="110" t="str">
        <f>IF(AND(CD$85&gt;=FB217,CD$85&lt;=FC217),IFERROR($G217/FD217,0),"")</f>
        <v/>
      </c>
      <c r="CE217" s="110" t="str">
        <f>IF(AND(CE$85&gt;=FB217,CE$85&lt;=FC217),IFERROR($G217/FD217,0),"")</f>
        <v/>
      </c>
      <c r="CF217" s="110" t="str">
        <f>IF(AND(CF$85&gt;=FB217,CF$85&lt;=FC217),IFERROR($G217/FD217,0),"")</f>
        <v/>
      </c>
      <c r="CG217" s="110" t="str">
        <f>IF(AND(CG$85&gt;=FB217,CG$85&lt;=FC217),IFERROR($G217/FD217,0),"")</f>
        <v/>
      </c>
      <c r="CH217" s="110" t="str">
        <f>IF(AND(CH$85&gt;=FB217,CH$85&lt;=FC217),IFERROR($G217/FD217,0),"")</f>
        <v/>
      </c>
      <c r="CI217" s="110" t="str">
        <f>IF(AND(CI$85&gt;=FB217,CI$85&lt;=FC217),IFERROR($G217/FD217,0),"")</f>
        <v/>
      </c>
      <c r="CJ217" s="110" t="str">
        <f>IF(AND(CJ$85&gt;=FB217,CJ$85&lt;=FC217),IFERROR($G217/FD217,0),"")</f>
        <v/>
      </c>
      <c r="CK217" s="110">
        <f>IF(AND(CK$85&gt;=FB217,CK$85&lt;=FC217),IFERROR($G217/FD217,0),"")</f>
        <v>446250</v>
      </c>
      <c r="CL217" s="110">
        <f>IF(AND(CL$85&gt;=FB217,CL$85&lt;=FC217),IFERROR($G217/FD217,0),"")</f>
        <v>446250</v>
      </c>
      <c r="CM217" s="110">
        <f>IF(AND(CM$85&gt;=FB217,CM$85&lt;=FC217),IFERROR($G217/FD217,0),"")</f>
        <v>446250</v>
      </c>
      <c r="CN217" s="110">
        <f>IF(AND(CN$85&gt;=FB217,CN$85&lt;=FC217),IFERROR($G217/FD217,0),"")</f>
        <v>446250</v>
      </c>
      <c r="CO217" s="110">
        <f>IF(AND(CO$85&gt;=FB217,CO$85&lt;=FC217),IFERROR($G217/FD217,0),"")</f>
        <v>446250</v>
      </c>
      <c r="CP217" s="110">
        <f>IF(AND(CP$85&gt;=FB217,CP$85&lt;=FC217),IFERROR($G217/FD217,0),"")</f>
        <v>446250</v>
      </c>
      <c r="CQ217" s="110">
        <f>IF(AND(CQ$85&gt;=FB217,CQ$85&lt;=FC217),IFERROR($G217/FD217,0),"")</f>
        <v>446250</v>
      </c>
      <c r="CR217" s="110">
        <f>IF(AND(CR$85&gt;=FB217,CR$85&lt;=FC217),IFERROR($G217/FD217,0),"")</f>
        <v>446250</v>
      </c>
      <c r="CS217" s="110">
        <f>IF(AND(CS$85&gt;=FB217,CS$85&lt;=FC217),IFERROR($G217/FD217,0),"")</f>
        <v>446250</v>
      </c>
      <c r="CT217" s="110">
        <f>IF(AND(CT$85&gt;=FB217,CT$85&lt;=FC217),IFERROR($G217/FD217,0),"")</f>
        <v>446250</v>
      </c>
      <c r="CU217" s="110">
        <f>IF(AND(CU$85&gt;=FB217,CU$85&lt;=FC217),IFERROR($G217/FD217,0),"")</f>
        <v>446250</v>
      </c>
      <c r="CV217" s="110">
        <f>IF(AND(CV$85&gt;=FB217,CV$85&lt;=FC217),IFERROR($G217/FD217,0),"")</f>
        <v>446250</v>
      </c>
      <c r="CW217" s="110">
        <f>IF(AND(CW$85&gt;=FB217,CW$85&lt;=FC217),IFERROR($G217/FD217,0),"")</f>
        <v>446250</v>
      </c>
      <c r="CX217" s="110">
        <f>IF(AND(CX$85&gt;=FB217,CX$85&lt;=FC217),IFERROR($G217/FD217,0),"")</f>
        <v>446250</v>
      </c>
      <c r="CY217" s="110">
        <f>IF(AND(CY$85&gt;=FB217,CY$85&lt;=FC217),IFERROR($G217/FD217,0),"")</f>
        <v>446250</v>
      </c>
      <c r="CZ217" s="110">
        <f>IF(AND(CZ$85&gt;=FB217,CZ$85&lt;=FC217),IFERROR($G217/FD217,0),"")</f>
        <v>446250</v>
      </c>
      <c r="DA217" s="110" t="str">
        <f>IF(AND(DA$85&gt;=FB217,DA$85&lt;=FC217),IFERROR($G217/FD217,0),"")</f>
        <v/>
      </c>
      <c r="DB217" s="110" t="str">
        <f>IF(AND(DB$85&gt;=FB217,DB$85&lt;=FC217),IFERROR($G217/FD217,0),"")</f>
        <v/>
      </c>
      <c r="DC217" s="110" t="str">
        <f>IF(AND(DC$85&gt;=FB217,DC$85&lt;=FC217),IFERROR($G217/FD217,0),"")</f>
        <v/>
      </c>
      <c r="DD217" s="110" t="str">
        <f>IF(AND(DD$85&gt;=FB217,DD$85&lt;=FC217),IFERROR($G217/FD217,0),"")</f>
        <v/>
      </c>
      <c r="DE217" s="110" t="str">
        <f>IF(AND(DE$85&gt;=FB217,DE$85&lt;=FC217),IFERROR($G217/FD217,0),"")</f>
        <v/>
      </c>
      <c r="DF217" s="110" t="str">
        <f>IF(AND(DF$85&gt;=FB217,DF$85&lt;=FC217),IFERROR($G217/FD217,0),"")</f>
        <v/>
      </c>
      <c r="DG217" s="110" t="str">
        <f>IF(AND(DG$85&gt;=FB217,DG$85&lt;=FC217),IFERROR($G217/FD217,0),"")</f>
        <v/>
      </c>
      <c r="DH217" s="110" t="str">
        <f>IF(AND(DH$85&gt;=FB217,DH$85&lt;=FC217),IFERROR($G217/FD217,0),"")</f>
        <v/>
      </c>
      <c r="DI217" s="110" t="str">
        <f>IF(AND(DI$85&gt;=FB217,DI$85&lt;=FC217),IFERROR($G217/FD217,0),"")</f>
        <v/>
      </c>
      <c r="DJ217" s="110" t="str">
        <f>IF(AND(DJ$85&gt;=FB217,DJ$85&lt;=FC217),IFERROR($G217/FD217,0),"")</f>
        <v/>
      </c>
      <c r="DK217" s="110" t="str">
        <f>IF(AND(DK$85&gt;=FB217,DK$85&lt;=FC217),IFERROR($G217/FD217,0),"")</f>
        <v/>
      </c>
      <c r="DL217" s="110" t="str">
        <f>IF(AND(DL$85&gt;=FB217,DL$85&lt;=FC217),IFERROR($G217/FD217,0),"")</f>
        <v/>
      </c>
      <c r="DM217" s="110" t="str">
        <f>IF(AND(DM$85&gt;=FB217,DM$85&lt;=FC217),IFERROR($G217/FD217,0),"")</f>
        <v/>
      </c>
      <c r="DN217" s="110" t="str">
        <f>IF(AND(DN$85&gt;=FB217,DN$85&lt;=FC217),IFERROR($G217/FD217,0),"")</f>
        <v/>
      </c>
      <c r="DO217" s="110" t="str">
        <f>IF(AND(DO$85&gt;=FB217,DO$85&lt;=FC217),IFERROR($G217/FD217,0),"")</f>
        <v/>
      </c>
      <c r="DP217" s="110" t="str">
        <f>IF(AND(DP$85&gt;=FB217,DP$85&lt;=FC217),IFERROR($G217/FD217,0),"")</f>
        <v/>
      </c>
      <c r="DQ217" s="110" t="str">
        <f>IF(AND(DQ$85&gt;=FB217,DQ$85&lt;=FC217),IFERROR($G217/FD217,0),"")</f>
        <v/>
      </c>
      <c r="DR217" s="110" t="str">
        <f>IF(AND(DR$85&gt;=FB217,DR$85&lt;=FC217),IFERROR($G217/FD217,0),"")</f>
        <v/>
      </c>
      <c r="DS217" s="110" t="str">
        <f>IF(AND(DS$85&gt;=FB217,DS$85&lt;=FC217),IFERROR($G217/FD217,0),"")</f>
        <v/>
      </c>
      <c r="DT217" s="110" t="str">
        <f>IF(AND(DT$85&gt;=FB217,DT$85&lt;=FC217),IFERROR($G217/FD217,0),"")</f>
        <v/>
      </c>
      <c r="DU217" s="110" t="str">
        <f>IF(AND(DU$85&gt;=FB217,DU$85&lt;=FC217),IFERROR($G217/FD217,0),"")</f>
        <v/>
      </c>
      <c r="DV217" s="110" t="str">
        <f>IF(AND(DV$85&gt;=FB217,DV$85&lt;=FC217),IFERROR($G217/FD217,0),"")</f>
        <v/>
      </c>
      <c r="DW217" s="110" t="str">
        <f>IF(AND(DW$85&gt;=FB217,DW$85&lt;=FC217),IFERROR($G217/FD217,0),"")</f>
        <v/>
      </c>
      <c r="DX217" s="110" t="str">
        <f>IF(AND(DX$85&gt;=FB217,DX$85&lt;=FC217),IFERROR($G217/FD217,0),"")</f>
        <v/>
      </c>
      <c r="DY217" s="110" t="str">
        <f>IF(AND(DY$85&gt;=FB217,DY$85&lt;=FC217),IFERROR($G217/FD217,0),"")</f>
        <v/>
      </c>
      <c r="DZ217" s="110" t="str">
        <f>IF(AND(DZ$85&gt;=FB217,DZ$85&lt;=FC217),IFERROR($G217/FD217,0),"")</f>
        <v/>
      </c>
      <c r="EA217" s="110" t="str">
        <f>IF(AND(EA$85&gt;=FB217,EA$85&lt;=FC217),IFERROR($G217/FD217,0),"")</f>
        <v/>
      </c>
      <c r="EB217" s="110" t="str">
        <f>IF(AND(EB$85&gt;=FB217,EB$85&lt;=FC217),IFERROR($G217/FD217,0),"")</f>
        <v/>
      </c>
      <c r="EC217" s="110" t="str">
        <f>IF(AND(EC$85&gt;=FB217,EC$85&lt;=FC217),IFERROR($G217/FD217,0),"")</f>
        <v/>
      </c>
      <c r="ED217" s="110" t="str">
        <f>IF(AND(ED$85&gt;=FB217,ED$85&lt;=FC217),IFERROR($G217/FD217,0),"")</f>
        <v/>
      </c>
      <c r="EE217" s="110" t="str">
        <f>IF(AND(EE$85&gt;=FB217,EE$85&lt;=FC217),IFERROR($G217/FD217,0),"")</f>
        <v/>
      </c>
      <c r="EF217" s="110" t="str">
        <f>IF(AND(EF$85&gt;=FB217,EF$85&lt;=FC217),IFERROR($G217/FD217,0),"")</f>
        <v/>
      </c>
      <c r="EG217" s="110" t="str">
        <f>IF(AND(EG$85&gt;=FB217,EG$85&lt;=FC217),IFERROR($G217/FD217,0),"")</f>
        <v/>
      </c>
      <c r="EH217" s="110" t="str">
        <f>IF(AND(EH$85&gt;=FB217,EH$85&lt;=FC217),IFERROR($G217/FD217,0),"")</f>
        <v/>
      </c>
      <c r="EI217" s="110" t="str">
        <f>IF(AND(EI$85&gt;=FB217,EI$85&lt;=FC217),IFERROR($G217/FD217,0),"")</f>
        <v/>
      </c>
      <c r="EJ217" s="110" t="str">
        <f>IF(AND(EJ$85&gt;=FB217,EJ$85&lt;=FC217),IFERROR($G217/FD217,0),"")</f>
        <v/>
      </c>
      <c r="EK217" s="110" t="str">
        <f>IF(AND(EK$85&gt;=FB217,EK$85&lt;=FC217),IFERROR($G217/FD217,0),"")</f>
        <v/>
      </c>
      <c r="EL217" s="110" t="str">
        <f>IF(AND(EL$85&gt;=FB217,EL$85&lt;=FC217),IFERROR($G217/FD217,0),"")</f>
        <v/>
      </c>
      <c r="EM217" s="110" t="str">
        <f>IF(AND(EM$85&gt;=FB217,EM$85&lt;=FC217),IFERROR($G217/FD217,0),"")</f>
        <v/>
      </c>
      <c r="EN217" s="110" t="str">
        <f>IF(AND(EN$85&gt;=FB217,EN$85&lt;=FC217),IFERROR($G217/FD217,0),"")</f>
        <v/>
      </c>
      <c r="EO217" s="110" t="str">
        <f>IF(AND(EO$85&gt;=FB217,EO$85&lt;=FC217),IFERROR($G217/FD217,0),"")</f>
        <v/>
      </c>
      <c r="EP217" s="110" t="str">
        <f>IF(AND(EP$85&gt;=FB217,EP$85&lt;=FC217),IFERROR($G217/FD217,0),"")</f>
        <v/>
      </c>
      <c r="EQ217" s="110" t="str">
        <f>IF(AND(EQ$85&gt;=FB217,EQ$85&lt;=FC217),IFERROR($G217/FD217,0),"")</f>
        <v/>
      </c>
      <c r="ER217" s="110" t="str">
        <f>IF(AND(ER$85&gt;=FB217,ER$85&lt;=FC217),IFERROR($G217/FD217,0),"")</f>
        <v/>
      </c>
      <c r="ES217" s="110" t="str">
        <f>IF(AND(ES$85&gt;=FB217,ES$85&lt;=FC217),IFERROR($G217/FD217,0),"")</f>
        <v/>
      </c>
      <c r="ET217" s="110" t="str">
        <f>IF(AND(ET$85&gt;=FB217,ET$85&lt;=FC217),IFERROR($G217/FD217,0),"")</f>
        <v/>
      </c>
      <c r="EU217" s="110" t="str">
        <f>IF(AND(EU$85&gt;=FB217,EU$85&lt;=FC217),IFERROR($G217/FD217,0),"")</f>
        <v/>
      </c>
      <c r="EV217" s="110" t="str">
        <f>IF(AND(EV$85&gt;=FB217,EV$85&lt;=FC217),IFERROR($G217/FD217,0),"")</f>
        <v/>
      </c>
      <c r="EW217" s="110" t="str">
        <f>IF(AND(EW$85&gt;=FB217,EW$85&lt;=FC217),IFERROR($G217/FD217,0),"")</f>
        <v/>
      </c>
      <c r="EX217" s="110" t="str">
        <f>IF(AND(EX$85&gt;=FB217,EX$85&lt;=FC217),IFERROR($G217/FD217,0),"")</f>
        <v/>
      </c>
      <c r="EY217" s="110" t="str">
        <f>IF(AND(EY$85&gt;=FB217,EY$85&lt;=FC217),IFERROR($G217/FD217,0),"")</f>
        <v/>
      </c>
      <c r="EZ217" s="110" t="str">
        <f>IF(AND(EZ$85&gt;=FB217,EZ$85&lt;=FC217),IFERROR($G217/FD217,0),"")</f>
        <v/>
      </c>
      <c r="FA217" s="110" t="str">
        <f>IF(AND(FA$85&gt;=FB217,FA$85&lt;=FC217),IFERROR($G217/FD217,0),"")</f>
        <v/>
      </c>
      <c r="FB217">
        <f>'06_Presupuesto'!J302-'02_Rendimientos'!$B$79+1</f>
        <v>82</v>
      </c>
      <c r="FC217">
        <f>'06_Presupuesto'!K302-'02_Rendimientos'!$B$79+1</f>
        <v>97</v>
      </c>
      <c r="FD217">
        <f>FC217-FB217+1</f>
        <v>16</v>
      </c>
    </row>
    <row r="218" spans="2:160">
      <c r="B218" t="str">
        <f>'06_Presupuesto'!K137</f>
        <v>D.2</v>
      </c>
      <c r="C218" t="str">
        <f>'06_Presupuesto'!L137</f>
        <v>PUERTA DE ACCESO</v>
      </c>
      <c r="D218" t="str">
        <f>'06_Presupuesto'!M137</f>
        <v>UNI</v>
      </c>
      <c r="E218" s="90">
        <f>'06_Presupuesto'!N137</f>
        <v>1</v>
      </c>
      <c r="F218" s="90">
        <f>'06_Presupuesto'!O137</f>
        <v>975000</v>
      </c>
      <c r="G218" s="90">
        <f>'06_Presupuesto'!P137</f>
        <v>975000</v>
      </c>
      <c r="H218" s="90" t="str">
        <f>IF(AND(H$85&gt;=FB218,H$85&lt;=FC218),IFERROR($G218/FD218,0),"")</f>
        <v/>
      </c>
      <c r="I218" s="90" t="str">
        <f>IF(AND(I$85&gt;=FB218,I$85&lt;=FC218),IFERROR($G218/FD218,0),"")</f>
        <v/>
      </c>
      <c r="J218" s="90" t="str">
        <f>IF(AND(J$85&gt;=FB218,J$85&lt;=FC218),IFERROR($G218/FD218,0),"")</f>
        <v/>
      </c>
      <c r="K218" s="90" t="str">
        <f>IF(AND(K$85&gt;=FB218,K$85&lt;=FC218),IFERROR($G218/FD218,0),"")</f>
        <v/>
      </c>
      <c r="L218" s="90" t="str">
        <f>IF(AND(L$85&gt;=FB218,L$85&lt;=FC218),IFERROR($G218/FD218,0),"")</f>
        <v/>
      </c>
      <c r="M218" s="90" t="str">
        <f>IF(AND(M$85&gt;=FB218,M$85&lt;=FC218),IFERROR($G218/FD218,0),"")</f>
        <v/>
      </c>
      <c r="N218" s="90" t="str">
        <f>IF(AND(N$85&gt;=FB218,N$85&lt;=FC218),IFERROR($G218/FD218,0),"")</f>
        <v/>
      </c>
      <c r="O218" s="90" t="str">
        <f>IF(AND(O$85&gt;=FB218,O$85&lt;=FC218),IFERROR($G218/FD218,0),"")</f>
        <v/>
      </c>
      <c r="P218" s="90" t="str">
        <f>IF(AND(P$85&gt;=FB218,P$85&lt;=FC218),IFERROR($G218/FD218,0),"")</f>
        <v/>
      </c>
      <c r="Q218" s="90" t="str">
        <f>IF(AND(Q$85&gt;=FB218,Q$85&lt;=FC218),IFERROR($G218/FD218,0),"")</f>
        <v/>
      </c>
      <c r="R218" s="90" t="str">
        <f>IF(AND(R$85&gt;=FB218,R$85&lt;=FC218),IFERROR($G218/FD218,0),"")</f>
        <v/>
      </c>
      <c r="S218" s="90" t="str">
        <f>IF(AND(S$85&gt;=FB218,S$85&lt;=FC218),IFERROR($G218/FD218,0),"")</f>
        <v/>
      </c>
      <c r="T218" s="90" t="str">
        <f>IF(AND(T$85&gt;=FB218,T$85&lt;=FC218),IFERROR($G218/FD218,0),"")</f>
        <v/>
      </c>
      <c r="U218" s="90" t="str">
        <f>IF(AND(U$85&gt;=FB218,U$85&lt;=FC218),IFERROR($G218/FD218,0),"")</f>
        <v/>
      </c>
      <c r="V218" s="90" t="str">
        <f>IF(AND(V$85&gt;=FB218,V$85&lt;=FC218),IFERROR($G218/FD218,0),"")</f>
        <v/>
      </c>
      <c r="W218" s="90" t="str">
        <f>IF(AND(W$85&gt;=FB218,W$85&lt;=FC218),IFERROR($G218/FD218,0),"")</f>
        <v/>
      </c>
      <c r="X218" s="90" t="str">
        <f>IF(AND(X$85&gt;=FB218,X$85&lt;=FC218),IFERROR($G218/FD218,0),"")</f>
        <v/>
      </c>
      <c r="Y218" s="90" t="str">
        <f>IF(AND(Y$85&gt;=FB218,Y$85&lt;=FC218),IFERROR($G218/FD218,0),"")</f>
        <v/>
      </c>
      <c r="Z218" s="90" t="str">
        <f>IF(AND(Z$85&gt;=FB218,Z$85&lt;=FC218),IFERROR($G218/FD218,0),"")</f>
        <v/>
      </c>
      <c r="AA218" s="90" t="str">
        <f>IF(AND(AA$85&gt;=FB218,AA$85&lt;=FC218),IFERROR($G218/FD218,0),"")</f>
        <v/>
      </c>
      <c r="AB218" s="90" t="str">
        <f>IF(AND(AB$85&gt;=FB218,AB$85&lt;=FC218),IFERROR($G218/FD218,0),"")</f>
        <v/>
      </c>
      <c r="AC218" s="90" t="str">
        <f>IF(AND(AC$85&gt;=FB218,AC$85&lt;=FC218),IFERROR($G218/FD218,0),"")</f>
        <v/>
      </c>
      <c r="AD218" s="90" t="str">
        <f>IF(AND(AD$85&gt;=FB218,AD$85&lt;=FC218),IFERROR($G218/FD218,0),"")</f>
        <v/>
      </c>
      <c r="AE218" s="90" t="str">
        <f>IF(AND(AE$85&gt;=FB218,AE$85&lt;=FC218),IFERROR($G218/FD218,0),"")</f>
        <v/>
      </c>
      <c r="AF218" s="90" t="str">
        <f>IF(AND(AF$85&gt;=FB218,AF$85&lt;=FC218),IFERROR($G218/FD218,0),"")</f>
        <v/>
      </c>
      <c r="AG218" s="90" t="str">
        <f>IF(AND(AG$85&gt;=FB218,AG$85&lt;=FC218),IFERROR($G218/FD218,0),"")</f>
        <v/>
      </c>
      <c r="AH218" s="90" t="str">
        <f>IF(AND(AH$85&gt;=FB218,AH$85&lt;=FC218),IFERROR($G218/FD218,0),"")</f>
        <v/>
      </c>
      <c r="AI218" s="90" t="str">
        <f>IF(AND(AI$85&gt;=FB218,AI$85&lt;=FC218),IFERROR($G218/FD218,0),"")</f>
        <v/>
      </c>
      <c r="AJ218" s="90" t="str">
        <f>IF(AND(AJ$85&gt;=FB218,AJ$85&lt;=FC218),IFERROR($G218/FD218,0),"")</f>
        <v/>
      </c>
      <c r="AK218" s="90" t="str">
        <f>IF(AND(AK$85&gt;=FB218,AK$85&lt;=FC218),IFERROR($G218/FD218,0),"")</f>
        <v/>
      </c>
      <c r="AL218" s="90" t="str">
        <f>IF(AND(AL$85&gt;=FB218,AL$85&lt;=FC218),IFERROR($G218/FD218,0),"")</f>
        <v/>
      </c>
      <c r="AM218" s="90" t="str">
        <f>IF(AND(AM$85&gt;=FB218,AM$85&lt;=FC218),IFERROR($G218/FD218,0),"")</f>
        <v/>
      </c>
      <c r="AN218" s="90" t="str">
        <f>IF(AND(AN$85&gt;=FB218,AN$85&lt;=FC218),IFERROR($G218/FD218,0),"")</f>
        <v/>
      </c>
      <c r="AO218" s="90" t="str">
        <f>IF(AND(AO$85&gt;=FB218,AO$85&lt;=FC218),IFERROR($G218/FD218,0),"")</f>
        <v/>
      </c>
      <c r="AP218" s="90" t="str">
        <f>IF(AND(AP$85&gt;=FB218,AP$85&lt;=FC218),IFERROR($G218/FD218,0),"")</f>
        <v/>
      </c>
      <c r="AQ218" s="90" t="str">
        <f>IF(AND(AQ$85&gt;=FB218,AQ$85&lt;=FC218),IFERROR($G218/FD218,0),"")</f>
        <v/>
      </c>
      <c r="AR218" s="90" t="str">
        <f>IF(AND(AR$85&gt;=FB218,AR$85&lt;=FC218),IFERROR($G218/FD218,0),"")</f>
        <v/>
      </c>
      <c r="AS218" s="90" t="str">
        <f>IF(AND(AS$85&gt;=FB218,AS$85&lt;=FC218),IFERROR($G218/FD218,0),"")</f>
        <v/>
      </c>
      <c r="AT218" s="90" t="str">
        <f>IF(AND(AT$85&gt;=FB218,AT$85&lt;=FC218),IFERROR($G218/FD218,0),"")</f>
        <v/>
      </c>
      <c r="AU218" s="90" t="str">
        <f>IF(AND(AU$85&gt;=FB218,AU$85&lt;=FC218),IFERROR($G218/FD218,0),"")</f>
        <v/>
      </c>
      <c r="AV218" s="90" t="str">
        <f>IF(AND(AV$85&gt;=FB218,AV$85&lt;=FC218),IFERROR($G218/FD218,0),"")</f>
        <v/>
      </c>
      <c r="AW218" s="90" t="str">
        <f>IF(AND(AW$85&gt;=FB218,AW$85&lt;=FC218),IFERROR($G218/FD218,0),"")</f>
        <v/>
      </c>
      <c r="AX218" s="90" t="str">
        <f>IF(AND(AX$85&gt;=FB218,AX$85&lt;=FC218),IFERROR($G218/FD218,0),"")</f>
        <v/>
      </c>
      <c r="AY218" s="90" t="str">
        <f>IF(AND(AY$85&gt;=FB218,AY$85&lt;=FC218),IFERROR($G218/FD218,0),"")</f>
        <v/>
      </c>
      <c r="AZ218" s="90" t="str">
        <f>IF(AND(AZ$85&gt;=FB218,AZ$85&lt;=FC218),IFERROR($G218/FD218,0),"")</f>
        <v/>
      </c>
      <c r="BA218" s="90" t="str">
        <f>IF(AND(BA$85&gt;=FB218,BA$85&lt;=FC218),IFERROR($G218/FD218,0),"")</f>
        <v/>
      </c>
      <c r="BB218" s="90" t="str">
        <f>IF(AND(BB$85&gt;=FB218,BB$85&lt;=FC218),IFERROR($G218/FD218,0),"")</f>
        <v/>
      </c>
      <c r="BC218" s="90" t="str">
        <f>IF(AND(BC$85&gt;=FB218,BC$85&lt;=FC218),IFERROR($G218/FD218,0),"")</f>
        <v/>
      </c>
      <c r="BD218" s="90" t="str">
        <f>IF(AND(BD$85&gt;=FB218,BD$85&lt;=FC218),IFERROR($G218/FD218,0),"")</f>
        <v/>
      </c>
      <c r="BE218" s="90" t="str">
        <f>IF(AND(BE$85&gt;=FB218,BE$85&lt;=FC218),IFERROR($G218/FD218,0),"")</f>
        <v/>
      </c>
      <c r="BF218" s="90" t="str">
        <f>IF(AND(BF$85&gt;=FB218,BF$85&lt;=FC218),IFERROR($G218/FD218,0),"")</f>
        <v/>
      </c>
      <c r="BG218" s="90" t="str">
        <f>IF(AND(BG$85&gt;=FB218,BG$85&lt;=FC218),IFERROR($G218/FD218,0),"")</f>
        <v/>
      </c>
      <c r="BH218" s="90" t="str">
        <f>IF(AND(BH$85&gt;=FB218,BH$85&lt;=FC218),IFERROR($G218/FD218,0),"")</f>
        <v/>
      </c>
      <c r="BI218" s="90" t="str">
        <f>IF(AND(BI$85&gt;=FB218,BI$85&lt;=FC218),IFERROR($G218/FD218,0),"")</f>
        <v/>
      </c>
      <c r="BJ218" s="90" t="str">
        <f>IF(AND(BJ$85&gt;=FB218,BJ$85&lt;=FC218),IFERROR($G218/FD218,0),"")</f>
        <v/>
      </c>
      <c r="BK218" s="90" t="str">
        <f>IF(AND(BK$85&gt;=FB218,BK$85&lt;=FC218),IFERROR($G218/FD218,0),"")</f>
        <v/>
      </c>
      <c r="BL218" s="90" t="str">
        <f>IF(AND(BL$85&gt;=FB218,BL$85&lt;=FC218),IFERROR($G218/FD218,0),"")</f>
        <v/>
      </c>
      <c r="BM218" s="90" t="str">
        <f>IF(AND(BM$85&gt;=FB218,BM$85&lt;=FC218),IFERROR($G218/FD218,0),"")</f>
        <v/>
      </c>
      <c r="BN218" s="90" t="str">
        <f>IF(AND(BN$85&gt;=FB218,BN$85&lt;=FC218),IFERROR($G218/FD218,0),"")</f>
        <v/>
      </c>
      <c r="BO218" s="90" t="str">
        <f>IF(AND(BO$85&gt;=FB218,BO$85&lt;=FC218),IFERROR($G218/FD218,0),"")</f>
        <v/>
      </c>
      <c r="BP218" s="90" t="str">
        <f>IF(AND(BP$85&gt;=FB218,BP$85&lt;=FC218),IFERROR($G218/FD218,0),"")</f>
        <v/>
      </c>
      <c r="BQ218" s="90" t="str">
        <f>IF(AND(BQ$85&gt;=FB218,BQ$85&lt;=FC218),IFERROR($G218/FD218,0),"")</f>
        <v/>
      </c>
      <c r="BR218" s="90" t="str">
        <f>IF(AND(BR$85&gt;=FB218,BR$85&lt;=FC218),IFERROR($G218/FD218,0),"")</f>
        <v/>
      </c>
      <c r="BS218" s="90" t="str">
        <f>IF(AND(BS$85&gt;=FB218,BS$85&lt;=FC218),IFERROR($G218/FD218,0),"")</f>
        <v/>
      </c>
      <c r="BT218" s="90" t="str">
        <f>IF(AND(BT$85&gt;=FB218,BT$85&lt;=FC218),IFERROR($G218/FD218,0),"")</f>
        <v/>
      </c>
      <c r="BU218" s="90" t="str">
        <f>IF(AND(BU$85&gt;=FB218,BU$85&lt;=FC218),IFERROR($G218/FD218,0),"")</f>
        <v/>
      </c>
      <c r="BV218" s="90" t="str">
        <f>IF(AND(BV$85&gt;=FB218,BV$85&lt;=FC218),IFERROR($G218/FD218,0),"")</f>
        <v/>
      </c>
      <c r="BW218" s="90" t="str">
        <f>IF(AND(BW$85&gt;=FB218,BW$85&lt;=FC218),IFERROR($G218/FD218,0),"")</f>
        <v/>
      </c>
      <c r="BX218" s="90" t="str">
        <f>IF(AND(BX$85&gt;=FB218,BX$85&lt;=FC218),IFERROR($G218/FD218,0),"")</f>
        <v/>
      </c>
      <c r="BY218" s="90" t="str">
        <f>IF(AND(BY$85&gt;=FB218,BY$85&lt;=FC218),IFERROR($G218/FD218,0),"")</f>
        <v/>
      </c>
      <c r="BZ218" s="90" t="str">
        <f>IF(AND(BZ$85&gt;=FB218,BZ$85&lt;=FC218),IFERROR($G218/FD218,0),"")</f>
        <v/>
      </c>
      <c r="CA218" s="90" t="str">
        <f>IF(AND(CA$85&gt;=FB218,CA$85&lt;=FC218),IFERROR($G218/FD218,0),"")</f>
        <v/>
      </c>
      <c r="CB218" s="90" t="str">
        <f>IF(AND(CB$85&gt;=FB218,CB$85&lt;=FC218),IFERROR($G218/FD218,0),"")</f>
        <v/>
      </c>
      <c r="CC218" s="90" t="str">
        <f>IF(AND(CC$85&gt;=FB218,CC$85&lt;=FC218),IFERROR($G218/FD218,0),"")</f>
        <v/>
      </c>
      <c r="CD218" s="90" t="str">
        <f>IF(AND(CD$85&gt;=FB218,CD$85&lt;=FC218),IFERROR($G218/FD218,0),"")</f>
        <v/>
      </c>
      <c r="CE218" s="90" t="str">
        <f>IF(AND(CE$85&gt;=FB218,CE$85&lt;=FC218),IFERROR($G218/FD218,0),"")</f>
        <v/>
      </c>
      <c r="CF218" s="90" t="str">
        <f>IF(AND(CF$85&gt;=FB218,CF$85&lt;=FC218),IFERROR($G218/FD218,0),"")</f>
        <v/>
      </c>
      <c r="CG218" s="90" t="str">
        <f>IF(AND(CG$85&gt;=FB218,CG$85&lt;=FC218),IFERROR($G218/FD218,0),"")</f>
        <v/>
      </c>
      <c r="CH218" s="90" t="str">
        <f>IF(AND(CH$85&gt;=FB218,CH$85&lt;=FC218),IFERROR($G218/FD218,0),"")</f>
        <v/>
      </c>
      <c r="CI218" s="90" t="str">
        <f>IF(AND(CI$85&gt;=FB218,CI$85&lt;=FC218),IFERROR($G218/FD218,0),"")</f>
        <v/>
      </c>
      <c r="CJ218" s="90" t="str">
        <f>IF(AND(CJ$85&gt;=FB218,CJ$85&lt;=FC218),IFERROR($G218/FD218,0),"")</f>
        <v/>
      </c>
      <c r="CK218" s="90">
        <f>IF(AND(CK$85&gt;=FB218,CK$85&lt;=FC218),IFERROR($G218/FD218,0),"")</f>
        <v>60937.5</v>
      </c>
      <c r="CL218" s="90">
        <f>IF(AND(CL$85&gt;=FB218,CL$85&lt;=FC218),IFERROR($G218/FD218,0),"")</f>
        <v>60937.5</v>
      </c>
      <c r="CM218" s="90">
        <f>IF(AND(CM$85&gt;=FB218,CM$85&lt;=FC218),IFERROR($G218/FD218,0),"")</f>
        <v>60937.5</v>
      </c>
      <c r="CN218" s="90">
        <f>IF(AND(CN$85&gt;=FB218,CN$85&lt;=FC218),IFERROR($G218/FD218,0),"")</f>
        <v>60937.5</v>
      </c>
      <c r="CO218" s="90">
        <f>IF(AND(CO$85&gt;=FB218,CO$85&lt;=FC218),IFERROR($G218/FD218,0),"")</f>
        <v>60937.5</v>
      </c>
      <c r="CP218" s="90">
        <f>IF(AND(CP$85&gt;=FB218,CP$85&lt;=FC218),IFERROR($G218/FD218,0),"")</f>
        <v>60937.5</v>
      </c>
      <c r="CQ218" s="90">
        <f>IF(AND(CQ$85&gt;=FB218,CQ$85&lt;=FC218),IFERROR($G218/FD218,0),"")</f>
        <v>60937.5</v>
      </c>
      <c r="CR218" s="90">
        <f>IF(AND(CR$85&gt;=FB218,CR$85&lt;=FC218),IFERROR($G218/FD218,0),"")</f>
        <v>60937.5</v>
      </c>
      <c r="CS218" s="90">
        <f>IF(AND(CS$85&gt;=FB218,CS$85&lt;=FC218),IFERROR($G218/FD218,0),"")</f>
        <v>60937.5</v>
      </c>
      <c r="CT218" s="90">
        <f>IF(AND(CT$85&gt;=FB218,CT$85&lt;=FC218),IFERROR($G218/FD218,0),"")</f>
        <v>60937.5</v>
      </c>
      <c r="CU218" s="90">
        <f>IF(AND(CU$85&gt;=FB218,CU$85&lt;=FC218),IFERROR($G218/FD218,0),"")</f>
        <v>60937.5</v>
      </c>
      <c r="CV218" s="90">
        <f>IF(AND(CV$85&gt;=FB218,CV$85&lt;=FC218),IFERROR($G218/FD218,0),"")</f>
        <v>60937.5</v>
      </c>
      <c r="CW218" s="90">
        <f>IF(AND(CW$85&gt;=FB218,CW$85&lt;=FC218),IFERROR($G218/FD218,0),"")</f>
        <v>60937.5</v>
      </c>
      <c r="CX218" s="90">
        <f>IF(AND(CX$85&gt;=FB218,CX$85&lt;=FC218),IFERROR($G218/FD218,0),"")</f>
        <v>60937.5</v>
      </c>
      <c r="CY218" s="90">
        <f>IF(AND(CY$85&gt;=FB218,CY$85&lt;=FC218),IFERROR($G218/FD218,0),"")</f>
        <v>60937.5</v>
      </c>
      <c r="CZ218" s="90">
        <f>IF(AND(CZ$85&gt;=FB218,CZ$85&lt;=FC218),IFERROR($G218/FD218,0),"")</f>
        <v>60937.5</v>
      </c>
      <c r="DA218" s="90" t="str">
        <f>IF(AND(DA$85&gt;=FB218,DA$85&lt;=FC218),IFERROR($G218/FD218,0),"")</f>
        <v/>
      </c>
      <c r="DB218" s="90" t="str">
        <f>IF(AND(DB$85&gt;=FB218,DB$85&lt;=FC218),IFERROR($G218/FD218,0),"")</f>
        <v/>
      </c>
      <c r="DC218" s="90" t="str">
        <f>IF(AND(DC$85&gt;=FB218,DC$85&lt;=FC218),IFERROR($G218/FD218,0),"")</f>
        <v/>
      </c>
      <c r="DD218" s="90" t="str">
        <f>IF(AND(DD$85&gt;=FB218,DD$85&lt;=FC218),IFERROR($G218/FD218,0),"")</f>
        <v/>
      </c>
      <c r="DE218" s="90" t="str">
        <f>IF(AND(DE$85&gt;=FB218,DE$85&lt;=FC218),IFERROR($G218/FD218,0),"")</f>
        <v/>
      </c>
      <c r="DF218" s="90" t="str">
        <f>IF(AND(DF$85&gt;=FB218,DF$85&lt;=FC218),IFERROR($G218/FD218,0),"")</f>
        <v/>
      </c>
      <c r="DG218" s="90" t="str">
        <f>IF(AND(DG$85&gt;=FB218,DG$85&lt;=FC218),IFERROR($G218/FD218,0),"")</f>
        <v/>
      </c>
      <c r="DH218" s="90" t="str">
        <f>IF(AND(DH$85&gt;=FB218,DH$85&lt;=FC218),IFERROR($G218/FD218,0),"")</f>
        <v/>
      </c>
      <c r="DI218" s="90" t="str">
        <f>IF(AND(DI$85&gt;=FB218,DI$85&lt;=FC218),IFERROR($G218/FD218,0),"")</f>
        <v/>
      </c>
      <c r="DJ218" s="90" t="str">
        <f>IF(AND(DJ$85&gt;=FB218,DJ$85&lt;=FC218),IFERROR($G218/FD218,0),"")</f>
        <v/>
      </c>
      <c r="DK218" s="90" t="str">
        <f>IF(AND(DK$85&gt;=FB218,DK$85&lt;=FC218),IFERROR($G218/FD218,0),"")</f>
        <v/>
      </c>
      <c r="DL218" s="90" t="str">
        <f>IF(AND(DL$85&gt;=FB218,DL$85&lt;=FC218),IFERROR($G218/FD218,0),"")</f>
        <v/>
      </c>
      <c r="DM218" s="90" t="str">
        <f>IF(AND(DM$85&gt;=FB218,DM$85&lt;=FC218),IFERROR($G218/FD218,0),"")</f>
        <v/>
      </c>
      <c r="DN218" s="90" t="str">
        <f>IF(AND(DN$85&gt;=FB218,DN$85&lt;=FC218),IFERROR($G218/FD218,0),"")</f>
        <v/>
      </c>
      <c r="DO218" s="90" t="str">
        <f>IF(AND(DO$85&gt;=FB218,DO$85&lt;=FC218),IFERROR($G218/FD218,0),"")</f>
        <v/>
      </c>
      <c r="DP218" s="90" t="str">
        <f>IF(AND(DP$85&gt;=FB218,DP$85&lt;=FC218),IFERROR($G218/FD218,0),"")</f>
        <v/>
      </c>
      <c r="DQ218" s="90" t="str">
        <f>IF(AND(DQ$85&gt;=FB218,DQ$85&lt;=FC218),IFERROR($G218/FD218,0),"")</f>
        <v/>
      </c>
      <c r="DR218" s="90" t="str">
        <f>IF(AND(DR$85&gt;=FB218,DR$85&lt;=FC218),IFERROR($G218/FD218,0),"")</f>
        <v/>
      </c>
      <c r="DS218" s="90" t="str">
        <f>IF(AND(DS$85&gt;=FB218,DS$85&lt;=FC218),IFERROR($G218/FD218,0),"")</f>
        <v/>
      </c>
      <c r="DT218" s="90" t="str">
        <f>IF(AND(DT$85&gt;=FB218,DT$85&lt;=FC218),IFERROR($G218/FD218,0),"")</f>
        <v/>
      </c>
      <c r="DU218" s="90" t="str">
        <f>IF(AND(DU$85&gt;=FB218,DU$85&lt;=FC218),IFERROR($G218/FD218,0),"")</f>
        <v/>
      </c>
      <c r="DV218" s="90" t="str">
        <f>IF(AND(DV$85&gt;=FB218,DV$85&lt;=FC218),IFERROR($G218/FD218,0),"")</f>
        <v/>
      </c>
      <c r="DW218" s="90" t="str">
        <f>IF(AND(DW$85&gt;=FB218,DW$85&lt;=FC218),IFERROR($G218/FD218,0),"")</f>
        <v/>
      </c>
      <c r="DX218" s="90" t="str">
        <f>IF(AND(DX$85&gt;=FB218,DX$85&lt;=FC218),IFERROR($G218/FD218,0),"")</f>
        <v/>
      </c>
      <c r="DY218" s="90" t="str">
        <f>IF(AND(DY$85&gt;=FB218,DY$85&lt;=FC218),IFERROR($G218/FD218,0),"")</f>
        <v/>
      </c>
      <c r="DZ218" s="90" t="str">
        <f>IF(AND(DZ$85&gt;=FB218,DZ$85&lt;=FC218),IFERROR($G218/FD218,0),"")</f>
        <v/>
      </c>
      <c r="EA218" s="90" t="str">
        <f>IF(AND(EA$85&gt;=FB218,EA$85&lt;=FC218),IFERROR($G218/FD218,0),"")</f>
        <v/>
      </c>
      <c r="EB218" s="90" t="str">
        <f>IF(AND(EB$85&gt;=FB218,EB$85&lt;=FC218),IFERROR($G218/FD218,0),"")</f>
        <v/>
      </c>
      <c r="EC218" s="90" t="str">
        <f>IF(AND(EC$85&gt;=FB218,EC$85&lt;=FC218),IFERROR($G218/FD218,0),"")</f>
        <v/>
      </c>
      <c r="ED218" s="90" t="str">
        <f>IF(AND(ED$85&gt;=FB218,ED$85&lt;=FC218),IFERROR($G218/FD218,0),"")</f>
        <v/>
      </c>
      <c r="EE218" s="90" t="str">
        <f>IF(AND(EE$85&gt;=FB218,EE$85&lt;=FC218),IFERROR($G218/FD218,0),"")</f>
        <v/>
      </c>
      <c r="EF218" s="90" t="str">
        <f>IF(AND(EF$85&gt;=FB218,EF$85&lt;=FC218),IFERROR($G218/FD218,0),"")</f>
        <v/>
      </c>
      <c r="EG218" s="90" t="str">
        <f>IF(AND(EG$85&gt;=FB218,EG$85&lt;=FC218),IFERROR($G218/FD218,0),"")</f>
        <v/>
      </c>
      <c r="EH218" s="90" t="str">
        <f>IF(AND(EH$85&gt;=FB218,EH$85&lt;=FC218),IFERROR($G218/FD218,0),"")</f>
        <v/>
      </c>
      <c r="EI218" s="90" t="str">
        <f>IF(AND(EI$85&gt;=FB218,EI$85&lt;=FC218),IFERROR($G218/FD218,0),"")</f>
        <v/>
      </c>
      <c r="EJ218" s="90" t="str">
        <f>IF(AND(EJ$85&gt;=FB218,EJ$85&lt;=FC218),IFERROR($G218/FD218,0),"")</f>
        <v/>
      </c>
      <c r="EK218" s="90" t="str">
        <f>IF(AND(EK$85&gt;=FB218,EK$85&lt;=FC218),IFERROR($G218/FD218,0),"")</f>
        <v/>
      </c>
      <c r="EL218" s="90" t="str">
        <f>IF(AND(EL$85&gt;=FB218,EL$85&lt;=FC218),IFERROR($G218/FD218,0),"")</f>
        <v/>
      </c>
      <c r="EM218" s="90" t="str">
        <f>IF(AND(EM$85&gt;=FB218,EM$85&lt;=FC218),IFERROR($G218/FD218,0),"")</f>
        <v/>
      </c>
      <c r="EN218" s="90" t="str">
        <f>IF(AND(EN$85&gt;=FB218,EN$85&lt;=FC218),IFERROR($G218/FD218,0),"")</f>
        <v/>
      </c>
      <c r="EO218" s="90" t="str">
        <f>IF(AND(EO$85&gt;=FB218,EO$85&lt;=FC218),IFERROR($G218/FD218,0),"")</f>
        <v/>
      </c>
      <c r="EP218" s="90" t="str">
        <f>IF(AND(EP$85&gt;=FB218,EP$85&lt;=FC218),IFERROR($G218/FD218,0),"")</f>
        <v/>
      </c>
      <c r="EQ218" s="90" t="str">
        <f>IF(AND(EQ$85&gt;=FB218,EQ$85&lt;=FC218),IFERROR($G218/FD218,0),"")</f>
        <v/>
      </c>
      <c r="ER218" s="90" t="str">
        <f>IF(AND(ER$85&gt;=FB218,ER$85&lt;=FC218),IFERROR($G218/FD218,0),"")</f>
        <v/>
      </c>
      <c r="ES218" s="90" t="str">
        <f>IF(AND(ES$85&gt;=FB218,ES$85&lt;=FC218),IFERROR($G218/FD218,0),"")</f>
        <v/>
      </c>
      <c r="ET218" s="90" t="str">
        <f>IF(AND(ET$85&gt;=FB218,ET$85&lt;=FC218),IFERROR($G218/FD218,0),"")</f>
        <v/>
      </c>
      <c r="EU218" s="90" t="str">
        <f>IF(AND(EU$85&gt;=FB218,EU$85&lt;=FC218),IFERROR($G218/FD218,0),"")</f>
        <v/>
      </c>
      <c r="EV218" s="90" t="str">
        <f>IF(AND(EV$85&gt;=FB218,EV$85&lt;=FC218),IFERROR($G218/FD218,0),"")</f>
        <v/>
      </c>
      <c r="EW218" s="90" t="str">
        <f>IF(AND(EW$85&gt;=FB218,EW$85&lt;=FC218),IFERROR($G218/FD218,0),"")</f>
        <v/>
      </c>
      <c r="EX218" s="90" t="str">
        <f>IF(AND(EX$85&gt;=FB218,EX$85&lt;=FC218),IFERROR($G218/FD218,0),"")</f>
        <v/>
      </c>
      <c r="EY218" s="90" t="str">
        <f>IF(AND(EY$85&gt;=FB218,EY$85&lt;=FC218),IFERROR($G218/FD218,0),"")</f>
        <v/>
      </c>
      <c r="EZ218" s="90" t="str">
        <f>IF(AND(EZ$85&gt;=FB218,EZ$85&lt;=FC218),IFERROR($G218/FD218,0),"")</f>
        <v/>
      </c>
      <c r="FA218" s="90" t="str">
        <f>IF(AND(FA$85&gt;=FB218,FA$85&lt;=FC218),IFERROR($G218/FD218,0),"")</f>
        <v/>
      </c>
      <c r="FB218">
        <f>'06_Presupuesto'!J303-'02_Rendimientos'!$B$79+1</f>
        <v>82</v>
      </c>
      <c r="FC218">
        <f>'06_Presupuesto'!K303-'02_Rendimientos'!$B$79+1</f>
        <v>97</v>
      </c>
      <c r="FD218">
        <f>FC218-FB218+1</f>
        <v>16</v>
      </c>
    </row>
    <row r="219" spans="2:160">
      <c r="B219" s="109" t="str">
        <f>'06_Presupuesto'!K138</f>
        <v>D.3</v>
      </c>
      <c r="C219" s="109" t="str">
        <f>'06_Presupuesto'!L138</f>
        <v>DEFENSAS DE MURO</v>
      </c>
      <c r="D219" s="109" t="str">
        <f>'06_Presupuesto'!M138</f>
        <v>ML</v>
      </c>
      <c r="E219" s="110">
        <f>'06_Presupuesto'!N138</f>
        <v>84</v>
      </c>
      <c r="F219" s="110">
        <f>'06_Presupuesto'!O138</f>
        <v>23750</v>
      </c>
      <c r="G219" s="110">
        <f>'06_Presupuesto'!P138</f>
        <v>1995000</v>
      </c>
      <c r="H219" s="110" t="str">
        <f>IF(AND(H$85&gt;=FB219,H$85&lt;=FC219),IFERROR($G219/FD219,0),"")</f>
        <v/>
      </c>
      <c r="I219" s="110" t="str">
        <f>IF(AND(I$85&gt;=FB219,I$85&lt;=FC219),IFERROR($G219/FD219,0),"")</f>
        <v/>
      </c>
      <c r="J219" s="110" t="str">
        <f>IF(AND(J$85&gt;=FB219,J$85&lt;=FC219),IFERROR($G219/FD219,0),"")</f>
        <v/>
      </c>
      <c r="K219" s="110" t="str">
        <f>IF(AND(K$85&gt;=FB219,K$85&lt;=FC219),IFERROR($G219/FD219,0),"")</f>
        <v/>
      </c>
      <c r="L219" s="110" t="str">
        <f>IF(AND(L$85&gt;=FB219,L$85&lt;=FC219),IFERROR($G219/FD219,0),"")</f>
        <v/>
      </c>
      <c r="M219" s="110" t="str">
        <f>IF(AND(M$85&gt;=FB219,M$85&lt;=FC219),IFERROR($G219/FD219,0),"")</f>
        <v/>
      </c>
      <c r="N219" s="110" t="str">
        <f>IF(AND(N$85&gt;=FB219,N$85&lt;=FC219),IFERROR($G219/FD219,0),"")</f>
        <v/>
      </c>
      <c r="O219" s="110" t="str">
        <f>IF(AND(O$85&gt;=FB219,O$85&lt;=FC219),IFERROR($G219/FD219,0),"")</f>
        <v/>
      </c>
      <c r="P219" s="110" t="str">
        <f>IF(AND(P$85&gt;=FB219,P$85&lt;=FC219),IFERROR($G219/FD219,0),"")</f>
        <v/>
      </c>
      <c r="Q219" s="110" t="str">
        <f>IF(AND(Q$85&gt;=FB219,Q$85&lt;=FC219),IFERROR($G219/FD219,0),"")</f>
        <v/>
      </c>
      <c r="R219" s="110" t="str">
        <f>IF(AND(R$85&gt;=FB219,R$85&lt;=FC219),IFERROR($G219/FD219,0),"")</f>
        <v/>
      </c>
      <c r="S219" s="110" t="str">
        <f>IF(AND(S$85&gt;=FB219,S$85&lt;=FC219),IFERROR($G219/FD219,0),"")</f>
        <v/>
      </c>
      <c r="T219" s="110" t="str">
        <f>IF(AND(T$85&gt;=FB219,T$85&lt;=FC219),IFERROR($G219/FD219,0),"")</f>
        <v/>
      </c>
      <c r="U219" s="110" t="str">
        <f>IF(AND(U$85&gt;=FB219,U$85&lt;=FC219),IFERROR($G219/FD219,0),"")</f>
        <v/>
      </c>
      <c r="V219" s="110" t="str">
        <f>IF(AND(V$85&gt;=FB219,V$85&lt;=FC219),IFERROR($G219/FD219,0),"")</f>
        <v/>
      </c>
      <c r="W219" s="110" t="str">
        <f>IF(AND(W$85&gt;=FB219,W$85&lt;=FC219),IFERROR($G219/FD219,0),"")</f>
        <v/>
      </c>
      <c r="X219" s="110" t="str">
        <f>IF(AND(X$85&gt;=FB219,X$85&lt;=FC219),IFERROR($G219/FD219,0),"")</f>
        <v/>
      </c>
      <c r="Y219" s="110" t="str">
        <f>IF(AND(Y$85&gt;=FB219,Y$85&lt;=FC219),IFERROR($G219/FD219,0),"")</f>
        <v/>
      </c>
      <c r="Z219" s="110" t="str">
        <f>IF(AND(Z$85&gt;=FB219,Z$85&lt;=FC219),IFERROR($G219/FD219,0),"")</f>
        <v/>
      </c>
      <c r="AA219" s="110" t="str">
        <f>IF(AND(AA$85&gt;=FB219,AA$85&lt;=FC219),IFERROR($G219/FD219,0),"")</f>
        <v/>
      </c>
      <c r="AB219" s="110" t="str">
        <f>IF(AND(AB$85&gt;=FB219,AB$85&lt;=FC219),IFERROR($G219/FD219,0),"")</f>
        <v/>
      </c>
      <c r="AC219" s="110" t="str">
        <f>IF(AND(AC$85&gt;=FB219,AC$85&lt;=FC219),IFERROR($G219/FD219,0),"")</f>
        <v/>
      </c>
      <c r="AD219" s="110" t="str">
        <f>IF(AND(AD$85&gt;=FB219,AD$85&lt;=FC219),IFERROR($G219/FD219,0),"")</f>
        <v/>
      </c>
      <c r="AE219" s="110" t="str">
        <f>IF(AND(AE$85&gt;=FB219,AE$85&lt;=FC219),IFERROR($G219/FD219,0),"")</f>
        <v/>
      </c>
      <c r="AF219" s="110" t="str">
        <f>IF(AND(AF$85&gt;=FB219,AF$85&lt;=FC219),IFERROR($G219/FD219,0),"")</f>
        <v/>
      </c>
      <c r="AG219" s="110" t="str">
        <f>IF(AND(AG$85&gt;=FB219,AG$85&lt;=FC219),IFERROR($G219/FD219,0),"")</f>
        <v/>
      </c>
      <c r="AH219" s="110" t="str">
        <f>IF(AND(AH$85&gt;=FB219,AH$85&lt;=FC219),IFERROR($G219/FD219,0),"")</f>
        <v/>
      </c>
      <c r="AI219" s="110" t="str">
        <f>IF(AND(AI$85&gt;=FB219,AI$85&lt;=FC219),IFERROR($G219/FD219,0),"")</f>
        <v/>
      </c>
      <c r="AJ219" s="110" t="str">
        <f>IF(AND(AJ$85&gt;=FB219,AJ$85&lt;=FC219),IFERROR($G219/FD219,0),"")</f>
        <v/>
      </c>
      <c r="AK219" s="110" t="str">
        <f>IF(AND(AK$85&gt;=FB219,AK$85&lt;=FC219),IFERROR($G219/FD219,0),"")</f>
        <v/>
      </c>
      <c r="AL219" s="110" t="str">
        <f>IF(AND(AL$85&gt;=FB219,AL$85&lt;=FC219),IFERROR($G219/FD219,0),"")</f>
        <v/>
      </c>
      <c r="AM219" s="110" t="str">
        <f>IF(AND(AM$85&gt;=FB219,AM$85&lt;=FC219),IFERROR($G219/FD219,0),"")</f>
        <v/>
      </c>
      <c r="AN219" s="110" t="str">
        <f>IF(AND(AN$85&gt;=FB219,AN$85&lt;=FC219),IFERROR($G219/FD219,0),"")</f>
        <v/>
      </c>
      <c r="AO219" s="110" t="str">
        <f>IF(AND(AO$85&gt;=FB219,AO$85&lt;=FC219),IFERROR($G219/FD219,0),"")</f>
        <v/>
      </c>
      <c r="AP219" s="110" t="str">
        <f>IF(AND(AP$85&gt;=FB219,AP$85&lt;=FC219),IFERROR($G219/FD219,0),"")</f>
        <v/>
      </c>
      <c r="AQ219" s="110" t="str">
        <f>IF(AND(AQ$85&gt;=FB219,AQ$85&lt;=FC219),IFERROR($G219/FD219,0),"")</f>
        <v/>
      </c>
      <c r="AR219" s="110" t="str">
        <f>IF(AND(AR$85&gt;=FB219,AR$85&lt;=FC219),IFERROR($G219/FD219,0),"")</f>
        <v/>
      </c>
      <c r="AS219" s="110" t="str">
        <f>IF(AND(AS$85&gt;=FB219,AS$85&lt;=FC219),IFERROR($G219/FD219,0),"")</f>
        <v/>
      </c>
      <c r="AT219" s="110" t="str">
        <f>IF(AND(AT$85&gt;=FB219,AT$85&lt;=FC219),IFERROR($G219/FD219,0),"")</f>
        <v/>
      </c>
      <c r="AU219" s="110" t="str">
        <f>IF(AND(AU$85&gt;=FB219,AU$85&lt;=FC219),IFERROR($G219/FD219,0),"")</f>
        <v/>
      </c>
      <c r="AV219" s="110" t="str">
        <f>IF(AND(AV$85&gt;=FB219,AV$85&lt;=FC219),IFERROR($G219/FD219,0),"")</f>
        <v/>
      </c>
      <c r="AW219" s="110" t="str">
        <f>IF(AND(AW$85&gt;=FB219,AW$85&lt;=FC219),IFERROR($G219/FD219,0),"")</f>
        <v/>
      </c>
      <c r="AX219" s="110" t="str">
        <f>IF(AND(AX$85&gt;=FB219,AX$85&lt;=FC219),IFERROR($G219/FD219,0),"")</f>
        <v/>
      </c>
      <c r="AY219" s="110" t="str">
        <f>IF(AND(AY$85&gt;=FB219,AY$85&lt;=FC219),IFERROR($G219/FD219,0),"")</f>
        <v/>
      </c>
      <c r="AZ219" s="110" t="str">
        <f>IF(AND(AZ$85&gt;=FB219,AZ$85&lt;=FC219),IFERROR($G219/FD219,0),"")</f>
        <v/>
      </c>
      <c r="BA219" s="110" t="str">
        <f>IF(AND(BA$85&gt;=FB219,BA$85&lt;=FC219),IFERROR($G219/FD219,0),"")</f>
        <v/>
      </c>
      <c r="BB219" s="110" t="str">
        <f>IF(AND(BB$85&gt;=FB219,BB$85&lt;=FC219),IFERROR($G219/FD219,0),"")</f>
        <v/>
      </c>
      <c r="BC219" s="110" t="str">
        <f>IF(AND(BC$85&gt;=FB219,BC$85&lt;=FC219),IFERROR($G219/FD219,0),"")</f>
        <v/>
      </c>
      <c r="BD219" s="110" t="str">
        <f>IF(AND(BD$85&gt;=FB219,BD$85&lt;=FC219),IFERROR($G219/FD219,0),"")</f>
        <v/>
      </c>
      <c r="BE219" s="110" t="str">
        <f>IF(AND(BE$85&gt;=FB219,BE$85&lt;=FC219),IFERROR($G219/FD219,0),"")</f>
        <v/>
      </c>
      <c r="BF219" s="110" t="str">
        <f>IF(AND(BF$85&gt;=FB219,BF$85&lt;=FC219),IFERROR($G219/FD219,0),"")</f>
        <v/>
      </c>
      <c r="BG219" s="110" t="str">
        <f>IF(AND(BG$85&gt;=FB219,BG$85&lt;=FC219),IFERROR($G219/FD219,0),"")</f>
        <v/>
      </c>
      <c r="BH219" s="110" t="str">
        <f>IF(AND(BH$85&gt;=FB219,BH$85&lt;=FC219),IFERROR($G219/FD219,0),"")</f>
        <v/>
      </c>
      <c r="BI219" s="110" t="str">
        <f>IF(AND(BI$85&gt;=FB219,BI$85&lt;=FC219),IFERROR($G219/FD219,0),"")</f>
        <v/>
      </c>
      <c r="BJ219" s="110" t="str">
        <f>IF(AND(BJ$85&gt;=FB219,BJ$85&lt;=FC219),IFERROR($G219/FD219,0),"")</f>
        <v/>
      </c>
      <c r="BK219" s="110" t="str">
        <f>IF(AND(BK$85&gt;=FB219,BK$85&lt;=FC219),IFERROR($G219/FD219,0),"")</f>
        <v/>
      </c>
      <c r="BL219" s="110" t="str">
        <f>IF(AND(BL$85&gt;=FB219,BL$85&lt;=FC219),IFERROR($G219/FD219,0),"")</f>
        <v/>
      </c>
      <c r="BM219" s="110" t="str">
        <f>IF(AND(BM$85&gt;=FB219,BM$85&lt;=FC219),IFERROR($G219/FD219,0),"")</f>
        <v/>
      </c>
      <c r="BN219" s="110" t="str">
        <f>IF(AND(BN$85&gt;=FB219,BN$85&lt;=FC219),IFERROR($G219/FD219,0),"")</f>
        <v/>
      </c>
      <c r="BO219" s="110" t="str">
        <f>IF(AND(BO$85&gt;=FB219,BO$85&lt;=FC219),IFERROR($G219/FD219,0),"")</f>
        <v/>
      </c>
      <c r="BP219" s="110" t="str">
        <f>IF(AND(BP$85&gt;=FB219,BP$85&lt;=FC219),IFERROR($G219/FD219,0),"")</f>
        <v/>
      </c>
      <c r="BQ219" s="110" t="str">
        <f>IF(AND(BQ$85&gt;=FB219,BQ$85&lt;=FC219),IFERROR($G219/FD219,0),"")</f>
        <v/>
      </c>
      <c r="BR219" s="110" t="str">
        <f>IF(AND(BR$85&gt;=FB219,BR$85&lt;=FC219),IFERROR($G219/FD219,0),"")</f>
        <v/>
      </c>
      <c r="BS219" s="110" t="str">
        <f>IF(AND(BS$85&gt;=FB219,BS$85&lt;=FC219),IFERROR($G219/FD219,0),"")</f>
        <v/>
      </c>
      <c r="BT219" s="110" t="str">
        <f>IF(AND(BT$85&gt;=FB219,BT$85&lt;=FC219),IFERROR($G219/FD219,0),"")</f>
        <v/>
      </c>
      <c r="BU219" s="110" t="str">
        <f>IF(AND(BU$85&gt;=FB219,BU$85&lt;=FC219),IFERROR($G219/FD219,0),"")</f>
        <v/>
      </c>
      <c r="BV219" s="110" t="str">
        <f>IF(AND(BV$85&gt;=FB219,BV$85&lt;=FC219),IFERROR($G219/FD219,0),"")</f>
        <v/>
      </c>
      <c r="BW219" s="110" t="str">
        <f>IF(AND(BW$85&gt;=FB219,BW$85&lt;=FC219),IFERROR($G219/FD219,0),"")</f>
        <v/>
      </c>
      <c r="BX219" s="110" t="str">
        <f>IF(AND(BX$85&gt;=FB219,BX$85&lt;=FC219),IFERROR($G219/FD219,0),"")</f>
        <v/>
      </c>
      <c r="BY219" s="110" t="str">
        <f>IF(AND(BY$85&gt;=FB219,BY$85&lt;=FC219),IFERROR($G219/FD219,0),"")</f>
        <v/>
      </c>
      <c r="BZ219" s="110" t="str">
        <f>IF(AND(BZ$85&gt;=FB219,BZ$85&lt;=FC219),IFERROR($G219/FD219,0),"")</f>
        <v/>
      </c>
      <c r="CA219" s="110" t="str">
        <f>IF(AND(CA$85&gt;=FB219,CA$85&lt;=FC219),IFERROR($G219/FD219,0),"")</f>
        <v/>
      </c>
      <c r="CB219" s="110" t="str">
        <f>IF(AND(CB$85&gt;=FB219,CB$85&lt;=FC219),IFERROR($G219/FD219,0),"")</f>
        <v/>
      </c>
      <c r="CC219" s="110" t="str">
        <f>IF(AND(CC$85&gt;=FB219,CC$85&lt;=FC219),IFERROR($G219/FD219,0),"")</f>
        <v/>
      </c>
      <c r="CD219" s="110" t="str">
        <f>IF(AND(CD$85&gt;=FB219,CD$85&lt;=FC219),IFERROR($G219/FD219,0),"")</f>
        <v/>
      </c>
      <c r="CE219" s="110" t="str">
        <f>IF(AND(CE$85&gt;=FB219,CE$85&lt;=FC219),IFERROR($G219/FD219,0),"")</f>
        <v/>
      </c>
      <c r="CF219" s="110" t="str">
        <f>IF(AND(CF$85&gt;=FB219,CF$85&lt;=FC219),IFERROR($G219/FD219,0),"")</f>
        <v/>
      </c>
      <c r="CG219" s="110" t="str">
        <f>IF(AND(CG$85&gt;=FB219,CG$85&lt;=FC219),IFERROR($G219/FD219,0),"")</f>
        <v/>
      </c>
      <c r="CH219" s="110" t="str">
        <f>IF(AND(CH$85&gt;=FB219,CH$85&lt;=FC219),IFERROR($G219/FD219,0),"")</f>
        <v/>
      </c>
      <c r="CI219" s="110" t="str">
        <f>IF(AND(CI$85&gt;=FB219,CI$85&lt;=FC219),IFERROR($G219/FD219,0),"")</f>
        <v/>
      </c>
      <c r="CJ219" s="110" t="str">
        <f>IF(AND(CJ$85&gt;=FB219,CJ$85&lt;=FC219),IFERROR($G219/FD219,0),"")</f>
        <v/>
      </c>
      <c r="CK219" s="110">
        <f>IF(AND(CK$85&gt;=FB219,CK$85&lt;=FC219),IFERROR($G219/FD219,0),"")</f>
        <v>124687.5</v>
      </c>
      <c r="CL219" s="110">
        <f>IF(AND(CL$85&gt;=FB219,CL$85&lt;=FC219),IFERROR($G219/FD219,0),"")</f>
        <v>124687.5</v>
      </c>
      <c r="CM219" s="110">
        <f>IF(AND(CM$85&gt;=FB219,CM$85&lt;=FC219),IFERROR($G219/FD219,0),"")</f>
        <v>124687.5</v>
      </c>
      <c r="CN219" s="110">
        <f>IF(AND(CN$85&gt;=FB219,CN$85&lt;=FC219),IFERROR($G219/FD219,0),"")</f>
        <v>124687.5</v>
      </c>
      <c r="CO219" s="110">
        <f>IF(AND(CO$85&gt;=FB219,CO$85&lt;=FC219),IFERROR($G219/FD219,0),"")</f>
        <v>124687.5</v>
      </c>
      <c r="CP219" s="110">
        <f>IF(AND(CP$85&gt;=FB219,CP$85&lt;=FC219),IFERROR($G219/FD219,0),"")</f>
        <v>124687.5</v>
      </c>
      <c r="CQ219" s="110">
        <f>IF(AND(CQ$85&gt;=FB219,CQ$85&lt;=FC219),IFERROR($G219/FD219,0),"")</f>
        <v>124687.5</v>
      </c>
      <c r="CR219" s="110">
        <f>IF(AND(CR$85&gt;=FB219,CR$85&lt;=FC219),IFERROR($G219/FD219,0),"")</f>
        <v>124687.5</v>
      </c>
      <c r="CS219" s="110">
        <f>IF(AND(CS$85&gt;=FB219,CS$85&lt;=FC219),IFERROR($G219/FD219,0),"")</f>
        <v>124687.5</v>
      </c>
      <c r="CT219" s="110">
        <f>IF(AND(CT$85&gt;=FB219,CT$85&lt;=FC219),IFERROR($G219/FD219,0),"")</f>
        <v>124687.5</v>
      </c>
      <c r="CU219" s="110">
        <f>IF(AND(CU$85&gt;=FB219,CU$85&lt;=FC219),IFERROR($G219/FD219,0),"")</f>
        <v>124687.5</v>
      </c>
      <c r="CV219" s="110">
        <f>IF(AND(CV$85&gt;=FB219,CV$85&lt;=FC219),IFERROR($G219/FD219,0),"")</f>
        <v>124687.5</v>
      </c>
      <c r="CW219" s="110">
        <f>IF(AND(CW$85&gt;=FB219,CW$85&lt;=FC219),IFERROR($G219/FD219,0),"")</f>
        <v>124687.5</v>
      </c>
      <c r="CX219" s="110">
        <f>IF(AND(CX$85&gt;=FB219,CX$85&lt;=FC219),IFERROR($G219/FD219,0),"")</f>
        <v>124687.5</v>
      </c>
      <c r="CY219" s="110">
        <f>IF(AND(CY$85&gt;=FB219,CY$85&lt;=FC219),IFERROR($G219/FD219,0),"")</f>
        <v>124687.5</v>
      </c>
      <c r="CZ219" s="110">
        <f>IF(AND(CZ$85&gt;=FB219,CZ$85&lt;=FC219),IFERROR($G219/FD219,0),"")</f>
        <v>124687.5</v>
      </c>
      <c r="DA219" s="110" t="str">
        <f>IF(AND(DA$85&gt;=FB219,DA$85&lt;=FC219),IFERROR($G219/FD219,0),"")</f>
        <v/>
      </c>
      <c r="DB219" s="110" t="str">
        <f>IF(AND(DB$85&gt;=FB219,DB$85&lt;=FC219),IFERROR($G219/FD219,0),"")</f>
        <v/>
      </c>
      <c r="DC219" s="110" t="str">
        <f>IF(AND(DC$85&gt;=FB219,DC$85&lt;=FC219),IFERROR($G219/FD219,0),"")</f>
        <v/>
      </c>
      <c r="DD219" s="110" t="str">
        <f>IF(AND(DD$85&gt;=FB219,DD$85&lt;=FC219),IFERROR($G219/FD219,0),"")</f>
        <v/>
      </c>
      <c r="DE219" s="110" t="str">
        <f>IF(AND(DE$85&gt;=FB219,DE$85&lt;=FC219),IFERROR($G219/FD219,0),"")</f>
        <v/>
      </c>
      <c r="DF219" s="110" t="str">
        <f>IF(AND(DF$85&gt;=FB219,DF$85&lt;=FC219),IFERROR($G219/FD219,0),"")</f>
        <v/>
      </c>
      <c r="DG219" s="110" t="str">
        <f>IF(AND(DG$85&gt;=FB219,DG$85&lt;=FC219),IFERROR($G219/FD219,0),"")</f>
        <v/>
      </c>
      <c r="DH219" s="110" t="str">
        <f>IF(AND(DH$85&gt;=FB219,DH$85&lt;=FC219),IFERROR($G219/FD219,0),"")</f>
        <v/>
      </c>
      <c r="DI219" s="110" t="str">
        <f>IF(AND(DI$85&gt;=FB219,DI$85&lt;=FC219),IFERROR($G219/FD219,0),"")</f>
        <v/>
      </c>
      <c r="DJ219" s="110" t="str">
        <f>IF(AND(DJ$85&gt;=FB219,DJ$85&lt;=FC219),IFERROR($G219/FD219,0),"")</f>
        <v/>
      </c>
      <c r="DK219" s="110" t="str">
        <f>IF(AND(DK$85&gt;=FB219,DK$85&lt;=FC219),IFERROR($G219/FD219,0),"")</f>
        <v/>
      </c>
      <c r="DL219" s="110" t="str">
        <f>IF(AND(DL$85&gt;=FB219,DL$85&lt;=FC219),IFERROR($G219/FD219,0),"")</f>
        <v/>
      </c>
      <c r="DM219" s="110" t="str">
        <f>IF(AND(DM$85&gt;=FB219,DM$85&lt;=FC219),IFERROR($G219/FD219,0),"")</f>
        <v/>
      </c>
      <c r="DN219" s="110" t="str">
        <f>IF(AND(DN$85&gt;=FB219,DN$85&lt;=FC219),IFERROR($G219/FD219,0),"")</f>
        <v/>
      </c>
      <c r="DO219" s="110" t="str">
        <f>IF(AND(DO$85&gt;=FB219,DO$85&lt;=FC219),IFERROR($G219/FD219,0),"")</f>
        <v/>
      </c>
      <c r="DP219" s="110" t="str">
        <f>IF(AND(DP$85&gt;=FB219,DP$85&lt;=FC219),IFERROR($G219/FD219,0),"")</f>
        <v/>
      </c>
      <c r="DQ219" s="110" t="str">
        <f>IF(AND(DQ$85&gt;=FB219,DQ$85&lt;=FC219),IFERROR($G219/FD219,0),"")</f>
        <v/>
      </c>
      <c r="DR219" s="110" t="str">
        <f>IF(AND(DR$85&gt;=FB219,DR$85&lt;=FC219),IFERROR($G219/FD219,0),"")</f>
        <v/>
      </c>
      <c r="DS219" s="110" t="str">
        <f>IF(AND(DS$85&gt;=FB219,DS$85&lt;=FC219),IFERROR($G219/FD219,0),"")</f>
        <v/>
      </c>
      <c r="DT219" s="110" t="str">
        <f>IF(AND(DT$85&gt;=FB219,DT$85&lt;=FC219),IFERROR($G219/FD219,0),"")</f>
        <v/>
      </c>
      <c r="DU219" s="110" t="str">
        <f>IF(AND(DU$85&gt;=FB219,DU$85&lt;=FC219),IFERROR($G219/FD219,0),"")</f>
        <v/>
      </c>
      <c r="DV219" s="110" t="str">
        <f>IF(AND(DV$85&gt;=FB219,DV$85&lt;=FC219),IFERROR($G219/FD219,0),"")</f>
        <v/>
      </c>
      <c r="DW219" s="110" t="str">
        <f>IF(AND(DW$85&gt;=FB219,DW$85&lt;=FC219),IFERROR($G219/FD219,0),"")</f>
        <v/>
      </c>
      <c r="DX219" s="110" t="str">
        <f>IF(AND(DX$85&gt;=FB219,DX$85&lt;=FC219),IFERROR($G219/FD219,0),"")</f>
        <v/>
      </c>
      <c r="DY219" s="110" t="str">
        <f>IF(AND(DY$85&gt;=FB219,DY$85&lt;=FC219),IFERROR($G219/FD219,0),"")</f>
        <v/>
      </c>
      <c r="DZ219" s="110" t="str">
        <f>IF(AND(DZ$85&gt;=FB219,DZ$85&lt;=FC219),IFERROR($G219/FD219,0),"")</f>
        <v/>
      </c>
      <c r="EA219" s="110" t="str">
        <f>IF(AND(EA$85&gt;=FB219,EA$85&lt;=FC219),IFERROR($G219/FD219,0),"")</f>
        <v/>
      </c>
      <c r="EB219" s="110" t="str">
        <f>IF(AND(EB$85&gt;=FB219,EB$85&lt;=FC219),IFERROR($G219/FD219,0),"")</f>
        <v/>
      </c>
      <c r="EC219" s="110" t="str">
        <f>IF(AND(EC$85&gt;=FB219,EC$85&lt;=FC219),IFERROR($G219/FD219,0),"")</f>
        <v/>
      </c>
      <c r="ED219" s="110" t="str">
        <f>IF(AND(ED$85&gt;=FB219,ED$85&lt;=FC219),IFERROR($G219/FD219,0),"")</f>
        <v/>
      </c>
      <c r="EE219" s="110" t="str">
        <f>IF(AND(EE$85&gt;=FB219,EE$85&lt;=FC219),IFERROR($G219/FD219,0),"")</f>
        <v/>
      </c>
      <c r="EF219" s="110" t="str">
        <f>IF(AND(EF$85&gt;=FB219,EF$85&lt;=FC219),IFERROR($G219/FD219,0),"")</f>
        <v/>
      </c>
      <c r="EG219" s="110" t="str">
        <f>IF(AND(EG$85&gt;=FB219,EG$85&lt;=FC219),IFERROR($G219/FD219,0),"")</f>
        <v/>
      </c>
      <c r="EH219" s="110" t="str">
        <f>IF(AND(EH$85&gt;=FB219,EH$85&lt;=FC219),IFERROR($G219/FD219,0),"")</f>
        <v/>
      </c>
      <c r="EI219" s="110" t="str">
        <f>IF(AND(EI$85&gt;=FB219,EI$85&lt;=FC219),IFERROR($G219/FD219,0),"")</f>
        <v/>
      </c>
      <c r="EJ219" s="110" t="str">
        <f>IF(AND(EJ$85&gt;=FB219,EJ$85&lt;=FC219),IFERROR($G219/FD219,0),"")</f>
        <v/>
      </c>
      <c r="EK219" s="110" t="str">
        <f>IF(AND(EK$85&gt;=FB219,EK$85&lt;=FC219),IFERROR($G219/FD219,0),"")</f>
        <v/>
      </c>
      <c r="EL219" s="110" t="str">
        <f>IF(AND(EL$85&gt;=FB219,EL$85&lt;=FC219),IFERROR($G219/FD219,0),"")</f>
        <v/>
      </c>
      <c r="EM219" s="110" t="str">
        <f>IF(AND(EM$85&gt;=FB219,EM$85&lt;=FC219),IFERROR($G219/FD219,0),"")</f>
        <v/>
      </c>
      <c r="EN219" s="110" t="str">
        <f>IF(AND(EN$85&gt;=FB219,EN$85&lt;=FC219),IFERROR($G219/FD219,0),"")</f>
        <v/>
      </c>
      <c r="EO219" s="110" t="str">
        <f>IF(AND(EO$85&gt;=FB219,EO$85&lt;=FC219),IFERROR($G219/FD219,0),"")</f>
        <v/>
      </c>
      <c r="EP219" s="110" t="str">
        <f>IF(AND(EP$85&gt;=FB219,EP$85&lt;=FC219),IFERROR($G219/FD219,0),"")</f>
        <v/>
      </c>
      <c r="EQ219" s="110" t="str">
        <f>IF(AND(EQ$85&gt;=FB219,EQ$85&lt;=FC219),IFERROR($G219/FD219,0),"")</f>
        <v/>
      </c>
      <c r="ER219" s="110" t="str">
        <f>IF(AND(ER$85&gt;=FB219,ER$85&lt;=FC219),IFERROR($G219/FD219,0),"")</f>
        <v/>
      </c>
      <c r="ES219" s="110" t="str">
        <f>IF(AND(ES$85&gt;=FB219,ES$85&lt;=FC219),IFERROR($G219/FD219,0),"")</f>
        <v/>
      </c>
      <c r="ET219" s="110" t="str">
        <f>IF(AND(ET$85&gt;=FB219,ET$85&lt;=FC219),IFERROR($G219/FD219,0),"")</f>
        <v/>
      </c>
      <c r="EU219" s="110" t="str">
        <f>IF(AND(EU$85&gt;=FB219,EU$85&lt;=FC219),IFERROR($G219/FD219,0),"")</f>
        <v/>
      </c>
      <c r="EV219" s="110" t="str">
        <f>IF(AND(EV$85&gt;=FB219,EV$85&lt;=FC219),IFERROR($G219/FD219,0),"")</f>
        <v/>
      </c>
      <c r="EW219" s="110" t="str">
        <f>IF(AND(EW$85&gt;=FB219,EW$85&lt;=FC219),IFERROR($G219/FD219,0),"")</f>
        <v/>
      </c>
      <c r="EX219" s="110" t="str">
        <f>IF(AND(EX$85&gt;=FB219,EX$85&lt;=FC219),IFERROR($G219/FD219,0),"")</f>
        <v/>
      </c>
      <c r="EY219" s="110" t="str">
        <f>IF(AND(EY$85&gt;=FB219,EY$85&lt;=FC219),IFERROR($G219/FD219,0),"")</f>
        <v/>
      </c>
      <c r="EZ219" s="110" t="str">
        <f>IF(AND(EZ$85&gt;=FB219,EZ$85&lt;=FC219),IFERROR($G219/FD219,0),"")</f>
        <v/>
      </c>
      <c r="FA219" s="110" t="str">
        <f>IF(AND(FA$85&gt;=FB219,FA$85&lt;=FC219),IFERROR($G219/FD219,0),"")</f>
        <v/>
      </c>
      <c r="FB219">
        <f>'06_Presupuesto'!J304-'02_Rendimientos'!$B$79+1</f>
        <v>82</v>
      </c>
      <c r="FC219">
        <f>'06_Presupuesto'!K304-'02_Rendimientos'!$B$79+1</f>
        <v>97</v>
      </c>
      <c r="FD219">
        <f>FC219-FB219+1</f>
        <v>16</v>
      </c>
    </row>
    <row r="220" spans="2:160">
      <c r="B220" t="str">
        <f>'06_Presupuesto'!K139</f>
        <v>D.4</v>
      </c>
      <c r="C220" t="str">
        <f>'06_Presupuesto'!L139</f>
        <v>TERRAZA ACCESO</v>
      </c>
      <c r="D220" t="str">
        <f>'06_Presupuesto'!M139</f>
        <v>M2</v>
      </c>
      <c r="E220" s="90">
        <f>'06_Presupuesto'!N139</f>
        <v>18</v>
      </c>
      <c r="F220" s="90">
        <f>'06_Presupuesto'!O139</f>
        <v>60000</v>
      </c>
      <c r="G220" s="90">
        <f>'06_Presupuesto'!P139</f>
        <v>1080000</v>
      </c>
      <c r="H220" s="90" t="str">
        <f>IF(AND(H$85&gt;=FB220,H$85&lt;=FC220),IFERROR($G220/FD220,0),"")</f>
        <v/>
      </c>
      <c r="I220" s="90" t="str">
        <f>IF(AND(I$85&gt;=FB220,I$85&lt;=FC220),IFERROR($G220/FD220,0),"")</f>
        <v/>
      </c>
      <c r="J220" s="90" t="str">
        <f>IF(AND(J$85&gt;=FB220,J$85&lt;=FC220),IFERROR($G220/FD220,0),"")</f>
        <v/>
      </c>
      <c r="K220" s="90" t="str">
        <f>IF(AND(K$85&gt;=FB220,K$85&lt;=FC220),IFERROR($G220/FD220,0),"")</f>
        <v/>
      </c>
      <c r="L220" s="90" t="str">
        <f>IF(AND(L$85&gt;=FB220,L$85&lt;=FC220),IFERROR($G220/FD220,0),"")</f>
        <v/>
      </c>
      <c r="M220" s="90" t="str">
        <f>IF(AND(M$85&gt;=FB220,M$85&lt;=FC220),IFERROR($G220/FD220,0),"")</f>
        <v/>
      </c>
      <c r="N220" s="90" t="str">
        <f>IF(AND(N$85&gt;=FB220,N$85&lt;=FC220),IFERROR($G220/FD220,0),"")</f>
        <v/>
      </c>
      <c r="O220" s="90" t="str">
        <f>IF(AND(O$85&gt;=FB220,O$85&lt;=FC220),IFERROR($G220/FD220,0),"")</f>
        <v/>
      </c>
      <c r="P220" s="90" t="str">
        <f>IF(AND(P$85&gt;=FB220,P$85&lt;=FC220),IFERROR($G220/FD220,0),"")</f>
        <v/>
      </c>
      <c r="Q220" s="90" t="str">
        <f>IF(AND(Q$85&gt;=FB220,Q$85&lt;=FC220),IFERROR($G220/FD220,0),"")</f>
        <v/>
      </c>
      <c r="R220" s="90" t="str">
        <f>IF(AND(R$85&gt;=FB220,R$85&lt;=FC220),IFERROR($G220/FD220,0),"")</f>
        <v/>
      </c>
      <c r="S220" s="90" t="str">
        <f>IF(AND(S$85&gt;=FB220,S$85&lt;=FC220),IFERROR($G220/FD220,0),"")</f>
        <v/>
      </c>
      <c r="T220" s="90" t="str">
        <f>IF(AND(T$85&gt;=FB220,T$85&lt;=FC220),IFERROR($G220/FD220,0),"")</f>
        <v/>
      </c>
      <c r="U220" s="90" t="str">
        <f>IF(AND(U$85&gt;=FB220,U$85&lt;=FC220),IFERROR($G220/FD220,0),"")</f>
        <v/>
      </c>
      <c r="V220" s="90" t="str">
        <f>IF(AND(V$85&gt;=FB220,V$85&lt;=FC220),IFERROR($G220/FD220,0),"")</f>
        <v/>
      </c>
      <c r="W220" s="90" t="str">
        <f>IF(AND(W$85&gt;=FB220,W$85&lt;=FC220),IFERROR($G220/FD220,0),"")</f>
        <v/>
      </c>
      <c r="X220" s="90" t="str">
        <f>IF(AND(X$85&gt;=FB220,X$85&lt;=FC220),IFERROR($G220/FD220,0),"")</f>
        <v/>
      </c>
      <c r="Y220" s="90" t="str">
        <f>IF(AND(Y$85&gt;=FB220,Y$85&lt;=FC220),IFERROR($G220/FD220,0),"")</f>
        <v/>
      </c>
      <c r="Z220" s="90" t="str">
        <f>IF(AND(Z$85&gt;=FB220,Z$85&lt;=FC220),IFERROR($G220/FD220,0),"")</f>
        <v/>
      </c>
      <c r="AA220" s="90" t="str">
        <f>IF(AND(AA$85&gt;=FB220,AA$85&lt;=FC220),IFERROR($G220/FD220,0),"")</f>
        <v/>
      </c>
      <c r="AB220" s="90" t="str">
        <f>IF(AND(AB$85&gt;=FB220,AB$85&lt;=FC220),IFERROR($G220/FD220,0),"")</f>
        <v/>
      </c>
      <c r="AC220" s="90" t="str">
        <f>IF(AND(AC$85&gt;=FB220,AC$85&lt;=FC220),IFERROR($G220/FD220,0),"")</f>
        <v/>
      </c>
      <c r="AD220" s="90" t="str">
        <f>IF(AND(AD$85&gt;=FB220,AD$85&lt;=FC220),IFERROR($G220/FD220,0),"")</f>
        <v/>
      </c>
      <c r="AE220" s="90" t="str">
        <f>IF(AND(AE$85&gt;=FB220,AE$85&lt;=FC220),IFERROR($G220/FD220,0),"")</f>
        <v/>
      </c>
      <c r="AF220" s="90" t="str">
        <f>IF(AND(AF$85&gt;=FB220,AF$85&lt;=FC220),IFERROR($G220/FD220,0),"")</f>
        <v/>
      </c>
      <c r="AG220" s="90" t="str">
        <f>IF(AND(AG$85&gt;=FB220,AG$85&lt;=FC220),IFERROR($G220/FD220,0),"")</f>
        <v/>
      </c>
      <c r="AH220" s="90" t="str">
        <f>IF(AND(AH$85&gt;=FB220,AH$85&lt;=FC220),IFERROR($G220/FD220,0),"")</f>
        <v/>
      </c>
      <c r="AI220" s="90" t="str">
        <f>IF(AND(AI$85&gt;=FB220,AI$85&lt;=FC220),IFERROR($G220/FD220,0),"")</f>
        <v/>
      </c>
      <c r="AJ220" s="90" t="str">
        <f>IF(AND(AJ$85&gt;=FB220,AJ$85&lt;=FC220),IFERROR($G220/FD220,0),"")</f>
        <v/>
      </c>
      <c r="AK220" s="90" t="str">
        <f>IF(AND(AK$85&gt;=FB220,AK$85&lt;=FC220),IFERROR($G220/FD220,0),"")</f>
        <v/>
      </c>
      <c r="AL220" s="90" t="str">
        <f>IF(AND(AL$85&gt;=FB220,AL$85&lt;=FC220),IFERROR($G220/FD220,0),"")</f>
        <v/>
      </c>
      <c r="AM220" s="90" t="str">
        <f>IF(AND(AM$85&gt;=FB220,AM$85&lt;=FC220),IFERROR($G220/FD220,0),"")</f>
        <v/>
      </c>
      <c r="AN220" s="90" t="str">
        <f>IF(AND(AN$85&gt;=FB220,AN$85&lt;=FC220),IFERROR($G220/FD220,0),"")</f>
        <v/>
      </c>
      <c r="AO220" s="90" t="str">
        <f>IF(AND(AO$85&gt;=FB220,AO$85&lt;=FC220),IFERROR($G220/FD220,0),"")</f>
        <v/>
      </c>
      <c r="AP220" s="90" t="str">
        <f>IF(AND(AP$85&gt;=FB220,AP$85&lt;=FC220),IFERROR($G220/FD220,0),"")</f>
        <v/>
      </c>
      <c r="AQ220" s="90" t="str">
        <f>IF(AND(AQ$85&gt;=FB220,AQ$85&lt;=FC220),IFERROR($G220/FD220,0),"")</f>
        <v/>
      </c>
      <c r="AR220" s="90" t="str">
        <f>IF(AND(AR$85&gt;=FB220,AR$85&lt;=FC220),IFERROR($G220/FD220,0),"")</f>
        <v/>
      </c>
      <c r="AS220" s="90" t="str">
        <f>IF(AND(AS$85&gt;=FB220,AS$85&lt;=FC220),IFERROR($G220/FD220,0),"")</f>
        <v/>
      </c>
      <c r="AT220" s="90" t="str">
        <f>IF(AND(AT$85&gt;=FB220,AT$85&lt;=FC220),IFERROR($G220/FD220,0),"")</f>
        <v/>
      </c>
      <c r="AU220" s="90" t="str">
        <f>IF(AND(AU$85&gt;=FB220,AU$85&lt;=FC220),IFERROR($G220/FD220,0),"")</f>
        <v/>
      </c>
      <c r="AV220" s="90" t="str">
        <f>IF(AND(AV$85&gt;=FB220,AV$85&lt;=FC220),IFERROR($G220/FD220,0),"")</f>
        <v/>
      </c>
      <c r="AW220" s="90" t="str">
        <f>IF(AND(AW$85&gt;=FB220,AW$85&lt;=FC220),IFERROR($G220/FD220,0),"")</f>
        <v/>
      </c>
      <c r="AX220" s="90" t="str">
        <f>IF(AND(AX$85&gt;=FB220,AX$85&lt;=FC220),IFERROR($G220/FD220,0),"")</f>
        <v/>
      </c>
      <c r="AY220" s="90" t="str">
        <f>IF(AND(AY$85&gt;=FB220,AY$85&lt;=FC220),IFERROR($G220/FD220,0),"")</f>
        <v/>
      </c>
      <c r="AZ220" s="90" t="str">
        <f>IF(AND(AZ$85&gt;=FB220,AZ$85&lt;=FC220),IFERROR($G220/FD220,0),"")</f>
        <v/>
      </c>
      <c r="BA220" s="90" t="str">
        <f>IF(AND(BA$85&gt;=FB220,BA$85&lt;=FC220),IFERROR($G220/FD220,0),"")</f>
        <v/>
      </c>
      <c r="BB220" s="90" t="str">
        <f>IF(AND(BB$85&gt;=FB220,BB$85&lt;=FC220),IFERROR($G220/FD220,0),"")</f>
        <v/>
      </c>
      <c r="BC220" s="90" t="str">
        <f>IF(AND(BC$85&gt;=FB220,BC$85&lt;=FC220),IFERROR($G220/FD220,0),"")</f>
        <v/>
      </c>
      <c r="BD220" s="90" t="str">
        <f>IF(AND(BD$85&gt;=FB220,BD$85&lt;=FC220),IFERROR($G220/FD220,0),"")</f>
        <v/>
      </c>
      <c r="BE220" s="90" t="str">
        <f>IF(AND(BE$85&gt;=FB220,BE$85&lt;=FC220),IFERROR($G220/FD220,0),"")</f>
        <v/>
      </c>
      <c r="BF220" s="90" t="str">
        <f>IF(AND(BF$85&gt;=FB220,BF$85&lt;=FC220),IFERROR($G220/FD220,0),"")</f>
        <v/>
      </c>
      <c r="BG220" s="90" t="str">
        <f>IF(AND(BG$85&gt;=FB220,BG$85&lt;=FC220),IFERROR($G220/FD220,0),"")</f>
        <v/>
      </c>
      <c r="BH220" s="90" t="str">
        <f>IF(AND(BH$85&gt;=FB220,BH$85&lt;=FC220),IFERROR($G220/FD220,0),"")</f>
        <v/>
      </c>
      <c r="BI220" s="90" t="str">
        <f>IF(AND(BI$85&gt;=FB220,BI$85&lt;=FC220),IFERROR($G220/FD220,0),"")</f>
        <v/>
      </c>
      <c r="BJ220" s="90" t="str">
        <f>IF(AND(BJ$85&gt;=FB220,BJ$85&lt;=FC220),IFERROR($G220/FD220,0),"")</f>
        <v/>
      </c>
      <c r="BK220" s="90" t="str">
        <f>IF(AND(BK$85&gt;=FB220,BK$85&lt;=FC220),IFERROR($G220/FD220,0),"")</f>
        <v/>
      </c>
      <c r="BL220" s="90" t="str">
        <f>IF(AND(BL$85&gt;=FB220,BL$85&lt;=FC220),IFERROR($G220/FD220,0),"")</f>
        <v/>
      </c>
      <c r="BM220" s="90" t="str">
        <f>IF(AND(BM$85&gt;=FB220,BM$85&lt;=FC220),IFERROR($G220/FD220,0),"")</f>
        <v/>
      </c>
      <c r="BN220" s="90" t="str">
        <f>IF(AND(BN$85&gt;=FB220,BN$85&lt;=FC220),IFERROR($G220/FD220,0),"")</f>
        <v/>
      </c>
      <c r="BO220" s="90" t="str">
        <f>IF(AND(BO$85&gt;=FB220,BO$85&lt;=FC220),IFERROR($G220/FD220,0),"")</f>
        <v/>
      </c>
      <c r="BP220" s="90" t="str">
        <f>IF(AND(BP$85&gt;=FB220,BP$85&lt;=FC220),IFERROR($G220/FD220,0),"")</f>
        <v/>
      </c>
      <c r="BQ220" s="90" t="str">
        <f>IF(AND(BQ$85&gt;=FB220,BQ$85&lt;=FC220),IFERROR($G220/FD220,0),"")</f>
        <v/>
      </c>
      <c r="BR220" s="90" t="str">
        <f>IF(AND(BR$85&gt;=FB220,BR$85&lt;=FC220),IFERROR($G220/FD220,0),"")</f>
        <v/>
      </c>
      <c r="BS220" s="90" t="str">
        <f>IF(AND(BS$85&gt;=FB220,BS$85&lt;=FC220),IFERROR($G220/FD220,0),"")</f>
        <v/>
      </c>
      <c r="BT220" s="90" t="str">
        <f>IF(AND(BT$85&gt;=FB220,BT$85&lt;=FC220),IFERROR($G220/FD220,0),"")</f>
        <v/>
      </c>
      <c r="BU220" s="90" t="str">
        <f>IF(AND(BU$85&gt;=FB220,BU$85&lt;=FC220),IFERROR($G220/FD220,0),"")</f>
        <v/>
      </c>
      <c r="BV220" s="90" t="str">
        <f>IF(AND(BV$85&gt;=FB220,BV$85&lt;=FC220),IFERROR($G220/FD220,0),"")</f>
        <v/>
      </c>
      <c r="BW220" s="90" t="str">
        <f>IF(AND(BW$85&gt;=FB220,BW$85&lt;=FC220),IFERROR($G220/FD220,0),"")</f>
        <v/>
      </c>
      <c r="BX220" s="90" t="str">
        <f>IF(AND(BX$85&gt;=FB220,BX$85&lt;=FC220),IFERROR($G220/FD220,0),"")</f>
        <v/>
      </c>
      <c r="BY220" s="90" t="str">
        <f>IF(AND(BY$85&gt;=FB220,BY$85&lt;=FC220),IFERROR($G220/FD220,0),"")</f>
        <v/>
      </c>
      <c r="BZ220" s="90" t="str">
        <f>IF(AND(BZ$85&gt;=FB220,BZ$85&lt;=FC220),IFERROR($G220/FD220,0),"")</f>
        <v/>
      </c>
      <c r="CA220" s="90" t="str">
        <f>IF(AND(CA$85&gt;=FB220,CA$85&lt;=FC220),IFERROR($G220/FD220,0),"")</f>
        <v/>
      </c>
      <c r="CB220" s="90" t="str">
        <f>IF(AND(CB$85&gt;=FB220,CB$85&lt;=FC220),IFERROR($G220/FD220,0),"")</f>
        <v/>
      </c>
      <c r="CC220" s="90" t="str">
        <f>IF(AND(CC$85&gt;=FB220,CC$85&lt;=FC220),IFERROR($G220/FD220,0),"")</f>
        <v/>
      </c>
      <c r="CD220" s="90" t="str">
        <f>IF(AND(CD$85&gt;=FB220,CD$85&lt;=FC220),IFERROR($G220/FD220,0),"")</f>
        <v/>
      </c>
      <c r="CE220" s="90" t="str">
        <f>IF(AND(CE$85&gt;=FB220,CE$85&lt;=FC220),IFERROR($G220/FD220,0),"")</f>
        <v/>
      </c>
      <c r="CF220" s="90" t="str">
        <f>IF(AND(CF$85&gt;=FB220,CF$85&lt;=FC220),IFERROR($G220/FD220,0),"")</f>
        <v/>
      </c>
      <c r="CG220" s="90" t="str">
        <f>IF(AND(CG$85&gt;=FB220,CG$85&lt;=FC220),IFERROR($G220/FD220,0),"")</f>
        <v/>
      </c>
      <c r="CH220" s="90" t="str">
        <f>IF(AND(CH$85&gt;=FB220,CH$85&lt;=FC220),IFERROR($G220/FD220,0),"")</f>
        <v/>
      </c>
      <c r="CI220" s="90" t="str">
        <f>IF(AND(CI$85&gt;=FB220,CI$85&lt;=FC220),IFERROR($G220/FD220,0),"")</f>
        <v/>
      </c>
      <c r="CJ220" s="90" t="str">
        <f>IF(AND(CJ$85&gt;=FB220,CJ$85&lt;=FC220),IFERROR($G220/FD220,0),"")</f>
        <v/>
      </c>
      <c r="CK220" s="90" t="str">
        <f>IF(AND(CK$85&gt;=FB220,CK$85&lt;=FC220),IFERROR($G220/FD220,0),"")</f>
        <v/>
      </c>
      <c r="CL220" s="90" t="str">
        <f>IF(AND(CL$85&gt;=FB220,CL$85&lt;=FC220),IFERROR($G220/FD220,0),"")</f>
        <v/>
      </c>
      <c r="CM220" s="90" t="str">
        <f>IF(AND(CM$85&gt;=FB220,CM$85&lt;=FC220),IFERROR($G220/FD220,0),"")</f>
        <v/>
      </c>
      <c r="CN220" s="90" t="str">
        <f>IF(AND(CN$85&gt;=FB220,CN$85&lt;=FC220),IFERROR($G220/FD220,0),"")</f>
        <v/>
      </c>
      <c r="CO220" s="90" t="str">
        <f>IF(AND(CO$85&gt;=FB220,CO$85&lt;=FC220),IFERROR($G220/FD220,0),"")</f>
        <v/>
      </c>
      <c r="CP220" s="90" t="str">
        <f>IF(AND(CP$85&gt;=FB220,CP$85&lt;=FC220),IFERROR($G220/FD220,0),"")</f>
        <v/>
      </c>
      <c r="CQ220" s="90" t="str">
        <f>IF(AND(CQ$85&gt;=FB220,CQ$85&lt;=FC220),IFERROR($G220/FD220,0),"")</f>
        <v/>
      </c>
      <c r="CR220" s="90" t="str">
        <f>IF(AND(CR$85&gt;=FB220,CR$85&lt;=FC220),IFERROR($G220/FD220,0),"")</f>
        <v/>
      </c>
      <c r="CS220" s="90" t="str">
        <f>IF(AND(CS$85&gt;=FB220,CS$85&lt;=FC220),IFERROR($G220/FD220,0),"")</f>
        <v/>
      </c>
      <c r="CT220" s="90" t="str">
        <f>IF(AND(CT$85&gt;=FB220,CT$85&lt;=FC220),IFERROR($G220/FD220,0),"")</f>
        <v/>
      </c>
      <c r="CU220" s="90" t="str">
        <f>IF(AND(CU$85&gt;=FB220,CU$85&lt;=FC220),IFERROR($G220/FD220,0),"")</f>
        <v/>
      </c>
      <c r="CV220" s="90" t="str">
        <f>IF(AND(CV$85&gt;=FB220,CV$85&lt;=FC220),IFERROR($G220/FD220,0),"")</f>
        <v/>
      </c>
      <c r="CW220" s="90" t="str">
        <f>IF(AND(CW$85&gt;=FB220,CW$85&lt;=FC220),IFERROR($G220/FD220,0),"")</f>
        <v/>
      </c>
      <c r="CX220" s="90" t="str">
        <f>IF(AND(CX$85&gt;=FB220,CX$85&lt;=FC220),IFERROR($G220/FD220,0),"")</f>
        <v/>
      </c>
      <c r="CY220" s="90" t="str">
        <f>IF(AND(CY$85&gt;=FB220,CY$85&lt;=FC220),IFERROR($G220/FD220,0),"")</f>
        <v/>
      </c>
      <c r="CZ220" s="90" t="str">
        <f>IF(AND(CZ$85&gt;=FB220,CZ$85&lt;=FC220),IFERROR($G220/FD220,0),"")</f>
        <v/>
      </c>
      <c r="DA220" s="90" t="str">
        <f>IF(AND(DA$85&gt;=FB220,DA$85&lt;=FC220),IFERROR($G220/FD220,0),"")</f>
        <v/>
      </c>
      <c r="DB220" s="90" t="str">
        <f>IF(AND(DB$85&gt;=FB220,DB$85&lt;=FC220),IFERROR($G220/FD220,0),"")</f>
        <v/>
      </c>
      <c r="DC220" s="90" t="str">
        <f>IF(AND(DC$85&gt;=FB220,DC$85&lt;=FC220),IFERROR($G220/FD220,0),"")</f>
        <v/>
      </c>
      <c r="DD220" s="90" t="str">
        <f>IF(AND(DD$85&gt;=FB220,DD$85&lt;=FC220),IFERROR($G220/FD220,0),"")</f>
        <v/>
      </c>
      <c r="DE220" s="90" t="str">
        <f>IF(AND(DE$85&gt;=FB220,DE$85&lt;=FC220),IFERROR($G220/FD220,0),"")</f>
        <v/>
      </c>
      <c r="DF220" s="90" t="str">
        <f>IF(AND(DF$85&gt;=FB220,DF$85&lt;=FC220),IFERROR($G220/FD220,0),"")</f>
        <v/>
      </c>
      <c r="DG220" s="90" t="str">
        <f>IF(AND(DG$85&gt;=FB220,DG$85&lt;=FC220),IFERROR($G220/FD220,0),"")</f>
        <v/>
      </c>
      <c r="DH220" s="90" t="str">
        <f>IF(AND(DH$85&gt;=FB220,DH$85&lt;=FC220),IFERROR($G220/FD220,0),"")</f>
        <v/>
      </c>
      <c r="DI220" s="90" t="str">
        <f>IF(AND(DI$85&gt;=FB220,DI$85&lt;=FC220),IFERROR($G220/FD220,0),"")</f>
        <v/>
      </c>
      <c r="DJ220" s="90" t="str">
        <f>IF(AND(DJ$85&gt;=FB220,DJ$85&lt;=FC220),IFERROR($G220/FD220,0),"")</f>
        <v/>
      </c>
      <c r="DK220" s="90" t="str">
        <f>IF(AND(DK$85&gt;=FB220,DK$85&lt;=FC220),IFERROR($G220/FD220,0),"")</f>
        <v/>
      </c>
      <c r="DL220" s="90" t="str">
        <f>IF(AND(DL$85&gt;=FB220,DL$85&lt;=FC220),IFERROR($G220/FD220,0),"")</f>
        <v/>
      </c>
      <c r="DM220" s="90" t="str">
        <f>IF(AND(DM$85&gt;=FB220,DM$85&lt;=FC220),IFERROR($G220/FD220,0),"")</f>
        <v/>
      </c>
      <c r="DN220" s="90" t="str">
        <f>IF(AND(DN$85&gt;=FB220,DN$85&lt;=FC220),IFERROR($G220/FD220,0),"")</f>
        <v/>
      </c>
      <c r="DO220" s="90">
        <f>IF(AND(DO$85&gt;=FB220,DO$85&lt;=FC220),IFERROR($G220/FD220,0),"")</f>
        <v>108000</v>
      </c>
      <c r="DP220" s="90">
        <f>IF(AND(DP$85&gt;=FB220,DP$85&lt;=FC220),IFERROR($G220/FD220,0),"")</f>
        <v>108000</v>
      </c>
      <c r="DQ220" s="90">
        <f>IF(AND(DQ$85&gt;=FB220,DQ$85&lt;=FC220),IFERROR($G220/FD220,0),"")</f>
        <v>108000</v>
      </c>
      <c r="DR220" s="90">
        <f>IF(AND(DR$85&gt;=FB220,DR$85&lt;=FC220),IFERROR($G220/FD220,0),"")</f>
        <v>108000</v>
      </c>
      <c r="DS220" s="90">
        <f>IF(AND(DS$85&gt;=FB220,DS$85&lt;=FC220),IFERROR($G220/FD220,0),"")</f>
        <v>108000</v>
      </c>
      <c r="DT220" s="90">
        <f>IF(AND(DT$85&gt;=FB220,DT$85&lt;=FC220),IFERROR($G220/FD220,0),"")</f>
        <v>108000</v>
      </c>
      <c r="DU220" s="90">
        <f>IF(AND(DU$85&gt;=FB220,DU$85&lt;=FC220),IFERROR($G220/FD220,0),"")</f>
        <v>108000</v>
      </c>
      <c r="DV220" s="90">
        <f>IF(AND(DV$85&gt;=FB220,DV$85&lt;=FC220),IFERROR($G220/FD220,0),"")</f>
        <v>108000</v>
      </c>
      <c r="DW220" s="90">
        <f>IF(AND(DW$85&gt;=FB220,DW$85&lt;=FC220),IFERROR($G220/FD220,0),"")</f>
        <v>108000</v>
      </c>
      <c r="DX220" s="90">
        <f>IF(AND(DX$85&gt;=FB220,DX$85&lt;=FC220),IFERROR($G220/FD220,0),"")</f>
        <v>108000</v>
      </c>
      <c r="DY220" s="90" t="str">
        <f>IF(AND(DY$85&gt;=FB220,DY$85&lt;=FC220),IFERROR($G220/FD220,0),"")</f>
        <v/>
      </c>
      <c r="DZ220" s="90" t="str">
        <f>IF(AND(DZ$85&gt;=FB220,DZ$85&lt;=FC220),IFERROR($G220/FD220,0),"")</f>
        <v/>
      </c>
      <c r="EA220" s="90" t="str">
        <f>IF(AND(EA$85&gt;=FB220,EA$85&lt;=FC220),IFERROR($G220/FD220,0),"")</f>
        <v/>
      </c>
      <c r="EB220" s="90" t="str">
        <f>IF(AND(EB$85&gt;=FB220,EB$85&lt;=FC220),IFERROR($G220/FD220,0),"")</f>
        <v/>
      </c>
      <c r="EC220" s="90" t="str">
        <f>IF(AND(EC$85&gt;=FB220,EC$85&lt;=FC220),IFERROR($G220/FD220,0),"")</f>
        <v/>
      </c>
      <c r="ED220" s="90" t="str">
        <f>IF(AND(ED$85&gt;=FB220,ED$85&lt;=FC220),IFERROR($G220/FD220,0),"")</f>
        <v/>
      </c>
      <c r="EE220" s="90" t="str">
        <f>IF(AND(EE$85&gt;=FB220,EE$85&lt;=FC220),IFERROR($G220/FD220,0),"")</f>
        <v/>
      </c>
      <c r="EF220" s="90" t="str">
        <f>IF(AND(EF$85&gt;=FB220,EF$85&lt;=FC220),IFERROR($G220/FD220,0),"")</f>
        <v/>
      </c>
      <c r="EG220" s="90" t="str">
        <f>IF(AND(EG$85&gt;=FB220,EG$85&lt;=FC220),IFERROR($G220/FD220,0),"")</f>
        <v/>
      </c>
      <c r="EH220" s="90" t="str">
        <f>IF(AND(EH$85&gt;=FB220,EH$85&lt;=FC220),IFERROR($G220/FD220,0),"")</f>
        <v/>
      </c>
      <c r="EI220" s="90" t="str">
        <f>IF(AND(EI$85&gt;=FB220,EI$85&lt;=FC220),IFERROR($G220/FD220,0),"")</f>
        <v/>
      </c>
      <c r="EJ220" s="90" t="str">
        <f>IF(AND(EJ$85&gt;=FB220,EJ$85&lt;=FC220),IFERROR($G220/FD220,0),"")</f>
        <v/>
      </c>
      <c r="EK220" s="90" t="str">
        <f>IF(AND(EK$85&gt;=FB220,EK$85&lt;=FC220),IFERROR($G220/FD220,0),"")</f>
        <v/>
      </c>
      <c r="EL220" s="90" t="str">
        <f>IF(AND(EL$85&gt;=FB220,EL$85&lt;=FC220),IFERROR($G220/FD220,0),"")</f>
        <v/>
      </c>
      <c r="EM220" s="90" t="str">
        <f>IF(AND(EM$85&gt;=FB220,EM$85&lt;=FC220),IFERROR($G220/FD220,0),"")</f>
        <v/>
      </c>
      <c r="EN220" s="90" t="str">
        <f>IF(AND(EN$85&gt;=FB220,EN$85&lt;=FC220),IFERROR($G220/FD220,0),"")</f>
        <v/>
      </c>
      <c r="EO220" s="90" t="str">
        <f>IF(AND(EO$85&gt;=FB220,EO$85&lt;=FC220),IFERROR($G220/FD220,0),"")</f>
        <v/>
      </c>
      <c r="EP220" s="90" t="str">
        <f>IF(AND(EP$85&gt;=FB220,EP$85&lt;=FC220),IFERROR($G220/FD220,0),"")</f>
        <v/>
      </c>
      <c r="EQ220" s="90" t="str">
        <f>IF(AND(EQ$85&gt;=FB220,EQ$85&lt;=FC220),IFERROR($G220/FD220,0),"")</f>
        <v/>
      </c>
      <c r="ER220" s="90" t="str">
        <f>IF(AND(ER$85&gt;=FB220,ER$85&lt;=FC220),IFERROR($G220/FD220,0),"")</f>
        <v/>
      </c>
      <c r="ES220" s="90" t="str">
        <f>IF(AND(ES$85&gt;=FB220,ES$85&lt;=FC220),IFERROR($G220/FD220,0),"")</f>
        <v/>
      </c>
      <c r="ET220" s="90" t="str">
        <f>IF(AND(ET$85&gt;=FB220,ET$85&lt;=FC220),IFERROR($G220/FD220,0),"")</f>
        <v/>
      </c>
      <c r="EU220" s="90" t="str">
        <f>IF(AND(EU$85&gt;=FB220,EU$85&lt;=FC220),IFERROR($G220/FD220,0),"")</f>
        <v/>
      </c>
      <c r="EV220" s="90" t="str">
        <f>IF(AND(EV$85&gt;=FB220,EV$85&lt;=FC220),IFERROR($G220/FD220,0),"")</f>
        <v/>
      </c>
      <c r="EW220" s="90" t="str">
        <f>IF(AND(EW$85&gt;=FB220,EW$85&lt;=FC220),IFERROR($G220/FD220,0),"")</f>
        <v/>
      </c>
      <c r="EX220" s="90" t="str">
        <f>IF(AND(EX$85&gt;=FB220,EX$85&lt;=FC220),IFERROR($G220/FD220,0),"")</f>
        <v/>
      </c>
      <c r="EY220" s="90" t="str">
        <f>IF(AND(EY$85&gt;=FB220,EY$85&lt;=FC220),IFERROR($G220/FD220,0),"")</f>
        <v/>
      </c>
      <c r="EZ220" s="90" t="str">
        <f>IF(AND(EZ$85&gt;=FB220,EZ$85&lt;=FC220),IFERROR($G220/FD220,0),"")</f>
        <v/>
      </c>
      <c r="FA220" s="90" t="str">
        <f>IF(AND(FA$85&gt;=FB220,FA$85&lt;=FC220),IFERROR($G220/FD220,0),"")</f>
        <v/>
      </c>
      <c r="FB220">
        <f>'06_Presupuesto'!J305-'02_Rendimientos'!$B$79+1</f>
        <v>112</v>
      </c>
      <c r="FC220">
        <f>'06_Presupuesto'!K305-'02_Rendimientos'!$B$79+1</f>
        <v>121</v>
      </c>
      <c r="FD220">
        <f>FC220-FB220+1</f>
        <v>10</v>
      </c>
    </row>
    <row r="221" spans="2:160">
      <c r="B221" s="107" t="s">
        <v>383</v>
      </c>
      <c r="C221" s="107"/>
      <c r="D221" s="107"/>
      <c r="E221" s="107"/>
      <c r="F221" s="107"/>
      <c r="G221" s="107"/>
      <c r="H221" s="107"/>
      <c r="I221" s="107"/>
      <c r="J221" s="107" t="str">
        <f>IF(AND(J$85&gt;=FB221,J$85&lt;=FC221),IFERROR($G221/FD221,0),"")</f>
        <v/>
      </c>
      <c r="K221" s="107"/>
      <c r="L221" s="107"/>
      <c r="M221" s="107"/>
      <c r="N221" s="107"/>
      <c r="O221" s="107"/>
      <c r="P221" s="107"/>
      <c r="Q221" s="107"/>
      <c r="R221" s="107"/>
      <c r="S221" s="107"/>
      <c r="T221" s="107"/>
      <c r="U221" s="107"/>
      <c r="V221" s="107"/>
      <c r="W221" s="107"/>
      <c r="X221" s="107"/>
      <c r="Y221" s="107"/>
      <c r="Z221" s="107"/>
      <c r="AA221" s="107"/>
      <c r="AB221" s="107"/>
      <c r="AC221" s="107"/>
      <c r="AD221" s="107"/>
      <c r="AE221" s="107"/>
      <c r="AF221" s="107"/>
      <c r="AG221" s="107"/>
      <c r="AH221" s="107"/>
      <c r="AI221" s="107"/>
      <c r="AJ221" s="107"/>
      <c r="AK221" s="107"/>
      <c r="AL221" s="107"/>
      <c r="AM221" s="107"/>
      <c r="AN221" s="107"/>
      <c r="AO221" s="107"/>
      <c r="AP221" s="107"/>
      <c r="AQ221" s="107"/>
      <c r="AR221" s="107"/>
      <c r="AS221" s="107"/>
      <c r="AT221" s="107"/>
      <c r="AU221" s="107"/>
      <c r="AV221" s="107"/>
      <c r="AW221" s="107"/>
      <c r="AX221" s="107"/>
      <c r="AY221" s="107"/>
      <c r="AZ221" s="107"/>
      <c r="BA221" s="107"/>
      <c r="BB221" s="107"/>
      <c r="BC221" s="107"/>
      <c r="BD221" s="107"/>
      <c r="BE221" s="107"/>
      <c r="BF221" s="107"/>
      <c r="BG221" s="107"/>
      <c r="BH221" s="107"/>
      <c r="BI221" s="107"/>
      <c r="BJ221" s="107"/>
      <c r="BK221" s="107"/>
      <c r="BL221" s="107"/>
      <c r="BM221" s="107"/>
      <c r="BN221" s="107"/>
      <c r="BO221" s="107"/>
      <c r="BP221" s="107"/>
      <c r="BQ221" s="107"/>
      <c r="BR221" s="107"/>
      <c r="BS221" s="107"/>
      <c r="BT221" s="107"/>
      <c r="BU221" s="107"/>
      <c r="BV221" s="107"/>
      <c r="BW221" s="107"/>
      <c r="BX221" s="107"/>
      <c r="BY221" s="107"/>
      <c r="BZ221" s="107"/>
      <c r="CA221" s="107"/>
      <c r="CB221" s="107"/>
      <c r="CC221" s="107"/>
      <c r="CD221" s="107"/>
      <c r="CE221" s="107"/>
      <c r="CF221" s="107"/>
      <c r="CG221" s="107"/>
      <c r="CH221" s="107"/>
      <c r="CI221" s="107"/>
      <c r="CJ221" s="107"/>
      <c r="CK221" s="107"/>
      <c r="CL221" s="107"/>
      <c r="CM221" s="107"/>
      <c r="CN221" s="107"/>
      <c r="CO221" s="107"/>
      <c r="CP221" s="107"/>
      <c r="CQ221" s="107"/>
      <c r="CR221" s="107"/>
      <c r="CS221" s="107"/>
      <c r="CT221" s="107"/>
      <c r="CU221" s="107"/>
      <c r="CV221" s="107"/>
      <c r="CW221" s="107"/>
      <c r="CX221" s="107"/>
      <c r="CY221" s="107"/>
      <c r="CZ221" s="107"/>
      <c r="DA221" s="107"/>
      <c r="DB221" s="107"/>
      <c r="DC221" s="107"/>
      <c r="DD221" s="107"/>
      <c r="DE221" s="107"/>
      <c r="DF221" s="107"/>
      <c r="DG221" s="107"/>
      <c r="DH221" s="107"/>
      <c r="DI221" s="107"/>
      <c r="DJ221" s="107"/>
      <c r="DK221" s="107"/>
      <c r="DL221" s="107"/>
      <c r="DM221" s="107"/>
      <c r="DN221" s="107"/>
      <c r="DO221" s="107"/>
      <c r="DP221" s="107"/>
      <c r="DQ221" s="107"/>
      <c r="DR221" s="107"/>
      <c r="DS221" s="107"/>
      <c r="DT221" s="107"/>
      <c r="DU221" s="107"/>
      <c r="DV221" s="107"/>
      <c r="DW221" s="107"/>
      <c r="DX221" s="107"/>
      <c r="DY221" s="107"/>
      <c r="DZ221" s="107"/>
      <c r="EA221" s="107"/>
      <c r="EB221" s="107"/>
      <c r="EC221" s="107"/>
      <c r="ED221" s="107"/>
      <c r="EE221" s="107"/>
      <c r="EF221" s="107"/>
      <c r="EG221" s="107"/>
      <c r="EH221" s="107"/>
      <c r="EI221" s="107"/>
      <c r="EJ221" s="107"/>
      <c r="EK221" s="107"/>
      <c r="EL221" s="107"/>
      <c r="EM221" s="107"/>
      <c r="EN221" s="107"/>
      <c r="EO221" s="107"/>
      <c r="EP221" s="107"/>
      <c r="EQ221" s="107"/>
      <c r="ER221" s="107"/>
      <c r="ES221" s="107"/>
      <c r="ET221" s="107"/>
      <c r="EU221" s="107"/>
      <c r="EV221" s="107"/>
      <c r="EW221" s="107"/>
      <c r="EX221" s="107"/>
      <c r="EY221" s="107"/>
      <c r="EZ221" s="107"/>
      <c r="FA221" s="107"/>
    </row>
    <row r="222" spans="2:160">
      <c r="B222" s="109" t="str">
        <f>'06_Presupuesto'!K140</f>
        <v>E.1</v>
      </c>
      <c r="C222" s="109" t="str">
        <f>'06_Presupuesto'!L140</f>
        <v>ESCAÑO INCLUSIVO</v>
      </c>
      <c r="D222" s="109" t="str">
        <f>'06_Presupuesto'!M140</f>
        <v>UNI</v>
      </c>
      <c r="E222" s="110">
        <f>'06_Presupuesto'!N140</f>
        <v>4</v>
      </c>
      <c r="F222" s="110">
        <f>'06_Presupuesto'!O140</f>
        <v>525000</v>
      </c>
      <c r="G222" s="110">
        <f>'06_Presupuesto'!P140</f>
        <v>2100000</v>
      </c>
      <c r="H222" s="110" t="str">
        <f>IF(AND(H$85&gt;=FB222,H$85&lt;=FC222),IFERROR($G222/FD222,0),"")</f>
        <v/>
      </c>
      <c r="I222" s="110" t="str">
        <f>IF(AND(I$85&gt;=FB222,I$85&lt;=FC222),IFERROR($G222/FD222,0),"")</f>
        <v/>
      </c>
      <c r="J222" s="110" t="str">
        <f>IF(AND(J$85&gt;=FB222,J$85&lt;=FC222),IFERROR($G222/FD222,0),"")</f>
        <v/>
      </c>
      <c r="K222" s="110" t="str">
        <f>IF(AND(K$85&gt;=FB222,K$85&lt;=FC222),IFERROR($G222/FD222,0),"")</f>
        <v/>
      </c>
      <c r="L222" s="110" t="str">
        <f>IF(AND(L$85&gt;=FB222,L$85&lt;=FC222),IFERROR($G222/FD222,0),"")</f>
        <v/>
      </c>
      <c r="M222" s="110" t="str">
        <f>IF(AND(M$85&gt;=FB222,M$85&lt;=FC222),IFERROR($G222/FD222,0),"")</f>
        <v/>
      </c>
      <c r="N222" s="110" t="str">
        <f>IF(AND(N$85&gt;=FB222,N$85&lt;=FC222),IFERROR($G222/FD222,0),"")</f>
        <v/>
      </c>
      <c r="O222" s="110" t="str">
        <f>IF(AND(O$85&gt;=FB222,O$85&lt;=FC222),IFERROR($G222/FD222,0),"")</f>
        <v/>
      </c>
      <c r="P222" s="110" t="str">
        <f>IF(AND(P$85&gt;=FB222,P$85&lt;=FC222),IFERROR($G222/FD222,0),"")</f>
        <v/>
      </c>
      <c r="Q222" s="110" t="str">
        <f>IF(AND(Q$85&gt;=FB222,Q$85&lt;=FC222),IFERROR($G222/FD222,0),"")</f>
        <v/>
      </c>
      <c r="R222" s="110" t="str">
        <f>IF(AND(R$85&gt;=FB222,R$85&lt;=FC222),IFERROR($G222/FD222,0),"")</f>
        <v/>
      </c>
      <c r="S222" s="110" t="str">
        <f>IF(AND(S$85&gt;=FB222,S$85&lt;=FC222),IFERROR($G222/FD222,0),"")</f>
        <v/>
      </c>
      <c r="T222" s="110" t="str">
        <f>IF(AND(T$85&gt;=FB222,T$85&lt;=FC222),IFERROR($G222/FD222,0),"")</f>
        <v/>
      </c>
      <c r="U222" s="110" t="str">
        <f>IF(AND(U$85&gt;=FB222,U$85&lt;=FC222),IFERROR($G222/FD222,0),"")</f>
        <v/>
      </c>
      <c r="V222" s="110" t="str">
        <f>IF(AND(V$85&gt;=FB222,V$85&lt;=FC222),IFERROR($G222/FD222,0),"")</f>
        <v/>
      </c>
      <c r="W222" s="110" t="str">
        <f>IF(AND(W$85&gt;=FB222,W$85&lt;=FC222),IFERROR($G222/FD222,0),"")</f>
        <v/>
      </c>
      <c r="X222" s="110" t="str">
        <f>IF(AND(X$85&gt;=FB222,X$85&lt;=FC222),IFERROR($G222/FD222,0),"")</f>
        <v/>
      </c>
      <c r="Y222" s="110" t="str">
        <f>IF(AND(Y$85&gt;=FB222,Y$85&lt;=FC222),IFERROR($G222/FD222,0),"")</f>
        <v/>
      </c>
      <c r="Z222" s="110" t="str">
        <f>IF(AND(Z$85&gt;=FB222,Z$85&lt;=FC222),IFERROR($G222/FD222,0),"")</f>
        <v/>
      </c>
      <c r="AA222" s="110" t="str">
        <f>IF(AND(AA$85&gt;=FB222,AA$85&lt;=FC222),IFERROR($G222/FD222,0),"")</f>
        <v/>
      </c>
      <c r="AB222" s="110" t="str">
        <f>IF(AND(AB$85&gt;=FB222,AB$85&lt;=FC222),IFERROR($G222/FD222,0),"")</f>
        <v/>
      </c>
      <c r="AC222" s="110" t="str">
        <f>IF(AND(AC$85&gt;=FB222,AC$85&lt;=FC222),IFERROR($G222/FD222,0),"")</f>
        <v/>
      </c>
      <c r="AD222" s="110" t="str">
        <f>IF(AND(AD$85&gt;=FB222,AD$85&lt;=FC222),IFERROR($G222/FD222,0),"")</f>
        <v/>
      </c>
      <c r="AE222" s="110" t="str">
        <f>IF(AND(AE$85&gt;=FB222,AE$85&lt;=FC222),IFERROR($G222/FD222,0),"")</f>
        <v/>
      </c>
      <c r="AF222" s="110" t="str">
        <f>IF(AND(AF$85&gt;=FB222,AF$85&lt;=FC222),IFERROR($G222/FD222,0),"")</f>
        <v/>
      </c>
      <c r="AG222" s="110" t="str">
        <f>IF(AND(AG$85&gt;=FB222,AG$85&lt;=FC222),IFERROR($G222/FD222,0),"")</f>
        <v/>
      </c>
      <c r="AH222" s="110" t="str">
        <f>IF(AND(AH$85&gt;=FB222,AH$85&lt;=FC222),IFERROR($G222/FD222,0),"")</f>
        <v/>
      </c>
      <c r="AI222" s="110" t="str">
        <f>IF(AND(AI$85&gt;=FB222,AI$85&lt;=FC222),IFERROR($G222/FD222,0),"")</f>
        <v/>
      </c>
      <c r="AJ222" s="110" t="str">
        <f>IF(AND(AJ$85&gt;=FB222,AJ$85&lt;=FC222),IFERROR($G222/FD222,0),"")</f>
        <v/>
      </c>
      <c r="AK222" s="110" t="str">
        <f>IF(AND(AK$85&gt;=FB222,AK$85&lt;=FC222),IFERROR($G222/FD222,0),"")</f>
        <v/>
      </c>
      <c r="AL222" s="110" t="str">
        <f>IF(AND(AL$85&gt;=FB222,AL$85&lt;=FC222),IFERROR($G222/FD222,0),"")</f>
        <v/>
      </c>
      <c r="AM222" s="110" t="str">
        <f>IF(AND(AM$85&gt;=FB222,AM$85&lt;=FC222),IFERROR($G222/FD222,0),"")</f>
        <v/>
      </c>
      <c r="AN222" s="110" t="str">
        <f>IF(AND(AN$85&gt;=FB222,AN$85&lt;=FC222),IFERROR($G222/FD222,0),"")</f>
        <v/>
      </c>
      <c r="AO222" s="110" t="str">
        <f>IF(AND(AO$85&gt;=FB222,AO$85&lt;=FC222),IFERROR($G222/FD222,0),"")</f>
        <v/>
      </c>
      <c r="AP222" s="110" t="str">
        <f>IF(AND(AP$85&gt;=FB222,AP$85&lt;=FC222),IFERROR($G222/FD222,0),"")</f>
        <v/>
      </c>
      <c r="AQ222" s="110" t="str">
        <f>IF(AND(AQ$85&gt;=FB222,AQ$85&lt;=FC222),IFERROR($G222/FD222,0),"")</f>
        <v/>
      </c>
      <c r="AR222" s="110" t="str">
        <f>IF(AND(AR$85&gt;=FB222,AR$85&lt;=FC222),IFERROR($G222/FD222,0),"")</f>
        <v/>
      </c>
      <c r="AS222" s="110" t="str">
        <f>IF(AND(AS$85&gt;=FB222,AS$85&lt;=FC222),IFERROR($G222/FD222,0),"")</f>
        <v/>
      </c>
      <c r="AT222" s="110" t="str">
        <f>IF(AND(AT$85&gt;=FB222,AT$85&lt;=FC222),IFERROR($G222/FD222,0),"")</f>
        <v/>
      </c>
      <c r="AU222" s="110" t="str">
        <f>IF(AND(AU$85&gt;=FB222,AU$85&lt;=FC222),IFERROR($G222/FD222,0),"")</f>
        <v/>
      </c>
      <c r="AV222" s="110" t="str">
        <f>IF(AND(AV$85&gt;=FB222,AV$85&lt;=FC222),IFERROR($G222/FD222,0),"")</f>
        <v/>
      </c>
      <c r="AW222" s="110" t="str">
        <f>IF(AND(AW$85&gt;=FB222,AW$85&lt;=FC222),IFERROR($G222/FD222,0),"")</f>
        <v/>
      </c>
      <c r="AX222" s="110" t="str">
        <f>IF(AND(AX$85&gt;=FB222,AX$85&lt;=FC222),IFERROR($G222/FD222,0),"")</f>
        <v/>
      </c>
      <c r="AY222" s="110" t="str">
        <f>IF(AND(AY$85&gt;=FB222,AY$85&lt;=FC222),IFERROR($G222/FD222,0),"")</f>
        <v/>
      </c>
      <c r="AZ222" s="110" t="str">
        <f>IF(AND(AZ$85&gt;=FB222,AZ$85&lt;=FC222),IFERROR($G222/FD222,0),"")</f>
        <v/>
      </c>
      <c r="BA222" s="110" t="str">
        <f>IF(AND(BA$85&gt;=FB222,BA$85&lt;=FC222),IFERROR($G222/FD222,0),"")</f>
        <v/>
      </c>
      <c r="BB222" s="110" t="str">
        <f>IF(AND(BB$85&gt;=FB222,BB$85&lt;=FC222),IFERROR($G222/FD222,0),"")</f>
        <v/>
      </c>
      <c r="BC222" s="110" t="str">
        <f>IF(AND(BC$85&gt;=FB222,BC$85&lt;=FC222),IFERROR($G222/FD222,0),"")</f>
        <v/>
      </c>
      <c r="BD222" s="110" t="str">
        <f>IF(AND(BD$85&gt;=FB222,BD$85&lt;=FC222),IFERROR($G222/FD222,0),"")</f>
        <v/>
      </c>
      <c r="BE222" s="110" t="str">
        <f>IF(AND(BE$85&gt;=FB222,BE$85&lt;=FC222),IFERROR($G222/FD222,0),"")</f>
        <v/>
      </c>
      <c r="BF222" s="110" t="str">
        <f>IF(AND(BF$85&gt;=FB222,BF$85&lt;=FC222),IFERROR($G222/FD222,0),"")</f>
        <v/>
      </c>
      <c r="BG222" s="110" t="str">
        <f>IF(AND(BG$85&gt;=FB222,BG$85&lt;=FC222),IFERROR($G222/FD222,0),"")</f>
        <v/>
      </c>
      <c r="BH222" s="110" t="str">
        <f>IF(AND(BH$85&gt;=FB222,BH$85&lt;=FC222),IFERROR($G222/FD222,0),"")</f>
        <v/>
      </c>
      <c r="BI222" s="110" t="str">
        <f>IF(AND(BI$85&gt;=FB222,BI$85&lt;=FC222),IFERROR($G222/FD222,0),"")</f>
        <v/>
      </c>
      <c r="BJ222" s="110" t="str">
        <f>IF(AND(BJ$85&gt;=FB222,BJ$85&lt;=FC222),IFERROR($G222/FD222,0),"")</f>
        <v/>
      </c>
      <c r="BK222" s="110" t="str">
        <f>IF(AND(BK$85&gt;=FB222,BK$85&lt;=FC222),IFERROR($G222/FD222,0),"")</f>
        <v/>
      </c>
      <c r="BL222" s="110" t="str">
        <f>IF(AND(BL$85&gt;=FB222,BL$85&lt;=FC222),IFERROR($G222/FD222,0),"")</f>
        <v/>
      </c>
      <c r="BM222" s="110" t="str">
        <f>IF(AND(BM$85&gt;=FB222,BM$85&lt;=FC222),IFERROR($G222/FD222,0),"")</f>
        <v/>
      </c>
      <c r="BN222" s="110" t="str">
        <f>IF(AND(BN$85&gt;=FB222,BN$85&lt;=FC222),IFERROR($G222/FD222,0),"")</f>
        <v/>
      </c>
      <c r="BO222" s="110" t="str">
        <f>IF(AND(BO$85&gt;=FB222,BO$85&lt;=FC222),IFERROR($G222/FD222,0),"")</f>
        <v/>
      </c>
      <c r="BP222" s="110" t="str">
        <f>IF(AND(BP$85&gt;=FB222,BP$85&lt;=FC222),IFERROR($G222/FD222,0),"")</f>
        <v/>
      </c>
      <c r="BQ222" s="110" t="str">
        <f>IF(AND(BQ$85&gt;=FB222,BQ$85&lt;=FC222),IFERROR($G222/FD222,0),"")</f>
        <v/>
      </c>
      <c r="BR222" s="110" t="str">
        <f>IF(AND(BR$85&gt;=FB222,BR$85&lt;=FC222),IFERROR($G222/FD222,0),"")</f>
        <v/>
      </c>
      <c r="BS222" s="110" t="str">
        <f>IF(AND(BS$85&gt;=FB222,BS$85&lt;=FC222),IFERROR($G222/FD222,0),"")</f>
        <v/>
      </c>
      <c r="BT222" s="110" t="str">
        <f>IF(AND(BT$85&gt;=FB222,BT$85&lt;=FC222),IFERROR($G222/FD222,0),"")</f>
        <v/>
      </c>
      <c r="BU222" s="110" t="str">
        <f>IF(AND(BU$85&gt;=FB222,BU$85&lt;=FC222),IFERROR($G222/FD222,0),"")</f>
        <v/>
      </c>
      <c r="BV222" s="110" t="str">
        <f>IF(AND(BV$85&gt;=FB222,BV$85&lt;=FC222),IFERROR($G222/FD222,0),"")</f>
        <v/>
      </c>
      <c r="BW222" s="110" t="str">
        <f>IF(AND(BW$85&gt;=FB222,BW$85&lt;=FC222),IFERROR($G222/FD222,0),"")</f>
        <v/>
      </c>
      <c r="BX222" s="110" t="str">
        <f>IF(AND(BX$85&gt;=FB222,BX$85&lt;=FC222),IFERROR($G222/FD222,0),"")</f>
        <v/>
      </c>
      <c r="BY222" s="110" t="str">
        <f>IF(AND(BY$85&gt;=FB222,BY$85&lt;=FC222),IFERROR($G222/FD222,0),"")</f>
        <v/>
      </c>
      <c r="BZ222" s="110" t="str">
        <f>IF(AND(BZ$85&gt;=FB222,BZ$85&lt;=FC222),IFERROR($G222/FD222,0),"")</f>
        <v/>
      </c>
      <c r="CA222" s="110" t="str">
        <f>IF(AND(CA$85&gt;=FB222,CA$85&lt;=FC222),IFERROR($G222/FD222,0),"")</f>
        <v/>
      </c>
      <c r="CB222" s="110" t="str">
        <f>IF(AND(CB$85&gt;=FB222,CB$85&lt;=FC222),IFERROR($G222/FD222,0),"")</f>
        <v/>
      </c>
      <c r="CC222" s="110" t="str">
        <f>IF(AND(CC$85&gt;=FB222,CC$85&lt;=FC222),IFERROR($G222/FD222,0),"")</f>
        <v/>
      </c>
      <c r="CD222" s="110" t="str">
        <f>IF(AND(CD$85&gt;=FB222,CD$85&lt;=FC222),IFERROR($G222/FD222,0),"")</f>
        <v/>
      </c>
      <c r="CE222" s="110" t="str">
        <f>IF(AND(CE$85&gt;=FB222,CE$85&lt;=FC222),IFERROR($G222/FD222,0),"")</f>
        <v/>
      </c>
      <c r="CF222" s="110" t="str">
        <f>IF(AND(CF$85&gt;=FB222,CF$85&lt;=FC222),IFERROR($G222/FD222,0),"")</f>
        <v/>
      </c>
      <c r="CG222" s="110" t="str">
        <f>IF(AND(CG$85&gt;=FB222,CG$85&lt;=FC222),IFERROR($G222/FD222,0),"")</f>
        <v/>
      </c>
      <c r="CH222" s="110" t="str">
        <f>IF(AND(CH$85&gt;=FB222,CH$85&lt;=FC222),IFERROR($G222/FD222,0),"")</f>
        <v/>
      </c>
      <c r="CI222" s="110" t="str">
        <f>IF(AND(CI$85&gt;=FB222,CI$85&lt;=FC222),IFERROR($G222/FD222,0),"")</f>
        <v/>
      </c>
      <c r="CJ222" s="110" t="str">
        <f>IF(AND(CJ$85&gt;=FB222,CJ$85&lt;=FC222),IFERROR($G222/FD222,0),"")</f>
        <v/>
      </c>
      <c r="CK222" s="110">
        <f>IF(AND(CK$85&gt;=FB222,CK$85&lt;=FC222),IFERROR($G222/FD222,0),"")</f>
        <v>131250</v>
      </c>
      <c r="CL222" s="110">
        <f>IF(AND(CL$85&gt;=FB222,CL$85&lt;=FC222),IFERROR($G222/FD222,0),"")</f>
        <v>131250</v>
      </c>
      <c r="CM222" s="110">
        <f>IF(AND(CM$85&gt;=FB222,CM$85&lt;=FC222),IFERROR($G222/FD222,0),"")</f>
        <v>131250</v>
      </c>
      <c r="CN222" s="110">
        <f>IF(AND(CN$85&gt;=FB222,CN$85&lt;=FC222),IFERROR($G222/FD222,0),"")</f>
        <v>131250</v>
      </c>
      <c r="CO222" s="110">
        <f>IF(AND(CO$85&gt;=FB222,CO$85&lt;=FC222),IFERROR($G222/FD222,0),"")</f>
        <v>131250</v>
      </c>
      <c r="CP222" s="110">
        <f>IF(AND(CP$85&gt;=FB222,CP$85&lt;=FC222),IFERROR($G222/FD222,0),"")</f>
        <v>131250</v>
      </c>
      <c r="CQ222" s="110">
        <f>IF(AND(CQ$85&gt;=FB222,CQ$85&lt;=FC222),IFERROR($G222/FD222,0),"")</f>
        <v>131250</v>
      </c>
      <c r="CR222" s="110">
        <f>IF(AND(CR$85&gt;=FB222,CR$85&lt;=FC222),IFERROR($G222/FD222,0),"")</f>
        <v>131250</v>
      </c>
      <c r="CS222" s="110">
        <f>IF(AND(CS$85&gt;=FB222,CS$85&lt;=FC222),IFERROR($G222/FD222,0),"")</f>
        <v>131250</v>
      </c>
      <c r="CT222" s="110">
        <f>IF(AND(CT$85&gt;=FB222,CT$85&lt;=FC222),IFERROR($G222/FD222,0),"")</f>
        <v>131250</v>
      </c>
      <c r="CU222" s="110">
        <f>IF(AND(CU$85&gt;=FB222,CU$85&lt;=FC222),IFERROR($G222/FD222,0),"")</f>
        <v>131250</v>
      </c>
      <c r="CV222" s="110">
        <f>IF(AND(CV$85&gt;=FB222,CV$85&lt;=FC222),IFERROR($G222/FD222,0),"")</f>
        <v>131250</v>
      </c>
      <c r="CW222" s="110">
        <f>IF(AND(CW$85&gt;=FB222,CW$85&lt;=FC222),IFERROR($G222/FD222,0),"")</f>
        <v>131250</v>
      </c>
      <c r="CX222" s="110">
        <f>IF(AND(CX$85&gt;=FB222,CX$85&lt;=FC222),IFERROR($G222/FD222,0),"")</f>
        <v>131250</v>
      </c>
      <c r="CY222" s="110">
        <f>IF(AND(CY$85&gt;=FB222,CY$85&lt;=FC222),IFERROR($G222/FD222,0),"")</f>
        <v>131250</v>
      </c>
      <c r="CZ222" s="110">
        <f>IF(AND(CZ$85&gt;=FB222,CZ$85&lt;=FC222),IFERROR($G222/FD222,0),"")</f>
        <v>131250</v>
      </c>
      <c r="DA222" s="110" t="str">
        <f>IF(AND(DA$85&gt;=FB222,DA$85&lt;=FC222),IFERROR($G222/FD222,0),"")</f>
        <v/>
      </c>
      <c r="DB222" s="110" t="str">
        <f>IF(AND(DB$85&gt;=FB222,DB$85&lt;=FC222),IFERROR($G222/FD222,0),"")</f>
        <v/>
      </c>
      <c r="DC222" s="110" t="str">
        <f>IF(AND(DC$85&gt;=FB222,DC$85&lt;=FC222),IFERROR($G222/FD222,0),"")</f>
        <v/>
      </c>
      <c r="DD222" s="110" t="str">
        <f>IF(AND(DD$85&gt;=FB222,DD$85&lt;=FC222),IFERROR($G222/FD222,0),"")</f>
        <v/>
      </c>
      <c r="DE222" s="110" t="str">
        <f>IF(AND(DE$85&gt;=FB222,DE$85&lt;=FC222),IFERROR($G222/FD222,0),"")</f>
        <v/>
      </c>
      <c r="DF222" s="110" t="str">
        <f>IF(AND(DF$85&gt;=FB222,DF$85&lt;=FC222),IFERROR($G222/FD222,0),"")</f>
        <v/>
      </c>
      <c r="DG222" s="110" t="str">
        <f>IF(AND(DG$85&gt;=FB222,DG$85&lt;=FC222),IFERROR($G222/FD222,0),"")</f>
        <v/>
      </c>
      <c r="DH222" s="110" t="str">
        <f>IF(AND(DH$85&gt;=FB222,DH$85&lt;=FC222),IFERROR($G222/FD222,0),"")</f>
        <v/>
      </c>
      <c r="DI222" s="110" t="str">
        <f>IF(AND(DI$85&gt;=FB222,DI$85&lt;=FC222),IFERROR($G222/FD222,0),"")</f>
        <v/>
      </c>
      <c r="DJ222" s="110" t="str">
        <f>IF(AND(DJ$85&gt;=FB222,DJ$85&lt;=FC222),IFERROR($G222/FD222,0),"")</f>
        <v/>
      </c>
      <c r="DK222" s="110" t="str">
        <f>IF(AND(DK$85&gt;=FB222,DK$85&lt;=FC222),IFERROR($G222/FD222,0),"")</f>
        <v/>
      </c>
      <c r="DL222" s="110" t="str">
        <f>IF(AND(DL$85&gt;=FB222,DL$85&lt;=FC222),IFERROR($G222/FD222,0),"")</f>
        <v/>
      </c>
      <c r="DM222" s="110" t="str">
        <f>IF(AND(DM$85&gt;=FB222,DM$85&lt;=FC222),IFERROR($G222/FD222,0),"")</f>
        <v/>
      </c>
      <c r="DN222" s="110" t="str">
        <f>IF(AND(DN$85&gt;=FB222,DN$85&lt;=FC222),IFERROR($G222/FD222,0),"")</f>
        <v/>
      </c>
      <c r="DO222" s="110" t="str">
        <f>IF(AND(DO$85&gt;=FB222,DO$85&lt;=FC222),IFERROR($G222/FD222,0),"")</f>
        <v/>
      </c>
      <c r="DP222" s="110" t="str">
        <f>IF(AND(DP$85&gt;=FB222,DP$85&lt;=FC222),IFERROR($G222/FD222,0),"")</f>
        <v/>
      </c>
      <c r="DQ222" s="110" t="str">
        <f>IF(AND(DQ$85&gt;=FB222,DQ$85&lt;=FC222),IFERROR($G222/FD222,0),"")</f>
        <v/>
      </c>
      <c r="DR222" s="110" t="str">
        <f>IF(AND(DR$85&gt;=FB222,DR$85&lt;=FC222),IFERROR($G222/FD222,0),"")</f>
        <v/>
      </c>
      <c r="DS222" s="110" t="str">
        <f>IF(AND(DS$85&gt;=FB222,DS$85&lt;=FC222),IFERROR($G222/FD222,0),"")</f>
        <v/>
      </c>
      <c r="DT222" s="110" t="str">
        <f>IF(AND(DT$85&gt;=FB222,DT$85&lt;=FC222),IFERROR($G222/FD222,0),"")</f>
        <v/>
      </c>
      <c r="DU222" s="110" t="str">
        <f>IF(AND(DU$85&gt;=FB222,DU$85&lt;=FC222),IFERROR($G222/FD222,0),"")</f>
        <v/>
      </c>
      <c r="DV222" s="110" t="str">
        <f>IF(AND(DV$85&gt;=FB222,DV$85&lt;=FC222),IFERROR($G222/FD222,0),"")</f>
        <v/>
      </c>
      <c r="DW222" s="110" t="str">
        <f>IF(AND(DW$85&gt;=FB222,DW$85&lt;=FC222),IFERROR($G222/FD222,0),"")</f>
        <v/>
      </c>
      <c r="DX222" s="110" t="str">
        <f>IF(AND(DX$85&gt;=FB222,DX$85&lt;=FC222),IFERROR($G222/FD222,0),"")</f>
        <v/>
      </c>
      <c r="DY222" s="110" t="str">
        <f>IF(AND(DY$85&gt;=FB222,DY$85&lt;=FC222),IFERROR($G222/FD222,0),"")</f>
        <v/>
      </c>
      <c r="DZ222" s="110" t="str">
        <f>IF(AND(DZ$85&gt;=FB222,DZ$85&lt;=FC222),IFERROR($G222/FD222,0),"")</f>
        <v/>
      </c>
      <c r="EA222" s="110" t="str">
        <f>IF(AND(EA$85&gt;=FB222,EA$85&lt;=FC222),IFERROR($G222/FD222,0),"")</f>
        <v/>
      </c>
      <c r="EB222" s="110" t="str">
        <f>IF(AND(EB$85&gt;=FB222,EB$85&lt;=FC222),IFERROR($G222/FD222,0),"")</f>
        <v/>
      </c>
      <c r="EC222" s="110" t="str">
        <f>IF(AND(EC$85&gt;=FB222,EC$85&lt;=FC222),IFERROR($G222/FD222,0),"")</f>
        <v/>
      </c>
      <c r="ED222" s="110" t="str">
        <f>IF(AND(ED$85&gt;=FB222,ED$85&lt;=FC222),IFERROR($G222/FD222,0),"")</f>
        <v/>
      </c>
      <c r="EE222" s="110" t="str">
        <f>IF(AND(EE$85&gt;=FB222,EE$85&lt;=FC222),IFERROR($G222/FD222,0),"")</f>
        <v/>
      </c>
      <c r="EF222" s="110" t="str">
        <f>IF(AND(EF$85&gt;=FB222,EF$85&lt;=FC222),IFERROR($G222/FD222,0),"")</f>
        <v/>
      </c>
      <c r="EG222" s="110" t="str">
        <f>IF(AND(EG$85&gt;=FB222,EG$85&lt;=FC222),IFERROR($G222/FD222,0),"")</f>
        <v/>
      </c>
      <c r="EH222" s="110" t="str">
        <f>IF(AND(EH$85&gt;=FB222,EH$85&lt;=FC222),IFERROR($G222/FD222,0),"")</f>
        <v/>
      </c>
      <c r="EI222" s="110" t="str">
        <f>IF(AND(EI$85&gt;=FB222,EI$85&lt;=FC222),IFERROR($G222/FD222,0),"")</f>
        <v/>
      </c>
      <c r="EJ222" s="110" t="str">
        <f>IF(AND(EJ$85&gt;=FB222,EJ$85&lt;=FC222),IFERROR($G222/FD222,0),"")</f>
        <v/>
      </c>
      <c r="EK222" s="110" t="str">
        <f>IF(AND(EK$85&gt;=FB222,EK$85&lt;=FC222),IFERROR($G222/FD222,0),"")</f>
        <v/>
      </c>
      <c r="EL222" s="110" t="str">
        <f>IF(AND(EL$85&gt;=FB222,EL$85&lt;=FC222),IFERROR($G222/FD222,0),"")</f>
        <v/>
      </c>
      <c r="EM222" s="110" t="str">
        <f>IF(AND(EM$85&gt;=FB222,EM$85&lt;=FC222),IFERROR($G222/FD222,0),"")</f>
        <v/>
      </c>
      <c r="EN222" s="110" t="str">
        <f>IF(AND(EN$85&gt;=FB222,EN$85&lt;=FC222),IFERROR($G222/FD222,0),"")</f>
        <v/>
      </c>
      <c r="EO222" s="110" t="str">
        <f>IF(AND(EO$85&gt;=FB222,EO$85&lt;=FC222),IFERROR($G222/FD222,0),"")</f>
        <v/>
      </c>
      <c r="EP222" s="110" t="str">
        <f>IF(AND(EP$85&gt;=FB222,EP$85&lt;=FC222),IFERROR($G222/FD222,0),"")</f>
        <v/>
      </c>
      <c r="EQ222" s="110" t="str">
        <f>IF(AND(EQ$85&gt;=FB222,EQ$85&lt;=FC222),IFERROR($G222/FD222,0),"")</f>
        <v/>
      </c>
      <c r="ER222" s="110" t="str">
        <f>IF(AND(ER$85&gt;=FB222,ER$85&lt;=FC222),IFERROR($G222/FD222,0),"")</f>
        <v/>
      </c>
      <c r="ES222" s="110" t="str">
        <f>IF(AND(ES$85&gt;=FB222,ES$85&lt;=FC222),IFERROR($G222/FD222,0),"")</f>
        <v/>
      </c>
      <c r="ET222" s="110" t="str">
        <f>IF(AND(ET$85&gt;=FB222,ET$85&lt;=FC222),IFERROR($G222/FD222,0),"")</f>
        <v/>
      </c>
      <c r="EU222" s="110" t="str">
        <f>IF(AND(EU$85&gt;=FB222,EU$85&lt;=FC222),IFERROR($G222/FD222,0),"")</f>
        <v/>
      </c>
      <c r="EV222" s="110" t="str">
        <f>IF(AND(EV$85&gt;=FB222,EV$85&lt;=FC222),IFERROR($G222/FD222,0),"")</f>
        <v/>
      </c>
      <c r="EW222" s="110" t="str">
        <f>IF(AND(EW$85&gt;=FB222,EW$85&lt;=FC222),IFERROR($G222/FD222,0),"")</f>
        <v/>
      </c>
      <c r="EX222" s="110" t="str">
        <f>IF(AND(EX$85&gt;=FB222,EX$85&lt;=FC222),IFERROR($G222/FD222,0),"")</f>
        <v/>
      </c>
      <c r="EY222" s="110" t="str">
        <f>IF(AND(EY$85&gt;=FB222,EY$85&lt;=FC222),IFERROR($G222/FD222,0),"")</f>
        <v/>
      </c>
      <c r="EZ222" s="110" t="str">
        <f>IF(AND(EZ$85&gt;=FB222,EZ$85&lt;=FC222),IFERROR($G222/FD222,0),"")</f>
        <v/>
      </c>
      <c r="FA222" s="110" t="str">
        <f>IF(AND(FA$85&gt;=FB222,FA$85&lt;=FC222),IFERROR($G222/FD222,0),"")</f>
        <v/>
      </c>
      <c r="FB222">
        <f>'06_Presupuesto'!J306-'02_Rendimientos'!$B$79+1</f>
        <v>82</v>
      </c>
      <c r="FC222">
        <f>'06_Presupuesto'!K306-'02_Rendimientos'!$B$79+1</f>
        <v>97</v>
      </c>
      <c r="FD222">
        <f>FC222-FB222+1</f>
        <v>16</v>
      </c>
    </row>
    <row r="223" spans="2:160">
      <c r="B223" s="107" t="s">
        <v>384</v>
      </c>
      <c r="C223" s="107"/>
      <c r="D223" s="107"/>
      <c r="E223" s="107"/>
      <c r="F223" s="107"/>
      <c r="G223" s="107"/>
      <c r="H223" s="107"/>
      <c r="I223" s="107"/>
      <c r="J223" s="107" t="str">
        <f>IF(AND(J$85&gt;=FB223,J$85&lt;=FC223),IFERROR($G223/FD223,0),"")</f>
        <v/>
      </c>
      <c r="K223" s="107"/>
      <c r="L223" s="107"/>
      <c r="M223" s="107"/>
      <c r="N223" s="107"/>
      <c r="O223" s="107"/>
      <c r="P223" s="107"/>
      <c r="Q223" s="107"/>
      <c r="R223" s="107"/>
      <c r="S223" s="107"/>
      <c r="T223" s="107"/>
      <c r="U223" s="107"/>
      <c r="V223" s="107"/>
      <c r="W223" s="107"/>
      <c r="X223" s="107"/>
      <c r="Y223" s="107"/>
      <c r="Z223" s="107"/>
      <c r="AA223" s="107"/>
      <c r="AB223" s="107"/>
      <c r="AC223" s="107"/>
      <c r="AD223" s="107"/>
      <c r="AE223" s="107"/>
      <c r="AF223" s="107"/>
      <c r="AG223" s="107"/>
      <c r="AH223" s="107"/>
      <c r="AI223" s="107"/>
      <c r="AJ223" s="107"/>
      <c r="AK223" s="107"/>
      <c r="AL223" s="107"/>
      <c r="AM223" s="107"/>
      <c r="AN223" s="107"/>
      <c r="AO223" s="107"/>
      <c r="AP223" s="107"/>
      <c r="AQ223" s="107"/>
      <c r="AR223" s="107"/>
      <c r="AS223" s="107"/>
      <c r="AT223" s="107"/>
      <c r="AU223" s="107"/>
      <c r="AV223" s="107"/>
      <c r="AW223" s="107"/>
      <c r="AX223" s="107"/>
      <c r="AY223" s="107"/>
      <c r="AZ223" s="107"/>
      <c r="BA223" s="107"/>
      <c r="BB223" s="107"/>
      <c r="BC223" s="107"/>
      <c r="BD223" s="107"/>
      <c r="BE223" s="107"/>
      <c r="BF223" s="107"/>
      <c r="BG223" s="107"/>
      <c r="BH223" s="107"/>
      <c r="BI223" s="107"/>
      <c r="BJ223" s="107"/>
      <c r="BK223" s="107"/>
      <c r="BL223" s="107"/>
      <c r="BM223" s="107"/>
      <c r="BN223" s="107"/>
      <c r="BO223" s="107"/>
      <c r="BP223" s="107"/>
      <c r="BQ223" s="107"/>
      <c r="BR223" s="107"/>
      <c r="BS223" s="107"/>
      <c r="BT223" s="107"/>
      <c r="BU223" s="107"/>
      <c r="BV223" s="107"/>
      <c r="BW223" s="107"/>
      <c r="BX223" s="107"/>
      <c r="BY223" s="107"/>
      <c r="BZ223" s="107"/>
      <c r="CA223" s="107"/>
      <c r="CB223" s="107"/>
      <c r="CC223" s="107"/>
      <c r="CD223" s="107"/>
      <c r="CE223" s="107"/>
      <c r="CF223" s="107"/>
      <c r="CG223" s="107"/>
      <c r="CH223" s="107"/>
      <c r="CI223" s="107"/>
      <c r="CJ223" s="107"/>
      <c r="CK223" s="107"/>
      <c r="CL223" s="107"/>
      <c r="CM223" s="107"/>
      <c r="CN223" s="107"/>
      <c r="CO223" s="107"/>
      <c r="CP223" s="107"/>
      <c r="CQ223" s="107"/>
      <c r="CR223" s="107"/>
      <c r="CS223" s="107"/>
      <c r="CT223" s="107"/>
      <c r="CU223" s="107"/>
      <c r="CV223" s="107"/>
      <c r="CW223" s="107"/>
      <c r="CX223" s="107"/>
      <c r="CY223" s="107"/>
      <c r="CZ223" s="107"/>
      <c r="DA223" s="107"/>
      <c r="DB223" s="107"/>
      <c r="DC223" s="107"/>
      <c r="DD223" s="107"/>
      <c r="DE223" s="107"/>
      <c r="DF223" s="107"/>
      <c r="DG223" s="107"/>
      <c r="DH223" s="107"/>
      <c r="DI223" s="107"/>
      <c r="DJ223" s="107"/>
      <c r="DK223" s="107"/>
      <c r="DL223" s="107"/>
      <c r="DM223" s="107"/>
      <c r="DN223" s="107"/>
      <c r="DO223" s="107"/>
      <c r="DP223" s="107"/>
      <c r="DQ223" s="107"/>
      <c r="DR223" s="107"/>
      <c r="DS223" s="107"/>
      <c r="DT223" s="107"/>
      <c r="DU223" s="107"/>
      <c r="DV223" s="107"/>
      <c r="DW223" s="107"/>
      <c r="DX223" s="107"/>
      <c r="DY223" s="107"/>
      <c r="DZ223" s="107"/>
      <c r="EA223" s="107"/>
      <c r="EB223" s="107"/>
      <c r="EC223" s="107"/>
      <c r="ED223" s="107"/>
      <c r="EE223" s="107"/>
      <c r="EF223" s="107"/>
      <c r="EG223" s="107"/>
      <c r="EH223" s="107"/>
      <c r="EI223" s="107"/>
      <c r="EJ223" s="107"/>
      <c r="EK223" s="107"/>
      <c r="EL223" s="107"/>
      <c r="EM223" s="107"/>
      <c r="EN223" s="107"/>
      <c r="EO223" s="107"/>
      <c r="EP223" s="107"/>
      <c r="EQ223" s="107"/>
      <c r="ER223" s="107"/>
      <c r="ES223" s="107"/>
      <c r="ET223" s="107"/>
      <c r="EU223" s="107"/>
      <c r="EV223" s="107"/>
      <c r="EW223" s="107"/>
      <c r="EX223" s="107"/>
      <c r="EY223" s="107"/>
      <c r="EZ223" s="107"/>
      <c r="FA223" s="107"/>
    </row>
    <row r="224" spans="2:160">
      <c r="B224" t="str">
        <f>'06_Presupuesto'!K141</f>
        <v>F.1</v>
      </c>
      <c r="C224" t="str">
        <f>'06_Presupuesto'!L141</f>
        <v>PREPARACIÓN DE SUELO</v>
      </c>
      <c r="D224" t="str">
        <f>'06_Presupuesto'!M141</f>
        <v>M2</v>
      </c>
      <c r="E224" s="90">
        <f>'06_Presupuesto'!N141</f>
        <v>210</v>
      </c>
      <c r="F224" s="90">
        <f>'06_Presupuesto'!O141</f>
        <v>4875</v>
      </c>
      <c r="G224" s="90">
        <f>'06_Presupuesto'!P141</f>
        <v>1023750</v>
      </c>
      <c r="H224" s="90" t="str">
        <f>IF(AND(H$85&gt;=FB224,H$85&lt;=FC224),IFERROR($G224/FD224,0),"")</f>
        <v/>
      </c>
      <c r="I224" s="90" t="str">
        <f>IF(AND(I$85&gt;=FB224,I$85&lt;=FC224),IFERROR($G224/FD224,0),"")</f>
        <v/>
      </c>
      <c r="J224" s="90" t="str">
        <f>IF(AND(J$85&gt;=FB224,J$85&lt;=FC224),IFERROR($G224/FD224,0),"")</f>
        <v/>
      </c>
      <c r="K224" s="90" t="str">
        <f>IF(AND(K$85&gt;=FB224,K$85&lt;=FC224),IFERROR($G224/FD224,0),"")</f>
        <v/>
      </c>
      <c r="L224" s="90" t="str">
        <f>IF(AND(L$85&gt;=FB224,L$85&lt;=FC224),IFERROR($G224/FD224,0),"")</f>
        <v/>
      </c>
      <c r="M224" s="90" t="str">
        <f>IF(AND(M$85&gt;=FB224,M$85&lt;=FC224),IFERROR($G224/FD224,0),"")</f>
        <v/>
      </c>
      <c r="N224" s="90" t="str">
        <f>IF(AND(N$85&gt;=FB224,N$85&lt;=FC224),IFERROR($G224/FD224,0),"")</f>
        <v/>
      </c>
      <c r="O224" s="90" t="str">
        <f>IF(AND(O$85&gt;=FB224,O$85&lt;=FC224),IFERROR($G224/FD224,0),"")</f>
        <v/>
      </c>
      <c r="P224" s="90" t="str">
        <f>IF(AND(P$85&gt;=FB224,P$85&lt;=FC224),IFERROR($G224/FD224,0),"")</f>
        <v/>
      </c>
      <c r="Q224" s="90" t="str">
        <f>IF(AND(Q$85&gt;=FB224,Q$85&lt;=FC224),IFERROR($G224/FD224,0),"")</f>
        <v/>
      </c>
      <c r="R224" s="90" t="str">
        <f>IF(AND(R$85&gt;=FB224,R$85&lt;=FC224),IFERROR($G224/FD224,0),"")</f>
        <v/>
      </c>
      <c r="S224" s="90" t="str">
        <f>IF(AND(S$85&gt;=FB224,S$85&lt;=FC224),IFERROR($G224/FD224,0),"")</f>
        <v/>
      </c>
      <c r="T224" s="90" t="str">
        <f>IF(AND(T$85&gt;=FB224,T$85&lt;=FC224),IFERROR($G224/FD224,0),"")</f>
        <v/>
      </c>
      <c r="U224" s="90" t="str">
        <f>IF(AND(U$85&gt;=FB224,U$85&lt;=FC224),IFERROR($G224/FD224,0),"")</f>
        <v/>
      </c>
      <c r="V224" s="90" t="str">
        <f>IF(AND(V$85&gt;=FB224,V$85&lt;=FC224),IFERROR($G224/FD224,0),"")</f>
        <v/>
      </c>
      <c r="W224" s="90" t="str">
        <f>IF(AND(W$85&gt;=FB224,W$85&lt;=FC224),IFERROR($G224/FD224,0),"")</f>
        <v/>
      </c>
      <c r="X224" s="90" t="str">
        <f>IF(AND(X$85&gt;=FB224,X$85&lt;=FC224),IFERROR($G224/FD224,0),"")</f>
        <v/>
      </c>
      <c r="Y224" s="90" t="str">
        <f>IF(AND(Y$85&gt;=FB224,Y$85&lt;=FC224),IFERROR($G224/FD224,0),"")</f>
        <v/>
      </c>
      <c r="Z224" s="90" t="str">
        <f>IF(AND(Z$85&gt;=FB224,Z$85&lt;=FC224),IFERROR($G224/FD224,0),"")</f>
        <v/>
      </c>
      <c r="AA224" s="90" t="str">
        <f>IF(AND(AA$85&gt;=FB224,AA$85&lt;=FC224),IFERROR($G224/FD224,0),"")</f>
        <v/>
      </c>
      <c r="AB224" s="90" t="str">
        <f>IF(AND(AB$85&gt;=FB224,AB$85&lt;=FC224),IFERROR($G224/FD224,0),"")</f>
        <v/>
      </c>
      <c r="AC224" s="90" t="str">
        <f>IF(AND(AC$85&gt;=FB224,AC$85&lt;=FC224),IFERROR($G224/FD224,0),"")</f>
        <v/>
      </c>
      <c r="AD224" s="90" t="str">
        <f>IF(AND(AD$85&gt;=FB224,AD$85&lt;=FC224),IFERROR($G224/FD224,0),"")</f>
        <v/>
      </c>
      <c r="AE224" s="90" t="str">
        <f>IF(AND(AE$85&gt;=FB224,AE$85&lt;=FC224),IFERROR($G224/FD224,0),"")</f>
        <v/>
      </c>
      <c r="AF224" s="90" t="str">
        <f>IF(AND(AF$85&gt;=FB224,AF$85&lt;=FC224),IFERROR($G224/FD224,0),"")</f>
        <v/>
      </c>
      <c r="AG224" s="90" t="str">
        <f>IF(AND(AG$85&gt;=FB224,AG$85&lt;=FC224),IFERROR($G224/FD224,0),"")</f>
        <v/>
      </c>
      <c r="AH224" s="90" t="str">
        <f>IF(AND(AH$85&gt;=FB224,AH$85&lt;=FC224),IFERROR($G224/FD224,0),"")</f>
        <v/>
      </c>
      <c r="AI224" s="90" t="str">
        <f>IF(AND(AI$85&gt;=FB224,AI$85&lt;=FC224),IFERROR($G224/FD224,0),"")</f>
        <v/>
      </c>
      <c r="AJ224" s="90" t="str">
        <f>IF(AND(AJ$85&gt;=FB224,AJ$85&lt;=FC224),IFERROR($G224/FD224,0),"")</f>
        <v/>
      </c>
      <c r="AK224" s="90" t="str">
        <f>IF(AND(AK$85&gt;=FB224,AK$85&lt;=FC224),IFERROR($G224/FD224,0),"")</f>
        <v/>
      </c>
      <c r="AL224" s="90" t="str">
        <f>IF(AND(AL$85&gt;=FB224,AL$85&lt;=FC224),IFERROR($G224/FD224,0),"")</f>
        <v/>
      </c>
      <c r="AM224" s="90" t="str">
        <f>IF(AND(AM$85&gt;=FB224,AM$85&lt;=FC224),IFERROR($G224/FD224,0),"")</f>
        <v/>
      </c>
      <c r="AN224" s="90" t="str">
        <f>IF(AND(AN$85&gt;=FB224,AN$85&lt;=FC224),IFERROR($G224/FD224,0),"")</f>
        <v/>
      </c>
      <c r="AO224" s="90" t="str">
        <f>IF(AND(AO$85&gt;=FB224,AO$85&lt;=FC224),IFERROR($G224/FD224,0),"")</f>
        <v/>
      </c>
      <c r="AP224" s="90" t="str">
        <f>IF(AND(AP$85&gt;=FB224,AP$85&lt;=FC224),IFERROR($G224/FD224,0),"")</f>
        <v/>
      </c>
      <c r="AQ224" s="90" t="str">
        <f>IF(AND(AQ$85&gt;=FB224,AQ$85&lt;=FC224),IFERROR($G224/FD224,0),"")</f>
        <v/>
      </c>
      <c r="AR224" s="90" t="str">
        <f>IF(AND(AR$85&gt;=FB224,AR$85&lt;=FC224),IFERROR($G224/FD224,0),"")</f>
        <v/>
      </c>
      <c r="AS224" s="90" t="str">
        <f>IF(AND(AS$85&gt;=FB224,AS$85&lt;=FC224),IFERROR($G224/FD224,0),"")</f>
        <v/>
      </c>
      <c r="AT224" s="90" t="str">
        <f>IF(AND(AT$85&gt;=FB224,AT$85&lt;=FC224),IFERROR($G224/FD224,0),"")</f>
        <v/>
      </c>
      <c r="AU224" s="90" t="str">
        <f>IF(AND(AU$85&gt;=FB224,AU$85&lt;=FC224),IFERROR($G224/FD224,0),"")</f>
        <v/>
      </c>
      <c r="AV224" s="90" t="str">
        <f>IF(AND(AV$85&gt;=FB224,AV$85&lt;=FC224),IFERROR($G224/FD224,0),"")</f>
        <v/>
      </c>
      <c r="AW224" s="90" t="str">
        <f>IF(AND(AW$85&gt;=FB224,AW$85&lt;=FC224),IFERROR($G224/FD224,0),"")</f>
        <v/>
      </c>
      <c r="AX224" s="90" t="str">
        <f>IF(AND(AX$85&gt;=FB224,AX$85&lt;=FC224),IFERROR($G224/FD224,0),"")</f>
        <v/>
      </c>
      <c r="AY224" s="90" t="str">
        <f>IF(AND(AY$85&gt;=FB224,AY$85&lt;=FC224),IFERROR($G224/FD224,0),"")</f>
        <v/>
      </c>
      <c r="AZ224" s="90" t="str">
        <f>IF(AND(AZ$85&gt;=FB224,AZ$85&lt;=FC224),IFERROR($G224/FD224,0),"")</f>
        <v/>
      </c>
      <c r="BA224" s="90" t="str">
        <f>IF(AND(BA$85&gt;=FB224,BA$85&lt;=FC224),IFERROR($G224/FD224,0),"")</f>
        <v/>
      </c>
      <c r="BB224" s="90" t="str">
        <f>IF(AND(BB$85&gt;=FB224,BB$85&lt;=FC224),IFERROR($G224/FD224,0),"")</f>
        <v/>
      </c>
      <c r="BC224" s="90" t="str">
        <f>IF(AND(BC$85&gt;=FB224,BC$85&lt;=FC224),IFERROR($G224/FD224,0),"")</f>
        <v/>
      </c>
      <c r="BD224" s="90" t="str">
        <f>IF(AND(BD$85&gt;=FB224,BD$85&lt;=FC224),IFERROR($G224/FD224,0),"")</f>
        <v/>
      </c>
      <c r="BE224" s="90" t="str">
        <f>IF(AND(BE$85&gt;=FB224,BE$85&lt;=FC224),IFERROR($G224/FD224,0),"")</f>
        <v/>
      </c>
      <c r="BF224" s="90" t="str">
        <f>IF(AND(BF$85&gt;=FB224,BF$85&lt;=FC224),IFERROR($G224/FD224,0),"")</f>
        <v/>
      </c>
      <c r="BG224" s="90" t="str">
        <f>IF(AND(BG$85&gt;=FB224,BG$85&lt;=FC224),IFERROR($G224/FD224,0),"")</f>
        <v/>
      </c>
      <c r="BH224" s="90" t="str">
        <f>IF(AND(BH$85&gt;=FB224,BH$85&lt;=FC224),IFERROR($G224/FD224,0),"")</f>
        <v/>
      </c>
      <c r="BI224" s="90" t="str">
        <f>IF(AND(BI$85&gt;=FB224,BI$85&lt;=FC224),IFERROR($G224/FD224,0),"")</f>
        <v/>
      </c>
      <c r="BJ224" s="90" t="str">
        <f>IF(AND(BJ$85&gt;=FB224,BJ$85&lt;=FC224),IFERROR($G224/FD224,0),"")</f>
        <v/>
      </c>
      <c r="BK224" s="90" t="str">
        <f>IF(AND(BK$85&gt;=FB224,BK$85&lt;=FC224),IFERROR($G224/FD224,0),"")</f>
        <v/>
      </c>
      <c r="BL224" s="90" t="str">
        <f>IF(AND(BL$85&gt;=FB224,BL$85&lt;=FC224),IFERROR($G224/FD224,0),"")</f>
        <v/>
      </c>
      <c r="BM224" s="90" t="str">
        <f>IF(AND(BM$85&gt;=FB224,BM$85&lt;=FC224),IFERROR($G224/FD224,0),"")</f>
        <v/>
      </c>
      <c r="BN224" s="90" t="str">
        <f>IF(AND(BN$85&gt;=FB224,BN$85&lt;=FC224),IFERROR($G224/FD224,0),"")</f>
        <v/>
      </c>
      <c r="BO224" s="90" t="str">
        <f>IF(AND(BO$85&gt;=FB224,BO$85&lt;=FC224),IFERROR($G224/FD224,0),"")</f>
        <v/>
      </c>
      <c r="BP224" s="90" t="str">
        <f>IF(AND(BP$85&gt;=FB224,BP$85&lt;=FC224),IFERROR($G224/FD224,0),"")</f>
        <v/>
      </c>
      <c r="BQ224" s="90" t="str">
        <f>IF(AND(BQ$85&gt;=FB224,BQ$85&lt;=FC224),IFERROR($G224/FD224,0),"")</f>
        <v/>
      </c>
      <c r="BR224" s="90" t="str">
        <f>IF(AND(BR$85&gt;=FB224,BR$85&lt;=FC224),IFERROR($G224/FD224,0),"")</f>
        <v/>
      </c>
      <c r="BS224" s="90" t="str">
        <f>IF(AND(BS$85&gt;=FB224,BS$85&lt;=FC224),IFERROR($G224/FD224,0),"")</f>
        <v/>
      </c>
      <c r="BT224" s="90" t="str">
        <f>IF(AND(BT$85&gt;=FB224,BT$85&lt;=FC224),IFERROR($G224/FD224,0),"")</f>
        <v/>
      </c>
      <c r="BU224" s="90" t="str">
        <f>IF(AND(BU$85&gt;=FB224,BU$85&lt;=FC224),IFERROR($G224/FD224,0),"")</f>
        <v/>
      </c>
      <c r="BV224" s="90" t="str">
        <f>IF(AND(BV$85&gt;=FB224,BV$85&lt;=FC224),IFERROR($G224/FD224,0),"")</f>
        <v/>
      </c>
      <c r="BW224" s="90" t="str">
        <f>IF(AND(BW$85&gt;=FB224,BW$85&lt;=FC224),IFERROR($G224/FD224,0),"")</f>
        <v/>
      </c>
      <c r="BX224" s="90" t="str">
        <f>IF(AND(BX$85&gt;=FB224,BX$85&lt;=FC224),IFERROR($G224/FD224,0),"")</f>
        <v/>
      </c>
      <c r="BY224" s="90" t="str">
        <f>IF(AND(BY$85&gt;=FB224,BY$85&lt;=FC224),IFERROR($G224/FD224,0),"")</f>
        <v/>
      </c>
      <c r="BZ224" s="90" t="str">
        <f>IF(AND(BZ$85&gt;=FB224,BZ$85&lt;=FC224),IFERROR($G224/FD224,0),"")</f>
        <v/>
      </c>
      <c r="CA224" s="90" t="str">
        <f>IF(AND(CA$85&gt;=FB224,CA$85&lt;=FC224),IFERROR($G224/FD224,0),"")</f>
        <v/>
      </c>
      <c r="CB224" s="90" t="str">
        <f>IF(AND(CB$85&gt;=FB224,CB$85&lt;=FC224),IFERROR($G224/FD224,0),"")</f>
        <v/>
      </c>
      <c r="CC224" s="90" t="str">
        <f>IF(AND(CC$85&gt;=FB224,CC$85&lt;=FC224),IFERROR($G224/FD224,0),"")</f>
        <v/>
      </c>
      <c r="CD224" s="90" t="str">
        <f>IF(AND(CD$85&gt;=FB224,CD$85&lt;=FC224),IFERROR($G224/FD224,0),"")</f>
        <v/>
      </c>
      <c r="CE224" s="90" t="str">
        <f>IF(AND(CE$85&gt;=FB224,CE$85&lt;=FC224),IFERROR($G224/FD224,0),"")</f>
        <v/>
      </c>
      <c r="CF224" s="90" t="str">
        <f>IF(AND(CF$85&gt;=FB224,CF$85&lt;=FC224),IFERROR($G224/FD224,0),"")</f>
        <v/>
      </c>
      <c r="CG224" s="90" t="str">
        <f>IF(AND(CG$85&gt;=FB224,CG$85&lt;=FC224),IFERROR($G224/FD224,0),"")</f>
        <v/>
      </c>
      <c r="CH224" s="90" t="str">
        <f>IF(AND(CH$85&gt;=FB224,CH$85&lt;=FC224),IFERROR($G224/FD224,0),"")</f>
        <v/>
      </c>
      <c r="CI224" s="90" t="str">
        <f>IF(AND(CI$85&gt;=FB224,CI$85&lt;=FC224),IFERROR($G224/FD224,0),"")</f>
        <v/>
      </c>
      <c r="CJ224" s="90" t="str">
        <f>IF(AND(CJ$85&gt;=FB224,CJ$85&lt;=FC224),IFERROR($G224/FD224,0),"")</f>
        <v/>
      </c>
      <c r="CK224" s="90" t="str">
        <f>IF(AND(CK$85&gt;=FB224,CK$85&lt;=FC224),IFERROR($G224/FD224,0),"")</f>
        <v/>
      </c>
      <c r="CL224" s="90" t="str">
        <f>IF(AND(CL$85&gt;=FB224,CL$85&lt;=FC224),IFERROR($G224/FD224,0),"")</f>
        <v/>
      </c>
      <c r="CM224" s="90" t="str">
        <f>IF(AND(CM$85&gt;=FB224,CM$85&lt;=FC224),IFERROR($G224/FD224,0),"")</f>
        <v/>
      </c>
      <c r="CN224" s="90" t="str">
        <f>IF(AND(CN$85&gt;=FB224,CN$85&lt;=FC224),IFERROR($G224/FD224,0),"")</f>
        <v/>
      </c>
      <c r="CO224" s="90" t="str">
        <f>IF(AND(CO$85&gt;=FB224,CO$85&lt;=FC224),IFERROR($G224/FD224,0),"")</f>
        <v/>
      </c>
      <c r="CP224" s="90" t="str">
        <f>IF(AND(CP$85&gt;=FB224,CP$85&lt;=FC224),IFERROR($G224/FD224,0),"")</f>
        <v/>
      </c>
      <c r="CQ224" s="90" t="str">
        <f>IF(AND(CQ$85&gt;=FB224,CQ$85&lt;=FC224),IFERROR($G224/FD224,0),"")</f>
        <v/>
      </c>
      <c r="CR224" s="90" t="str">
        <f>IF(AND(CR$85&gt;=FB224,CR$85&lt;=FC224),IFERROR($G224/FD224,0),"")</f>
        <v/>
      </c>
      <c r="CS224" s="90" t="str">
        <f>IF(AND(CS$85&gt;=FB224,CS$85&lt;=FC224),IFERROR($G224/FD224,0),"")</f>
        <v/>
      </c>
      <c r="CT224" s="90" t="str">
        <f>IF(AND(CT$85&gt;=FB224,CT$85&lt;=FC224),IFERROR($G224/FD224,0),"")</f>
        <v/>
      </c>
      <c r="CU224" s="90" t="str">
        <f>IF(AND(CU$85&gt;=FB224,CU$85&lt;=FC224),IFERROR($G224/FD224,0),"")</f>
        <v/>
      </c>
      <c r="CV224" s="90" t="str">
        <f>IF(AND(CV$85&gt;=FB224,CV$85&lt;=FC224),IFERROR($G224/FD224,0),"")</f>
        <v/>
      </c>
      <c r="CW224" s="90" t="str">
        <f>IF(AND(CW$85&gt;=FB224,CW$85&lt;=FC224),IFERROR($G224/FD224,0),"")</f>
        <v/>
      </c>
      <c r="CX224" s="90" t="str">
        <f>IF(AND(CX$85&gt;=FB224,CX$85&lt;=FC224),IFERROR($G224/FD224,0),"")</f>
        <v/>
      </c>
      <c r="CY224" s="90" t="str">
        <f>IF(AND(CY$85&gt;=FB224,CY$85&lt;=FC224),IFERROR($G224/FD224,0),"")</f>
        <v/>
      </c>
      <c r="CZ224" s="90" t="str">
        <f>IF(AND(CZ$85&gt;=FB224,CZ$85&lt;=FC224),IFERROR($G224/FD224,0),"")</f>
        <v/>
      </c>
      <c r="DA224" s="90" t="str">
        <f>IF(AND(DA$85&gt;=FB224,DA$85&lt;=FC224),IFERROR($G224/FD224,0),"")</f>
        <v/>
      </c>
      <c r="DB224" s="90" t="str">
        <f>IF(AND(DB$85&gt;=FB224,DB$85&lt;=FC224),IFERROR($G224/FD224,0),"")</f>
        <v/>
      </c>
      <c r="DC224" s="90" t="str">
        <f>IF(AND(DC$85&gt;=FB224,DC$85&lt;=FC224),IFERROR($G224/FD224,0),"")</f>
        <v/>
      </c>
      <c r="DD224" s="90" t="str">
        <f>IF(AND(DD$85&gt;=FB224,DD$85&lt;=FC224),IFERROR($G224/FD224,0),"")</f>
        <v/>
      </c>
      <c r="DE224" s="90" t="str">
        <f>IF(AND(DE$85&gt;=FB224,DE$85&lt;=FC224),IFERROR($G224/FD224,0),"")</f>
        <v/>
      </c>
      <c r="DF224" s="90" t="str">
        <f>IF(AND(DF$85&gt;=FB224,DF$85&lt;=FC224),IFERROR($G224/FD224,0),"")</f>
        <v/>
      </c>
      <c r="DG224" s="90" t="str">
        <f>IF(AND(DG$85&gt;=FB224,DG$85&lt;=FC224),IFERROR($G224/FD224,0),"")</f>
        <v/>
      </c>
      <c r="DH224" s="90" t="str">
        <f>IF(AND(DH$85&gt;=FB224,DH$85&lt;=FC224),IFERROR($G224/FD224,0),"")</f>
        <v/>
      </c>
      <c r="DI224" s="90" t="str">
        <f>IF(AND(DI$85&gt;=FB224,DI$85&lt;=FC224),IFERROR($G224/FD224,0),"")</f>
        <v/>
      </c>
      <c r="DJ224" s="90" t="str">
        <f>IF(AND(DJ$85&gt;=FB224,DJ$85&lt;=FC224),IFERROR($G224/FD224,0),"")</f>
        <v/>
      </c>
      <c r="DK224" s="90" t="str">
        <f>IF(AND(DK$85&gt;=FB224,DK$85&lt;=FC224),IFERROR($G224/FD224,0),"")</f>
        <v/>
      </c>
      <c r="DL224" s="90" t="str">
        <f>IF(AND(DL$85&gt;=FB224,DL$85&lt;=FC224),IFERROR($G224/FD224,0),"")</f>
        <v/>
      </c>
      <c r="DM224" s="90" t="str">
        <f>IF(AND(DM$85&gt;=FB224,DM$85&lt;=FC224),IFERROR($G224/FD224,0),"")</f>
        <v/>
      </c>
      <c r="DN224" s="90" t="str">
        <f>IF(AND(DN$85&gt;=FB224,DN$85&lt;=FC224),IFERROR($G224/FD224,0),"")</f>
        <v/>
      </c>
      <c r="DO224" s="90">
        <f>IF(AND(DO$85&gt;=FB224,DO$85&lt;=FC224),IFERROR($G224/FD224,0),"")</f>
        <v>102375</v>
      </c>
      <c r="DP224" s="90">
        <f>IF(AND(DP$85&gt;=FB224,DP$85&lt;=FC224),IFERROR($G224/FD224,0),"")</f>
        <v>102375</v>
      </c>
      <c r="DQ224" s="90">
        <f>IF(AND(DQ$85&gt;=FB224,DQ$85&lt;=FC224),IFERROR($G224/FD224,0),"")</f>
        <v>102375</v>
      </c>
      <c r="DR224" s="90">
        <f>IF(AND(DR$85&gt;=FB224,DR$85&lt;=FC224),IFERROR($G224/FD224,0),"")</f>
        <v>102375</v>
      </c>
      <c r="DS224" s="90">
        <f>IF(AND(DS$85&gt;=FB224,DS$85&lt;=FC224),IFERROR($G224/FD224,0),"")</f>
        <v>102375</v>
      </c>
      <c r="DT224" s="90">
        <f>IF(AND(DT$85&gt;=FB224,DT$85&lt;=FC224),IFERROR($G224/FD224,0),"")</f>
        <v>102375</v>
      </c>
      <c r="DU224" s="90">
        <f>IF(AND(DU$85&gt;=FB224,DU$85&lt;=FC224),IFERROR($G224/FD224,0),"")</f>
        <v>102375</v>
      </c>
      <c r="DV224" s="90">
        <f>IF(AND(DV$85&gt;=FB224,DV$85&lt;=FC224),IFERROR($G224/FD224,0),"")</f>
        <v>102375</v>
      </c>
      <c r="DW224" s="90">
        <f>IF(AND(DW$85&gt;=FB224,DW$85&lt;=FC224),IFERROR($G224/FD224,0),"")</f>
        <v>102375</v>
      </c>
      <c r="DX224" s="90">
        <f>IF(AND(DX$85&gt;=FB224,DX$85&lt;=FC224),IFERROR($G224/FD224,0),"")</f>
        <v>102375</v>
      </c>
      <c r="DY224" s="90" t="str">
        <f>IF(AND(DY$85&gt;=FB224,DY$85&lt;=FC224),IFERROR($G224/FD224,0),"")</f>
        <v/>
      </c>
      <c r="DZ224" s="90" t="str">
        <f>IF(AND(DZ$85&gt;=FB224,DZ$85&lt;=FC224),IFERROR($G224/FD224,0),"")</f>
        <v/>
      </c>
      <c r="EA224" s="90" t="str">
        <f>IF(AND(EA$85&gt;=FB224,EA$85&lt;=FC224),IFERROR($G224/FD224,0),"")</f>
        <v/>
      </c>
      <c r="EB224" s="90" t="str">
        <f>IF(AND(EB$85&gt;=FB224,EB$85&lt;=FC224),IFERROR($G224/FD224,0),"")</f>
        <v/>
      </c>
      <c r="EC224" s="90" t="str">
        <f>IF(AND(EC$85&gt;=FB224,EC$85&lt;=FC224),IFERROR($G224/FD224,0),"")</f>
        <v/>
      </c>
      <c r="ED224" s="90" t="str">
        <f>IF(AND(ED$85&gt;=FB224,ED$85&lt;=FC224),IFERROR($G224/FD224,0),"")</f>
        <v/>
      </c>
      <c r="EE224" s="90" t="str">
        <f>IF(AND(EE$85&gt;=FB224,EE$85&lt;=FC224),IFERROR($G224/FD224,0),"")</f>
        <v/>
      </c>
      <c r="EF224" s="90" t="str">
        <f>IF(AND(EF$85&gt;=FB224,EF$85&lt;=FC224),IFERROR($G224/FD224,0),"")</f>
        <v/>
      </c>
      <c r="EG224" s="90" t="str">
        <f>IF(AND(EG$85&gt;=FB224,EG$85&lt;=FC224),IFERROR($G224/FD224,0),"")</f>
        <v/>
      </c>
      <c r="EH224" s="90" t="str">
        <f>IF(AND(EH$85&gt;=FB224,EH$85&lt;=FC224),IFERROR($G224/FD224,0),"")</f>
        <v/>
      </c>
      <c r="EI224" s="90" t="str">
        <f>IF(AND(EI$85&gt;=FB224,EI$85&lt;=FC224),IFERROR($G224/FD224,0),"")</f>
        <v/>
      </c>
      <c r="EJ224" s="90" t="str">
        <f>IF(AND(EJ$85&gt;=FB224,EJ$85&lt;=FC224),IFERROR($G224/FD224,0),"")</f>
        <v/>
      </c>
      <c r="EK224" s="90" t="str">
        <f>IF(AND(EK$85&gt;=FB224,EK$85&lt;=FC224),IFERROR($G224/FD224,0),"")</f>
        <v/>
      </c>
      <c r="EL224" s="90" t="str">
        <f>IF(AND(EL$85&gt;=FB224,EL$85&lt;=FC224),IFERROR($G224/FD224,0),"")</f>
        <v/>
      </c>
      <c r="EM224" s="90" t="str">
        <f>IF(AND(EM$85&gt;=FB224,EM$85&lt;=FC224),IFERROR($G224/FD224,0),"")</f>
        <v/>
      </c>
      <c r="EN224" s="90" t="str">
        <f>IF(AND(EN$85&gt;=FB224,EN$85&lt;=FC224),IFERROR($G224/FD224,0),"")</f>
        <v/>
      </c>
      <c r="EO224" s="90" t="str">
        <f>IF(AND(EO$85&gt;=FB224,EO$85&lt;=FC224),IFERROR($G224/FD224,0),"")</f>
        <v/>
      </c>
      <c r="EP224" s="90" t="str">
        <f>IF(AND(EP$85&gt;=FB224,EP$85&lt;=FC224),IFERROR($G224/FD224,0),"")</f>
        <v/>
      </c>
      <c r="EQ224" s="90" t="str">
        <f>IF(AND(EQ$85&gt;=FB224,EQ$85&lt;=FC224),IFERROR($G224/FD224,0),"")</f>
        <v/>
      </c>
      <c r="ER224" s="90" t="str">
        <f>IF(AND(ER$85&gt;=FB224,ER$85&lt;=FC224),IFERROR($G224/FD224,0),"")</f>
        <v/>
      </c>
      <c r="ES224" s="90" t="str">
        <f>IF(AND(ES$85&gt;=FB224,ES$85&lt;=FC224),IFERROR($G224/FD224,0),"")</f>
        <v/>
      </c>
      <c r="ET224" s="90" t="str">
        <f>IF(AND(ET$85&gt;=FB224,ET$85&lt;=FC224),IFERROR($G224/FD224,0),"")</f>
        <v/>
      </c>
      <c r="EU224" s="90" t="str">
        <f>IF(AND(EU$85&gt;=FB224,EU$85&lt;=FC224),IFERROR($G224/FD224,0),"")</f>
        <v/>
      </c>
      <c r="EV224" s="90" t="str">
        <f>IF(AND(EV$85&gt;=FB224,EV$85&lt;=FC224),IFERROR($G224/FD224,0),"")</f>
        <v/>
      </c>
      <c r="EW224" s="90" t="str">
        <f>IF(AND(EW$85&gt;=FB224,EW$85&lt;=FC224),IFERROR($G224/FD224,0),"")</f>
        <v/>
      </c>
      <c r="EX224" s="90" t="str">
        <f>IF(AND(EX$85&gt;=FB224,EX$85&lt;=FC224),IFERROR($G224/FD224,0),"")</f>
        <v/>
      </c>
      <c r="EY224" s="90" t="str">
        <f>IF(AND(EY$85&gt;=FB224,EY$85&lt;=FC224),IFERROR($G224/FD224,0),"")</f>
        <v/>
      </c>
      <c r="EZ224" s="90" t="str">
        <f>IF(AND(EZ$85&gt;=FB224,EZ$85&lt;=FC224),IFERROR($G224/FD224,0),"")</f>
        <v/>
      </c>
      <c r="FA224" s="90" t="str">
        <f>IF(AND(FA$85&gt;=FB224,FA$85&lt;=FC224),IFERROR($G224/FD224,0),"")</f>
        <v/>
      </c>
      <c r="FB224">
        <f>'06_Presupuesto'!J307-'02_Rendimientos'!$B$79+1</f>
        <v>112</v>
      </c>
      <c r="FC224">
        <f>'06_Presupuesto'!K307-'02_Rendimientos'!$B$79+1</f>
        <v>121</v>
      </c>
      <c r="FD224">
        <f>FC224-FB224+1</f>
        <v>10</v>
      </c>
    </row>
    <row r="225" spans="2:160">
      <c r="B225" s="109" t="str">
        <f>'06_Presupuesto'!K142</f>
        <v>F.2</v>
      </c>
      <c r="C225" s="109" t="str">
        <f>'06_Presupuesto'!L142</f>
        <v>AGAVE ATTENUATA</v>
      </c>
      <c r="D225" s="109" t="str">
        <f>'06_Presupuesto'!M142</f>
        <v>UNI</v>
      </c>
      <c r="E225" s="110">
        <f>'06_Presupuesto'!N142</f>
        <v>12</v>
      </c>
      <c r="F225" s="110">
        <f>'06_Presupuesto'!O142</f>
        <v>23125</v>
      </c>
      <c r="G225" s="110">
        <f>'06_Presupuesto'!P142</f>
        <v>277500</v>
      </c>
      <c r="H225" s="110" t="str">
        <f>IF(AND(H$85&gt;=FB225,H$85&lt;=FC225),IFERROR($G225/FD225,0),"")</f>
        <v/>
      </c>
      <c r="I225" s="110" t="str">
        <f>IF(AND(I$85&gt;=FB225,I$85&lt;=FC225),IFERROR($G225/FD225,0),"")</f>
        <v/>
      </c>
      <c r="J225" s="110" t="str">
        <f>IF(AND(J$85&gt;=FB225,J$85&lt;=FC225),IFERROR($G225/FD225,0),"")</f>
        <v/>
      </c>
      <c r="K225" s="110" t="str">
        <f>IF(AND(K$85&gt;=FB225,K$85&lt;=FC225),IFERROR($G225/FD225,0),"")</f>
        <v/>
      </c>
      <c r="L225" s="110" t="str">
        <f>IF(AND(L$85&gt;=FB225,L$85&lt;=FC225),IFERROR($G225/FD225,0),"")</f>
        <v/>
      </c>
      <c r="M225" s="110" t="str">
        <f>IF(AND(M$85&gt;=FB225,M$85&lt;=FC225),IFERROR($G225/FD225,0),"")</f>
        <v/>
      </c>
      <c r="N225" s="110" t="str">
        <f>IF(AND(N$85&gt;=FB225,N$85&lt;=FC225),IFERROR($G225/FD225,0),"")</f>
        <v/>
      </c>
      <c r="O225" s="110" t="str">
        <f>IF(AND(O$85&gt;=FB225,O$85&lt;=FC225),IFERROR($G225/FD225,0),"")</f>
        <v/>
      </c>
      <c r="P225" s="110" t="str">
        <f>IF(AND(P$85&gt;=FB225,P$85&lt;=FC225),IFERROR($G225/FD225,0),"")</f>
        <v/>
      </c>
      <c r="Q225" s="110" t="str">
        <f>IF(AND(Q$85&gt;=FB225,Q$85&lt;=FC225),IFERROR($G225/FD225,0),"")</f>
        <v/>
      </c>
      <c r="R225" s="110" t="str">
        <f>IF(AND(R$85&gt;=FB225,R$85&lt;=FC225),IFERROR($G225/FD225,0),"")</f>
        <v/>
      </c>
      <c r="S225" s="110" t="str">
        <f>IF(AND(S$85&gt;=FB225,S$85&lt;=FC225),IFERROR($G225/FD225,0),"")</f>
        <v/>
      </c>
      <c r="T225" s="110" t="str">
        <f>IF(AND(T$85&gt;=FB225,T$85&lt;=FC225),IFERROR($G225/FD225,0),"")</f>
        <v/>
      </c>
      <c r="U225" s="110" t="str">
        <f>IF(AND(U$85&gt;=FB225,U$85&lt;=FC225),IFERROR($G225/FD225,0),"")</f>
        <v/>
      </c>
      <c r="V225" s="110" t="str">
        <f>IF(AND(V$85&gt;=FB225,V$85&lt;=FC225),IFERROR($G225/FD225,0),"")</f>
        <v/>
      </c>
      <c r="W225" s="110" t="str">
        <f>IF(AND(W$85&gt;=FB225,W$85&lt;=FC225),IFERROR($G225/FD225,0),"")</f>
        <v/>
      </c>
      <c r="X225" s="110" t="str">
        <f>IF(AND(X$85&gt;=FB225,X$85&lt;=FC225),IFERROR($G225/FD225,0),"")</f>
        <v/>
      </c>
      <c r="Y225" s="110" t="str">
        <f>IF(AND(Y$85&gt;=FB225,Y$85&lt;=FC225),IFERROR($G225/FD225,0),"")</f>
        <v/>
      </c>
      <c r="Z225" s="110" t="str">
        <f>IF(AND(Z$85&gt;=FB225,Z$85&lt;=FC225),IFERROR($G225/FD225,0),"")</f>
        <v/>
      </c>
      <c r="AA225" s="110" t="str">
        <f>IF(AND(AA$85&gt;=FB225,AA$85&lt;=FC225),IFERROR($G225/FD225,0),"")</f>
        <v/>
      </c>
      <c r="AB225" s="110" t="str">
        <f>IF(AND(AB$85&gt;=FB225,AB$85&lt;=FC225),IFERROR($G225/FD225,0),"")</f>
        <v/>
      </c>
      <c r="AC225" s="110" t="str">
        <f>IF(AND(AC$85&gt;=FB225,AC$85&lt;=FC225),IFERROR($G225/FD225,0),"")</f>
        <v/>
      </c>
      <c r="AD225" s="110" t="str">
        <f>IF(AND(AD$85&gt;=FB225,AD$85&lt;=FC225),IFERROR($G225/FD225,0),"")</f>
        <v/>
      </c>
      <c r="AE225" s="110" t="str">
        <f>IF(AND(AE$85&gt;=FB225,AE$85&lt;=FC225),IFERROR($G225/FD225,0),"")</f>
        <v/>
      </c>
      <c r="AF225" s="110" t="str">
        <f>IF(AND(AF$85&gt;=FB225,AF$85&lt;=FC225),IFERROR($G225/FD225,0),"")</f>
        <v/>
      </c>
      <c r="AG225" s="110" t="str">
        <f>IF(AND(AG$85&gt;=FB225,AG$85&lt;=FC225),IFERROR($G225/FD225,0),"")</f>
        <v/>
      </c>
      <c r="AH225" s="110" t="str">
        <f>IF(AND(AH$85&gt;=FB225,AH$85&lt;=FC225),IFERROR($G225/FD225,0),"")</f>
        <v/>
      </c>
      <c r="AI225" s="110" t="str">
        <f>IF(AND(AI$85&gt;=FB225,AI$85&lt;=FC225),IFERROR($G225/FD225,0),"")</f>
        <v/>
      </c>
      <c r="AJ225" s="110" t="str">
        <f>IF(AND(AJ$85&gt;=FB225,AJ$85&lt;=FC225),IFERROR($G225/FD225,0),"")</f>
        <v/>
      </c>
      <c r="AK225" s="110" t="str">
        <f>IF(AND(AK$85&gt;=FB225,AK$85&lt;=FC225),IFERROR($G225/FD225,0),"")</f>
        <v/>
      </c>
      <c r="AL225" s="110" t="str">
        <f>IF(AND(AL$85&gt;=FB225,AL$85&lt;=FC225),IFERROR($G225/FD225,0),"")</f>
        <v/>
      </c>
      <c r="AM225" s="110" t="str">
        <f>IF(AND(AM$85&gt;=FB225,AM$85&lt;=FC225),IFERROR($G225/FD225,0),"")</f>
        <v/>
      </c>
      <c r="AN225" s="110" t="str">
        <f>IF(AND(AN$85&gt;=FB225,AN$85&lt;=FC225),IFERROR($G225/FD225,0),"")</f>
        <v/>
      </c>
      <c r="AO225" s="110" t="str">
        <f>IF(AND(AO$85&gt;=FB225,AO$85&lt;=FC225),IFERROR($G225/FD225,0),"")</f>
        <v/>
      </c>
      <c r="AP225" s="110" t="str">
        <f>IF(AND(AP$85&gt;=FB225,AP$85&lt;=FC225),IFERROR($G225/FD225,0),"")</f>
        <v/>
      </c>
      <c r="AQ225" s="110" t="str">
        <f>IF(AND(AQ$85&gt;=FB225,AQ$85&lt;=FC225),IFERROR($G225/FD225,0),"")</f>
        <v/>
      </c>
      <c r="AR225" s="110" t="str">
        <f>IF(AND(AR$85&gt;=FB225,AR$85&lt;=FC225),IFERROR($G225/FD225,0),"")</f>
        <v/>
      </c>
      <c r="AS225" s="110" t="str">
        <f>IF(AND(AS$85&gt;=FB225,AS$85&lt;=FC225),IFERROR($G225/FD225,0),"")</f>
        <v/>
      </c>
      <c r="AT225" s="110" t="str">
        <f>IF(AND(AT$85&gt;=FB225,AT$85&lt;=FC225),IFERROR($G225/FD225,0),"")</f>
        <v/>
      </c>
      <c r="AU225" s="110" t="str">
        <f>IF(AND(AU$85&gt;=FB225,AU$85&lt;=FC225),IFERROR($G225/FD225,0),"")</f>
        <v/>
      </c>
      <c r="AV225" s="110" t="str">
        <f>IF(AND(AV$85&gt;=FB225,AV$85&lt;=FC225),IFERROR($G225/FD225,0),"")</f>
        <v/>
      </c>
      <c r="AW225" s="110" t="str">
        <f>IF(AND(AW$85&gt;=FB225,AW$85&lt;=FC225),IFERROR($G225/FD225,0),"")</f>
        <v/>
      </c>
      <c r="AX225" s="110" t="str">
        <f>IF(AND(AX$85&gt;=FB225,AX$85&lt;=FC225),IFERROR($G225/FD225,0),"")</f>
        <v/>
      </c>
      <c r="AY225" s="110" t="str">
        <f>IF(AND(AY$85&gt;=FB225,AY$85&lt;=FC225),IFERROR($G225/FD225,0),"")</f>
        <v/>
      </c>
      <c r="AZ225" s="110" t="str">
        <f>IF(AND(AZ$85&gt;=FB225,AZ$85&lt;=FC225),IFERROR($G225/FD225,0),"")</f>
        <v/>
      </c>
      <c r="BA225" s="110" t="str">
        <f>IF(AND(BA$85&gt;=FB225,BA$85&lt;=FC225),IFERROR($G225/FD225,0),"")</f>
        <v/>
      </c>
      <c r="BB225" s="110" t="str">
        <f>IF(AND(BB$85&gt;=FB225,BB$85&lt;=FC225),IFERROR($G225/FD225,0),"")</f>
        <v/>
      </c>
      <c r="BC225" s="110" t="str">
        <f>IF(AND(BC$85&gt;=FB225,BC$85&lt;=FC225),IFERROR($G225/FD225,0),"")</f>
        <v/>
      </c>
      <c r="BD225" s="110" t="str">
        <f>IF(AND(BD$85&gt;=FB225,BD$85&lt;=FC225),IFERROR($G225/FD225,0),"")</f>
        <v/>
      </c>
      <c r="BE225" s="110" t="str">
        <f>IF(AND(BE$85&gt;=FB225,BE$85&lt;=FC225),IFERROR($G225/FD225,0),"")</f>
        <v/>
      </c>
      <c r="BF225" s="110" t="str">
        <f>IF(AND(BF$85&gt;=FB225,BF$85&lt;=FC225),IFERROR($G225/FD225,0),"")</f>
        <v/>
      </c>
      <c r="BG225" s="110" t="str">
        <f>IF(AND(BG$85&gt;=FB225,BG$85&lt;=FC225),IFERROR($G225/FD225,0),"")</f>
        <v/>
      </c>
      <c r="BH225" s="110" t="str">
        <f>IF(AND(BH$85&gt;=FB225,BH$85&lt;=FC225),IFERROR($G225/FD225,0),"")</f>
        <v/>
      </c>
      <c r="BI225" s="110" t="str">
        <f>IF(AND(BI$85&gt;=FB225,BI$85&lt;=FC225),IFERROR($G225/FD225,0),"")</f>
        <v/>
      </c>
      <c r="BJ225" s="110" t="str">
        <f>IF(AND(BJ$85&gt;=FB225,BJ$85&lt;=FC225),IFERROR($G225/FD225,0),"")</f>
        <v/>
      </c>
      <c r="BK225" s="110" t="str">
        <f>IF(AND(BK$85&gt;=FB225,BK$85&lt;=FC225),IFERROR($G225/FD225,0),"")</f>
        <v/>
      </c>
      <c r="BL225" s="110" t="str">
        <f>IF(AND(BL$85&gt;=FB225,BL$85&lt;=FC225),IFERROR($G225/FD225,0),"")</f>
        <v/>
      </c>
      <c r="BM225" s="110" t="str">
        <f>IF(AND(BM$85&gt;=FB225,BM$85&lt;=FC225),IFERROR($G225/FD225,0),"")</f>
        <v/>
      </c>
      <c r="BN225" s="110" t="str">
        <f>IF(AND(BN$85&gt;=FB225,BN$85&lt;=FC225),IFERROR($G225/FD225,0),"")</f>
        <v/>
      </c>
      <c r="BO225" s="110" t="str">
        <f>IF(AND(BO$85&gt;=FB225,BO$85&lt;=FC225),IFERROR($G225/FD225,0),"")</f>
        <v/>
      </c>
      <c r="BP225" s="110" t="str">
        <f>IF(AND(BP$85&gt;=FB225,BP$85&lt;=FC225),IFERROR($G225/FD225,0),"")</f>
        <v/>
      </c>
      <c r="BQ225" s="110" t="str">
        <f>IF(AND(BQ$85&gt;=FB225,BQ$85&lt;=FC225),IFERROR($G225/FD225,0),"")</f>
        <v/>
      </c>
      <c r="BR225" s="110" t="str">
        <f>IF(AND(BR$85&gt;=FB225,BR$85&lt;=FC225),IFERROR($G225/FD225,0),"")</f>
        <v/>
      </c>
      <c r="BS225" s="110" t="str">
        <f>IF(AND(BS$85&gt;=FB225,BS$85&lt;=FC225),IFERROR($G225/FD225,0),"")</f>
        <v/>
      </c>
      <c r="BT225" s="110" t="str">
        <f>IF(AND(BT$85&gt;=FB225,BT$85&lt;=FC225),IFERROR($G225/FD225,0),"")</f>
        <v/>
      </c>
      <c r="BU225" s="110" t="str">
        <f>IF(AND(BU$85&gt;=FB225,BU$85&lt;=FC225),IFERROR($G225/FD225,0),"")</f>
        <v/>
      </c>
      <c r="BV225" s="110" t="str">
        <f>IF(AND(BV$85&gt;=FB225,BV$85&lt;=FC225),IFERROR($G225/FD225,0),"")</f>
        <v/>
      </c>
      <c r="BW225" s="110" t="str">
        <f>IF(AND(BW$85&gt;=FB225,BW$85&lt;=FC225),IFERROR($G225/FD225,0),"")</f>
        <v/>
      </c>
      <c r="BX225" s="110" t="str">
        <f>IF(AND(BX$85&gt;=FB225,BX$85&lt;=FC225),IFERROR($G225/FD225,0),"")</f>
        <v/>
      </c>
      <c r="BY225" s="110" t="str">
        <f>IF(AND(BY$85&gt;=FB225,BY$85&lt;=FC225),IFERROR($G225/FD225,0),"")</f>
        <v/>
      </c>
      <c r="BZ225" s="110" t="str">
        <f>IF(AND(BZ$85&gt;=FB225,BZ$85&lt;=FC225),IFERROR($G225/FD225,0),"")</f>
        <v/>
      </c>
      <c r="CA225" s="110" t="str">
        <f>IF(AND(CA$85&gt;=FB225,CA$85&lt;=FC225),IFERROR($G225/FD225,0),"")</f>
        <v/>
      </c>
      <c r="CB225" s="110" t="str">
        <f>IF(AND(CB$85&gt;=FB225,CB$85&lt;=FC225),IFERROR($G225/FD225,0),"")</f>
        <v/>
      </c>
      <c r="CC225" s="110" t="str">
        <f>IF(AND(CC$85&gt;=FB225,CC$85&lt;=FC225),IFERROR($G225/FD225,0),"")</f>
        <v/>
      </c>
      <c r="CD225" s="110" t="str">
        <f>IF(AND(CD$85&gt;=FB225,CD$85&lt;=FC225),IFERROR($G225/FD225,0),"")</f>
        <v/>
      </c>
      <c r="CE225" s="110" t="str">
        <f>IF(AND(CE$85&gt;=FB225,CE$85&lt;=FC225),IFERROR($G225/FD225,0),"")</f>
        <v/>
      </c>
      <c r="CF225" s="110" t="str">
        <f>IF(AND(CF$85&gt;=FB225,CF$85&lt;=FC225),IFERROR($G225/FD225,0),"")</f>
        <v/>
      </c>
      <c r="CG225" s="110" t="str">
        <f>IF(AND(CG$85&gt;=FB225,CG$85&lt;=FC225),IFERROR($G225/FD225,0),"")</f>
        <v/>
      </c>
      <c r="CH225" s="110" t="str">
        <f>IF(AND(CH$85&gt;=FB225,CH$85&lt;=FC225),IFERROR($G225/FD225,0),"")</f>
        <v/>
      </c>
      <c r="CI225" s="110" t="str">
        <f>IF(AND(CI$85&gt;=FB225,CI$85&lt;=FC225),IFERROR($G225/FD225,0),"")</f>
        <v/>
      </c>
      <c r="CJ225" s="110" t="str">
        <f>IF(AND(CJ$85&gt;=FB225,CJ$85&lt;=FC225),IFERROR($G225/FD225,0),"")</f>
        <v/>
      </c>
      <c r="CK225" s="110" t="str">
        <f>IF(AND(CK$85&gt;=FB225,CK$85&lt;=FC225),IFERROR($G225/FD225,0),"")</f>
        <v/>
      </c>
      <c r="CL225" s="110" t="str">
        <f>IF(AND(CL$85&gt;=FB225,CL$85&lt;=FC225),IFERROR($G225/FD225,0),"")</f>
        <v/>
      </c>
      <c r="CM225" s="110" t="str">
        <f>IF(AND(CM$85&gt;=FB225,CM$85&lt;=FC225),IFERROR($G225/FD225,0),"")</f>
        <v/>
      </c>
      <c r="CN225" s="110" t="str">
        <f>IF(AND(CN$85&gt;=FB225,CN$85&lt;=FC225),IFERROR($G225/FD225,0),"")</f>
        <v/>
      </c>
      <c r="CO225" s="110" t="str">
        <f>IF(AND(CO$85&gt;=FB225,CO$85&lt;=FC225),IFERROR($G225/FD225,0),"")</f>
        <v/>
      </c>
      <c r="CP225" s="110" t="str">
        <f>IF(AND(CP$85&gt;=FB225,CP$85&lt;=FC225),IFERROR($G225/FD225,0),"")</f>
        <v/>
      </c>
      <c r="CQ225" s="110" t="str">
        <f>IF(AND(CQ$85&gt;=FB225,CQ$85&lt;=FC225),IFERROR($G225/FD225,0),"")</f>
        <v/>
      </c>
      <c r="CR225" s="110" t="str">
        <f>IF(AND(CR$85&gt;=FB225,CR$85&lt;=FC225),IFERROR($G225/FD225,0),"")</f>
        <v/>
      </c>
      <c r="CS225" s="110" t="str">
        <f>IF(AND(CS$85&gt;=FB225,CS$85&lt;=FC225),IFERROR($G225/FD225,0),"")</f>
        <v/>
      </c>
      <c r="CT225" s="110" t="str">
        <f>IF(AND(CT$85&gt;=FB225,CT$85&lt;=FC225),IFERROR($G225/FD225,0),"")</f>
        <v/>
      </c>
      <c r="CU225" s="110" t="str">
        <f>IF(AND(CU$85&gt;=FB225,CU$85&lt;=FC225),IFERROR($G225/FD225,0),"")</f>
        <v/>
      </c>
      <c r="CV225" s="110" t="str">
        <f>IF(AND(CV$85&gt;=FB225,CV$85&lt;=FC225),IFERROR($G225/FD225,0),"")</f>
        <v/>
      </c>
      <c r="CW225" s="110" t="str">
        <f>IF(AND(CW$85&gt;=FB225,CW$85&lt;=FC225),IFERROR($G225/FD225,0),"")</f>
        <v/>
      </c>
      <c r="CX225" s="110" t="str">
        <f>IF(AND(CX$85&gt;=FB225,CX$85&lt;=FC225),IFERROR($G225/FD225,0),"")</f>
        <v/>
      </c>
      <c r="CY225" s="110" t="str">
        <f>IF(AND(CY$85&gt;=FB225,CY$85&lt;=FC225),IFERROR($G225/FD225,0),"")</f>
        <v/>
      </c>
      <c r="CZ225" s="110" t="str">
        <f>IF(AND(CZ$85&gt;=FB225,CZ$85&lt;=FC225),IFERROR($G225/FD225,0),"")</f>
        <v/>
      </c>
      <c r="DA225" s="110" t="str">
        <f>IF(AND(DA$85&gt;=FB225,DA$85&lt;=FC225),IFERROR($G225/FD225,0),"")</f>
        <v/>
      </c>
      <c r="DB225" s="110" t="str">
        <f>IF(AND(DB$85&gt;=FB225,DB$85&lt;=FC225),IFERROR($G225/FD225,0),"")</f>
        <v/>
      </c>
      <c r="DC225" s="110" t="str">
        <f>IF(AND(DC$85&gt;=FB225,DC$85&lt;=FC225),IFERROR($G225/FD225,0),"")</f>
        <v/>
      </c>
      <c r="DD225" s="110" t="str">
        <f>IF(AND(DD$85&gt;=FB225,DD$85&lt;=FC225),IFERROR($G225/FD225,0),"")</f>
        <v/>
      </c>
      <c r="DE225" s="110" t="str">
        <f>IF(AND(DE$85&gt;=FB225,DE$85&lt;=FC225),IFERROR($G225/FD225,0),"")</f>
        <v/>
      </c>
      <c r="DF225" s="110" t="str">
        <f>IF(AND(DF$85&gt;=FB225,DF$85&lt;=FC225),IFERROR($G225/FD225,0),"")</f>
        <v/>
      </c>
      <c r="DG225" s="110" t="str">
        <f>IF(AND(DG$85&gt;=FB225,DG$85&lt;=FC225),IFERROR($G225/FD225,0),"")</f>
        <v/>
      </c>
      <c r="DH225" s="110" t="str">
        <f>IF(AND(DH$85&gt;=FB225,DH$85&lt;=FC225),IFERROR($G225/FD225,0),"")</f>
        <v/>
      </c>
      <c r="DI225" s="110" t="str">
        <f>IF(AND(DI$85&gt;=FB225,DI$85&lt;=FC225),IFERROR($G225/FD225,0),"")</f>
        <v/>
      </c>
      <c r="DJ225" s="110" t="str">
        <f>IF(AND(DJ$85&gt;=FB225,DJ$85&lt;=FC225),IFERROR($G225/FD225,0),"")</f>
        <v/>
      </c>
      <c r="DK225" s="110" t="str">
        <f>IF(AND(DK$85&gt;=FB225,DK$85&lt;=FC225),IFERROR($G225/FD225,0),"")</f>
        <v/>
      </c>
      <c r="DL225" s="110" t="str">
        <f>IF(AND(DL$85&gt;=FB225,DL$85&lt;=FC225),IFERROR($G225/FD225,0),"")</f>
        <v/>
      </c>
      <c r="DM225" s="110" t="str">
        <f>IF(AND(DM$85&gt;=FB225,DM$85&lt;=FC225),IFERROR($G225/FD225,0),"")</f>
        <v/>
      </c>
      <c r="DN225" s="110" t="str">
        <f>IF(AND(DN$85&gt;=FB225,DN$85&lt;=FC225),IFERROR($G225/FD225,0),"")</f>
        <v/>
      </c>
      <c r="DO225" s="110" t="str">
        <f>IF(AND(DO$85&gt;=FB225,DO$85&lt;=FC225),IFERROR($G225/FD225,0),"")</f>
        <v/>
      </c>
      <c r="DP225" s="110" t="str">
        <f>IF(AND(DP$85&gt;=FB225,DP$85&lt;=FC225),IFERROR($G225/FD225,0),"")</f>
        <v/>
      </c>
      <c r="DQ225" s="110" t="str">
        <f>IF(AND(DQ$85&gt;=FB225,DQ$85&lt;=FC225),IFERROR($G225/FD225,0),"")</f>
        <v/>
      </c>
      <c r="DR225" s="110" t="str">
        <f>IF(AND(DR$85&gt;=FB225,DR$85&lt;=FC225),IFERROR($G225/FD225,0),"")</f>
        <v/>
      </c>
      <c r="DS225" s="110" t="str">
        <f>IF(AND(DS$85&gt;=FB225,DS$85&lt;=FC225),IFERROR($G225/FD225,0),"")</f>
        <v/>
      </c>
      <c r="DT225" s="110" t="str">
        <f>IF(AND(DT$85&gt;=FB225,DT$85&lt;=FC225),IFERROR($G225/FD225,0),"")</f>
        <v/>
      </c>
      <c r="DU225" s="110" t="str">
        <f>IF(AND(DU$85&gt;=FB225,DU$85&lt;=FC225),IFERROR($G225/FD225,0),"")</f>
        <v/>
      </c>
      <c r="DV225" s="110" t="str">
        <f>IF(AND(DV$85&gt;=FB225,DV$85&lt;=FC225),IFERROR($G225/FD225,0),"")</f>
        <v/>
      </c>
      <c r="DW225" s="110" t="str">
        <f>IF(AND(DW$85&gt;=FB225,DW$85&lt;=FC225),IFERROR($G225/FD225,0),"")</f>
        <v/>
      </c>
      <c r="DX225" s="110" t="str">
        <f>IF(AND(DX$85&gt;=FB225,DX$85&lt;=FC225),IFERROR($G225/FD225,0),"")</f>
        <v/>
      </c>
      <c r="DY225" s="110" t="str">
        <f>IF(AND(DY$85&gt;=FB225,DY$85&lt;=FC225),IFERROR($G225/FD225,0),"")</f>
        <v/>
      </c>
      <c r="DZ225" s="110" t="str">
        <f>IF(AND(DZ$85&gt;=FB225,DZ$85&lt;=FC225),IFERROR($G225/FD225,0),"")</f>
        <v/>
      </c>
      <c r="EA225" s="110" t="str">
        <f>IF(AND(EA$85&gt;=FB225,EA$85&lt;=FC225),IFERROR($G225/FD225,0),"")</f>
        <v/>
      </c>
      <c r="EB225" s="110" t="str">
        <f>IF(AND(EB$85&gt;=FB225,EB$85&lt;=FC225),IFERROR($G225/FD225,0),"")</f>
        <v/>
      </c>
      <c r="EC225" s="110" t="str">
        <f>IF(AND(EC$85&gt;=FB225,EC$85&lt;=FC225),IFERROR($G225/FD225,0),"")</f>
        <v/>
      </c>
      <c r="ED225" s="110" t="str">
        <f>IF(AND(ED$85&gt;=FB225,ED$85&lt;=FC225),IFERROR($G225/FD225,0),"")</f>
        <v/>
      </c>
      <c r="EE225" s="110" t="str">
        <f>IF(AND(EE$85&gt;=FB225,EE$85&lt;=FC225),IFERROR($G225/FD225,0),"")</f>
        <v/>
      </c>
      <c r="EF225" s="110" t="str">
        <f>IF(AND(EF$85&gt;=FB225,EF$85&lt;=FC225),IFERROR($G225/FD225,0),"")</f>
        <v/>
      </c>
      <c r="EG225" s="110" t="str">
        <f>IF(AND(EG$85&gt;=FB225,EG$85&lt;=FC225),IFERROR($G225/FD225,0),"")</f>
        <v/>
      </c>
      <c r="EH225" s="110" t="str">
        <f>IF(AND(EH$85&gt;=FB225,EH$85&lt;=FC225),IFERROR($G225/FD225,0),"")</f>
        <v/>
      </c>
      <c r="EI225" s="110" t="str">
        <f>IF(AND(EI$85&gt;=FB225,EI$85&lt;=FC225),IFERROR($G225/FD225,0),"")</f>
        <v/>
      </c>
      <c r="EJ225" s="110" t="str">
        <f>IF(AND(EJ$85&gt;=FB225,EJ$85&lt;=FC225),IFERROR($G225/FD225,0),"")</f>
        <v/>
      </c>
      <c r="EK225" s="110" t="str">
        <f>IF(AND(EK$85&gt;=FB225,EK$85&lt;=FC225),IFERROR($G225/FD225,0),"")</f>
        <v/>
      </c>
      <c r="EL225" s="110" t="str">
        <f>IF(AND(EL$85&gt;=FB225,EL$85&lt;=FC225),IFERROR($G225/FD225,0),"")</f>
        <v/>
      </c>
      <c r="EM225" s="110" t="str">
        <f>IF(AND(EM$85&gt;=FB225,EM$85&lt;=FC225),IFERROR($G225/FD225,0),"")</f>
        <v/>
      </c>
      <c r="EN225" s="110" t="str">
        <f>IF(AND(EN$85&gt;=FB225,EN$85&lt;=FC225),IFERROR($G225/FD225,0),"")</f>
        <v/>
      </c>
      <c r="EO225" s="110" t="str">
        <f>IF(AND(EO$85&gt;=FB225,EO$85&lt;=FC225),IFERROR($G225/FD225,0),"")</f>
        <v/>
      </c>
      <c r="EP225" s="110" t="str">
        <f>IF(AND(EP$85&gt;=FB225,EP$85&lt;=FC225),IFERROR($G225/FD225,0),"")</f>
        <v/>
      </c>
      <c r="EQ225" s="110" t="str">
        <f>IF(AND(EQ$85&gt;=FB225,EQ$85&lt;=FC225),IFERROR($G225/FD225,0),"")</f>
        <v/>
      </c>
      <c r="ER225" s="110" t="str">
        <f>IF(AND(ER$85&gt;=FB225,ER$85&lt;=FC225),IFERROR($G225/FD225,0),"")</f>
        <v/>
      </c>
      <c r="ES225" s="110" t="str">
        <f>IF(AND(ES$85&gt;=FB225,ES$85&lt;=FC225),IFERROR($G225/FD225,0),"")</f>
        <v/>
      </c>
      <c r="ET225" s="110" t="str">
        <f>IF(AND(ET$85&gt;=FB225,ET$85&lt;=FC225),IFERROR($G225/FD225,0),"")</f>
        <v/>
      </c>
      <c r="EU225" s="110">
        <f>IF(AND(EU$85&gt;=FB225,EU$85&lt;=FC225),IFERROR($G225/FD225,0),"")</f>
        <v>39642.857142857145</v>
      </c>
      <c r="EV225" s="110">
        <f>IF(AND(EV$85&gt;=FB225,EV$85&lt;=FC225),IFERROR($G225/FD225,0),"")</f>
        <v>39642.857142857145</v>
      </c>
      <c r="EW225" s="110">
        <f>IF(AND(EW$85&gt;=FB225,EW$85&lt;=FC225),IFERROR($G225/FD225,0),"")</f>
        <v>39642.857142857145</v>
      </c>
      <c r="EX225" s="110">
        <f>IF(AND(EX$85&gt;=FB225,EX$85&lt;=FC225),IFERROR($G225/FD225,0),"")</f>
        <v>39642.857142857145</v>
      </c>
      <c r="EY225" s="110">
        <f>IF(AND(EY$85&gt;=FB225,EY$85&lt;=FC225),IFERROR($G225/FD225,0),"")</f>
        <v>39642.857142857145</v>
      </c>
      <c r="EZ225" s="110">
        <f>IF(AND(EZ$85&gt;=FB225,EZ$85&lt;=FC225),IFERROR($G225/FD225,0),"")</f>
        <v>39642.857142857145</v>
      </c>
      <c r="FA225" s="110">
        <f>IF(AND(FA$85&gt;=FB225,FA$85&lt;=FC225),IFERROR($G225/FD225,0),"")</f>
        <v>39642.857142857145</v>
      </c>
      <c r="FB225">
        <f>'06_Presupuesto'!J308-'02_Rendimientos'!$B$79+1</f>
        <v>144</v>
      </c>
      <c r="FC225">
        <f>'06_Presupuesto'!K308-'02_Rendimientos'!$B$79+1</f>
        <v>150</v>
      </c>
      <c r="FD225">
        <f>FC225-FB225+1</f>
        <v>7</v>
      </c>
    </row>
    <row r="226" spans="2:160">
      <c r="B226" t="str">
        <f>'06_Presupuesto'!K143</f>
        <v>F.3</v>
      </c>
      <c r="C226" t="str">
        <f>'06_Presupuesto'!L143</f>
        <v>CARDENAL</v>
      </c>
      <c r="D226" t="str">
        <f>'06_Presupuesto'!M143</f>
        <v>UNI</v>
      </c>
      <c r="E226" s="90">
        <f>'06_Presupuesto'!N143</f>
        <v>9</v>
      </c>
      <c r="F226" s="90">
        <f>'06_Presupuesto'!O143</f>
        <v>8625</v>
      </c>
      <c r="G226" s="90">
        <f>'06_Presupuesto'!P143</f>
        <v>77625</v>
      </c>
      <c r="H226" s="90" t="str">
        <f>IF(AND(H$85&gt;=FB226,H$85&lt;=FC226),IFERROR($G226/FD226,0),"")</f>
        <v/>
      </c>
      <c r="I226" s="90" t="str">
        <f>IF(AND(I$85&gt;=FB226,I$85&lt;=FC226),IFERROR($G226/FD226,0),"")</f>
        <v/>
      </c>
      <c r="J226" s="90" t="str">
        <f>IF(AND(J$85&gt;=FB226,J$85&lt;=FC226),IFERROR($G226/FD226,0),"")</f>
        <v/>
      </c>
      <c r="K226" s="90" t="str">
        <f>IF(AND(K$85&gt;=FB226,K$85&lt;=FC226),IFERROR($G226/FD226,0),"")</f>
        <v/>
      </c>
      <c r="L226" s="90" t="str">
        <f>IF(AND(L$85&gt;=FB226,L$85&lt;=FC226),IFERROR($G226/FD226,0),"")</f>
        <v/>
      </c>
      <c r="M226" s="90" t="str">
        <f>IF(AND(M$85&gt;=FB226,M$85&lt;=FC226),IFERROR($G226/FD226,0),"")</f>
        <v/>
      </c>
      <c r="N226" s="90" t="str">
        <f>IF(AND(N$85&gt;=FB226,N$85&lt;=FC226),IFERROR($G226/FD226,0),"")</f>
        <v/>
      </c>
      <c r="O226" s="90" t="str">
        <f>IF(AND(O$85&gt;=FB226,O$85&lt;=FC226),IFERROR($G226/FD226,0),"")</f>
        <v/>
      </c>
      <c r="P226" s="90" t="str">
        <f>IF(AND(P$85&gt;=FB226,P$85&lt;=FC226),IFERROR($G226/FD226,0),"")</f>
        <v/>
      </c>
      <c r="Q226" s="90" t="str">
        <f>IF(AND(Q$85&gt;=FB226,Q$85&lt;=FC226),IFERROR($G226/FD226,0),"")</f>
        <v/>
      </c>
      <c r="R226" s="90" t="str">
        <f>IF(AND(R$85&gt;=FB226,R$85&lt;=FC226),IFERROR($G226/FD226,0),"")</f>
        <v/>
      </c>
      <c r="S226" s="90" t="str">
        <f>IF(AND(S$85&gt;=FB226,S$85&lt;=FC226),IFERROR($G226/FD226,0),"")</f>
        <v/>
      </c>
      <c r="T226" s="90" t="str">
        <f>IF(AND(T$85&gt;=FB226,T$85&lt;=FC226),IFERROR($G226/FD226,0),"")</f>
        <v/>
      </c>
      <c r="U226" s="90" t="str">
        <f>IF(AND(U$85&gt;=FB226,U$85&lt;=FC226),IFERROR($G226/FD226,0),"")</f>
        <v/>
      </c>
      <c r="V226" s="90" t="str">
        <f>IF(AND(V$85&gt;=FB226,V$85&lt;=FC226),IFERROR($G226/FD226,0),"")</f>
        <v/>
      </c>
      <c r="W226" s="90" t="str">
        <f>IF(AND(W$85&gt;=FB226,W$85&lt;=FC226),IFERROR($G226/FD226,0),"")</f>
        <v/>
      </c>
      <c r="X226" s="90" t="str">
        <f>IF(AND(X$85&gt;=FB226,X$85&lt;=FC226),IFERROR($G226/FD226,0),"")</f>
        <v/>
      </c>
      <c r="Y226" s="90" t="str">
        <f>IF(AND(Y$85&gt;=FB226,Y$85&lt;=FC226),IFERROR($G226/FD226,0),"")</f>
        <v/>
      </c>
      <c r="Z226" s="90" t="str">
        <f>IF(AND(Z$85&gt;=FB226,Z$85&lt;=FC226),IFERROR($G226/FD226,0),"")</f>
        <v/>
      </c>
      <c r="AA226" s="90" t="str">
        <f>IF(AND(AA$85&gt;=FB226,AA$85&lt;=FC226),IFERROR($G226/FD226,0),"")</f>
        <v/>
      </c>
      <c r="AB226" s="90" t="str">
        <f>IF(AND(AB$85&gt;=FB226,AB$85&lt;=FC226),IFERROR($G226/FD226,0),"")</f>
        <v/>
      </c>
      <c r="AC226" s="90" t="str">
        <f>IF(AND(AC$85&gt;=FB226,AC$85&lt;=FC226),IFERROR($G226/FD226,0),"")</f>
        <v/>
      </c>
      <c r="AD226" s="90" t="str">
        <f>IF(AND(AD$85&gt;=FB226,AD$85&lt;=FC226),IFERROR($G226/FD226,0),"")</f>
        <v/>
      </c>
      <c r="AE226" s="90" t="str">
        <f>IF(AND(AE$85&gt;=FB226,AE$85&lt;=FC226),IFERROR($G226/FD226,0),"")</f>
        <v/>
      </c>
      <c r="AF226" s="90" t="str">
        <f>IF(AND(AF$85&gt;=FB226,AF$85&lt;=FC226),IFERROR($G226/FD226,0),"")</f>
        <v/>
      </c>
      <c r="AG226" s="90" t="str">
        <f>IF(AND(AG$85&gt;=FB226,AG$85&lt;=FC226),IFERROR($G226/FD226,0),"")</f>
        <v/>
      </c>
      <c r="AH226" s="90" t="str">
        <f>IF(AND(AH$85&gt;=FB226,AH$85&lt;=FC226),IFERROR($G226/FD226,0),"")</f>
        <v/>
      </c>
      <c r="AI226" s="90" t="str">
        <f>IF(AND(AI$85&gt;=FB226,AI$85&lt;=FC226),IFERROR($G226/FD226,0),"")</f>
        <v/>
      </c>
      <c r="AJ226" s="90" t="str">
        <f>IF(AND(AJ$85&gt;=FB226,AJ$85&lt;=FC226),IFERROR($G226/FD226,0),"")</f>
        <v/>
      </c>
      <c r="AK226" s="90" t="str">
        <f>IF(AND(AK$85&gt;=FB226,AK$85&lt;=FC226),IFERROR($G226/FD226,0),"")</f>
        <v/>
      </c>
      <c r="AL226" s="90" t="str">
        <f>IF(AND(AL$85&gt;=FB226,AL$85&lt;=FC226),IFERROR($G226/FD226,0),"")</f>
        <v/>
      </c>
      <c r="AM226" s="90" t="str">
        <f>IF(AND(AM$85&gt;=FB226,AM$85&lt;=FC226),IFERROR($G226/FD226,0),"")</f>
        <v/>
      </c>
      <c r="AN226" s="90" t="str">
        <f>IF(AND(AN$85&gt;=FB226,AN$85&lt;=FC226),IFERROR($G226/FD226,0),"")</f>
        <v/>
      </c>
      <c r="AO226" s="90" t="str">
        <f>IF(AND(AO$85&gt;=FB226,AO$85&lt;=FC226),IFERROR($G226/FD226,0),"")</f>
        <v/>
      </c>
      <c r="AP226" s="90" t="str">
        <f>IF(AND(AP$85&gt;=FB226,AP$85&lt;=FC226),IFERROR($G226/FD226,0),"")</f>
        <v/>
      </c>
      <c r="AQ226" s="90" t="str">
        <f>IF(AND(AQ$85&gt;=FB226,AQ$85&lt;=FC226),IFERROR($G226/FD226,0),"")</f>
        <v/>
      </c>
      <c r="AR226" s="90" t="str">
        <f>IF(AND(AR$85&gt;=FB226,AR$85&lt;=FC226),IFERROR($G226/FD226,0),"")</f>
        <v/>
      </c>
      <c r="AS226" s="90" t="str">
        <f>IF(AND(AS$85&gt;=FB226,AS$85&lt;=FC226),IFERROR($G226/FD226,0),"")</f>
        <v/>
      </c>
      <c r="AT226" s="90" t="str">
        <f>IF(AND(AT$85&gt;=FB226,AT$85&lt;=FC226),IFERROR($G226/FD226,0),"")</f>
        <v/>
      </c>
      <c r="AU226" s="90" t="str">
        <f>IF(AND(AU$85&gt;=FB226,AU$85&lt;=FC226),IFERROR($G226/FD226,0),"")</f>
        <v/>
      </c>
      <c r="AV226" s="90" t="str">
        <f>IF(AND(AV$85&gt;=FB226,AV$85&lt;=FC226),IFERROR($G226/FD226,0),"")</f>
        <v/>
      </c>
      <c r="AW226" s="90" t="str">
        <f>IF(AND(AW$85&gt;=FB226,AW$85&lt;=FC226),IFERROR($G226/FD226,0),"")</f>
        <v/>
      </c>
      <c r="AX226" s="90" t="str">
        <f>IF(AND(AX$85&gt;=FB226,AX$85&lt;=FC226),IFERROR($G226/FD226,0),"")</f>
        <v/>
      </c>
      <c r="AY226" s="90" t="str">
        <f>IF(AND(AY$85&gt;=FB226,AY$85&lt;=FC226),IFERROR($G226/FD226,0),"")</f>
        <v/>
      </c>
      <c r="AZ226" s="90" t="str">
        <f>IF(AND(AZ$85&gt;=FB226,AZ$85&lt;=FC226),IFERROR($G226/FD226,0),"")</f>
        <v/>
      </c>
      <c r="BA226" s="90" t="str">
        <f>IF(AND(BA$85&gt;=FB226,BA$85&lt;=FC226),IFERROR($G226/FD226,0),"")</f>
        <v/>
      </c>
      <c r="BB226" s="90" t="str">
        <f>IF(AND(BB$85&gt;=FB226,BB$85&lt;=FC226),IFERROR($G226/FD226,0),"")</f>
        <v/>
      </c>
      <c r="BC226" s="90" t="str">
        <f>IF(AND(BC$85&gt;=FB226,BC$85&lt;=FC226),IFERROR($G226/FD226,0),"")</f>
        <v/>
      </c>
      <c r="BD226" s="90" t="str">
        <f>IF(AND(BD$85&gt;=FB226,BD$85&lt;=FC226),IFERROR($G226/FD226,0),"")</f>
        <v/>
      </c>
      <c r="BE226" s="90" t="str">
        <f>IF(AND(BE$85&gt;=FB226,BE$85&lt;=FC226),IFERROR($G226/FD226,0),"")</f>
        <v/>
      </c>
      <c r="BF226" s="90" t="str">
        <f>IF(AND(BF$85&gt;=FB226,BF$85&lt;=FC226),IFERROR($G226/FD226,0),"")</f>
        <v/>
      </c>
      <c r="BG226" s="90" t="str">
        <f>IF(AND(BG$85&gt;=FB226,BG$85&lt;=FC226),IFERROR($G226/FD226,0),"")</f>
        <v/>
      </c>
      <c r="BH226" s="90" t="str">
        <f>IF(AND(BH$85&gt;=FB226,BH$85&lt;=FC226),IFERROR($G226/FD226,0),"")</f>
        <v/>
      </c>
      <c r="BI226" s="90" t="str">
        <f>IF(AND(BI$85&gt;=FB226,BI$85&lt;=FC226),IFERROR($G226/FD226,0),"")</f>
        <v/>
      </c>
      <c r="BJ226" s="90" t="str">
        <f>IF(AND(BJ$85&gt;=FB226,BJ$85&lt;=FC226),IFERROR($G226/FD226,0),"")</f>
        <v/>
      </c>
      <c r="BK226" s="90" t="str">
        <f>IF(AND(BK$85&gt;=FB226,BK$85&lt;=FC226),IFERROR($G226/FD226,0),"")</f>
        <v/>
      </c>
      <c r="BL226" s="90" t="str">
        <f>IF(AND(BL$85&gt;=FB226,BL$85&lt;=FC226),IFERROR($G226/FD226,0),"")</f>
        <v/>
      </c>
      <c r="BM226" s="90" t="str">
        <f>IF(AND(BM$85&gt;=FB226,BM$85&lt;=FC226),IFERROR($G226/FD226,0),"")</f>
        <v/>
      </c>
      <c r="BN226" s="90" t="str">
        <f>IF(AND(BN$85&gt;=FB226,BN$85&lt;=FC226),IFERROR($G226/FD226,0),"")</f>
        <v/>
      </c>
      <c r="BO226" s="90" t="str">
        <f>IF(AND(BO$85&gt;=FB226,BO$85&lt;=FC226),IFERROR($G226/FD226,0),"")</f>
        <v/>
      </c>
      <c r="BP226" s="90" t="str">
        <f>IF(AND(BP$85&gt;=FB226,BP$85&lt;=FC226),IFERROR($G226/FD226,0),"")</f>
        <v/>
      </c>
      <c r="BQ226" s="90" t="str">
        <f>IF(AND(BQ$85&gt;=FB226,BQ$85&lt;=FC226),IFERROR($G226/FD226,0),"")</f>
        <v/>
      </c>
      <c r="BR226" s="90" t="str">
        <f>IF(AND(BR$85&gt;=FB226,BR$85&lt;=FC226),IFERROR($G226/FD226,0),"")</f>
        <v/>
      </c>
      <c r="BS226" s="90" t="str">
        <f>IF(AND(BS$85&gt;=FB226,BS$85&lt;=FC226),IFERROR($G226/FD226,0),"")</f>
        <v/>
      </c>
      <c r="BT226" s="90" t="str">
        <f>IF(AND(BT$85&gt;=FB226,BT$85&lt;=FC226),IFERROR($G226/FD226,0),"")</f>
        <v/>
      </c>
      <c r="BU226" s="90" t="str">
        <f>IF(AND(BU$85&gt;=FB226,BU$85&lt;=FC226),IFERROR($G226/FD226,0),"")</f>
        <v/>
      </c>
      <c r="BV226" s="90" t="str">
        <f>IF(AND(BV$85&gt;=FB226,BV$85&lt;=FC226),IFERROR($G226/FD226,0),"")</f>
        <v/>
      </c>
      <c r="BW226" s="90" t="str">
        <f>IF(AND(BW$85&gt;=FB226,BW$85&lt;=FC226),IFERROR($G226/FD226,0),"")</f>
        <v/>
      </c>
      <c r="BX226" s="90" t="str">
        <f>IF(AND(BX$85&gt;=FB226,BX$85&lt;=FC226),IFERROR($G226/FD226,0),"")</f>
        <v/>
      </c>
      <c r="BY226" s="90" t="str">
        <f>IF(AND(BY$85&gt;=FB226,BY$85&lt;=FC226),IFERROR($G226/FD226,0),"")</f>
        <v/>
      </c>
      <c r="BZ226" s="90" t="str">
        <f>IF(AND(BZ$85&gt;=FB226,BZ$85&lt;=FC226),IFERROR($G226/FD226,0),"")</f>
        <v/>
      </c>
      <c r="CA226" s="90" t="str">
        <f>IF(AND(CA$85&gt;=FB226,CA$85&lt;=FC226),IFERROR($G226/FD226,0),"")</f>
        <v/>
      </c>
      <c r="CB226" s="90" t="str">
        <f>IF(AND(CB$85&gt;=FB226,CB$85&lt;=FC226),IFERROR($G226/FD226,0),"")</f>
        <v/>
      </c>
      <c r="CC226" s="90" t="str">
        <f>IF(AND(CC$85&gt;=FB226,CC$85&lt;=FC226),IFERROR($G226/FD226,0),"")</f>
        <v/>
      </c>
      <c r="CD226" s="90" t="str">
        <f>IF(AND(CD$85&gt;=FB226,CD$85&lt;=FC226),IFERROR($G226/FD226,0),"")</f>
        <v/>
      </c>
      <c r="CE226" s="90" t="str">
        <f>IF(AND(CE$85&gt;=FB226,CE$85&lt;=FC226),IFERROR($G226/FD226,0),"")</f>
        <v/>
      </c>
      <c r="CF226" s="90" t="str">
        <f>IF(AND(CF$85&gt;=FB226,CF$85&lt;=FC226),IFERROR($G226/FD226,0),"")</f>
        <v/>
      </c>
      <c r="CG226" s="90" t="str">
        <f>IF(AND(CG$85&gt;=FB226,CG$85&lt;=FC226),IFERROR($G226/FD226,0),"")</f>
        <v/>
      </c>
      <c r="CH226" s="90" t="str">
        <f>IF(AND(CH$85&gt;=FB226,CH$85&lt;=FC226),IFERROR($G226/FD226,0),"")</f>
        <v/>
      </c>
      <c r="CI226" s="90" t="str">
        <f>IF(AND(CI$85&gt;=FB226,CI$85&lt;=FC226),IFERROR($G226/FD226,0),"")</f>
        <v/>
      </c>
      <c r="CJ226" s="90" t="str">
        <f>IF(AND(CJ$85&gt;=FB226,CJ$85&lt;=FC226),IFERROR($G226/FD226,0),"")</f>
        <v/>
      </c>
      <c r="CK226" s="90" t="str">
        <f>IF(AND(CK$85&gt;=FB226,CK$85&lt;=FC226),IFERROR($G226/FD226,0),"")</f>
        <v/>
      </c>
      <c r="CL226" s="90" t="str">
        <f>IF(AND(CL$85&gt;=FB226,CL$85&lt;=FC226),IFERROR($G226/FD226,0),"")</f>
        <v/>
      </c>
      <c r="CM226" s="90" t="str">
        <f>IF(AND(CM$85&gt;=FB226,CM$85&lt;=FC226),IFERROR($G226/FD226,0),"")</f>
        <v/>
      </c>
      <c r="CN226" s="90" t="str">
        <f>IF(AND(CN$85&gt;=FB226,CN$85&lt;=FC226),IFERROR($G226/FD226,0),"")</f>
        <v/>
      </c>
      <c r="CO226" s="90" t="str">
        <f>IF(AND(CO$85&gt;=FB226,CO$85&lt;=FC226),IFERROR($G226/FD226,0),"")</f>
        <v/>
      </c>
      <c r="CP226" s="90" t="str">
        <f>IF(AND(CP$85&gt;=FB226,CP$85&lt;=FC226),IFERROR($G226/FD226,0),"")</f>
        <v/>
      </c>
      <c r="CQ226" s="90" t="str">
        <f>IF(AND(CQ$85&gt;=FB226,CQ$85&lt;=FC226),IFERROR($G226/FD226,0),"")</f>
        <v/>
      </c>
      <c r="CR226" s="90" t="str">
        <f>IF(AND(CR$85&gt;=FB226,CR$85&lt;=FC226),IFERROR($G226/FD226,0),"")</f>
        <v/>
      </c>
      <c r="CS226" s="90" t="str">
        <f>IF(AND(CS$85&gt;=FB226,CS$85&lt;=FC226),IFERROR($G226/FD226,0),"")</f>
        <v/>
      </c>
      <c r="CT226" s="90" t="str">
        <f>IF(AND(CT$85&gt;=FB226,CT$85&lt;=FC226),IFERROR($G226/FD226,0),"")</f>
        <v/>
      </c>
      <c r="CU226" s="90" t="str">
        <f>IF(AND(CU$85&gt;=FB226,CU$85&lt;=FC226),IFERROR($G226/FD226,0),"")</f>
        <v/>
      </c>
      <c r="CV226" s="90" t="str">
        <f>IF(AND(CV$85&gt;=FB226,CV$85&lt;=FC226),IFERROR($G226/FD226,0),"")</f>
        <v/>
      </c>
      <c r="CW226" s="90" t="str">
        <f>IF(AND(CW$85&gt;=FB226,CW$85&lt;=FC226),IFERROR($G226/FD226,0),"")</f>
        <v/>
      </c>
      <c r="CX226" s="90" t="str">
        <f>IF(AND(CX$85&gt;=FB226,CX$85&lt;=FC226),IFERROR($G226/FD226,0),"")</f>
        <v/>
      </c>
      <c r="CY226" s="90" t="str">
        <f>IF(AND(CY$85&gt;=FB226,CY$85&lt;=FC226),IFERROR($G226/FD226,0),"")</f>
        <v/>
      </c>
      <c r="CZ226" s="90" t="str">
        <f>IF(AND(CZ$85&gt;=FB226,CZ$85&lt;=FC226),IFERROR($G226/FD226,0),"")</f>
        <v/>
      </c>
      <c r="DA226" s="90" t="str">
        <f>IF(AND(DA$85&gt;=FB226,DA$85&lt;=FC226),IFERROR($G226/FD226,0),"")</f>
        <v/>
      </c>
      <c r="DB226" s="90" t="str">
        <f>IF(AND(DB$85&gt;=FB226,DB$85&lt;=FC226),IFERROR($G226/FD226,0),"")</f>
        <v/>
      </c>
      <c r="DC226" s="90" t="str">
        <f>IF(AND(DC$85&gt;=FB226,DC$85&lt;=FC226),IFERROR($G226/FD226,0),"")</f>
        <v/>
      </c>
      <c r="DD226" s="90" t="str">
        <f>IF(AND(DD$85&gt;=FB226,DD$85&lt;=FC226),IFERROR($G226/FD226,0),"")</f>
        <v/>
      </c>
      <c r="DE226" s="90" t="str">
        <f>IF(AND(DE$85&gt;=FB226,DE$85&lt;=FC226),IFERROR($G226/FD226,0),"")</f>
        <v/>
      </c>
      <c r="DF226" s="90" t="str">
        <f>IF(AND(DF$85&gt;=FB226,DF$85&lt;=FC226),IFERROR($G226/FD226,0),"")</f>
        <v/>
      </c>
      <c r="DG226" s="90" t="str">
        <f>IF(AND(DG$85&gt;=FB226,DG$85&lt;=FC226),IFERROR($G226/FD226,0),"")</f>
        <v/>
      </c>
      <c r="DH226" s="90" t="str">
        <f>IF(AND(DH$85&gt;=FB226,DH$85&lt;=FC226),IFERROR($G226/FD226,0),"")</f>
        <v/>
      </c>
      <c r="DI226" s="90" t="str">
        <f>IF(AND(DI$85&gt;=FB226,DI$85&lt;=FC226),IFERROR($G226/FD226,0),"")</f>
        <v/>
      </c>
      <c r="DJ226" s="90" t="str">
        <f>IF(AND(DJ$85&gt;=FB226,DJ$85&lt;=FC226),IFERROR($G226/FD226,0),"")</f>
        <v/>
      </c>
      <c r="DK226" s="90" t="str">
        <f>IF(AND(DK$85&gt;=FB226,DK$85&lt;=FC226),IFERROR($G226/FD226,0),"")</f>
        <v/>
      </c>
      <c r="DL226" s="90" t="str">
        <f>IF(AND(DL$85&gt;=FB226,DL$85&lt;=FC226),IFERROR($G226/FD226,0),"")</f>
        <v/>
      </c>
      <c r="DM226" s="90" t="str">
        <f>IF(AND(DM$85&gt;=FB226,DM$85&lt;=FC226),IFERROR($G226/FD226,0),"")</f>
        <v/>
      </c>
      <c r="DN226" s="90" t="str">
        <f>IF(AND(DN$85&gt;=FB226,DN$85&lt;=FC226),IFERROR($G226/FD226,0),"")</f>
        <v/>
      </c>
      <c r="DO226" s="90" t="str">
        <f>IF(AND(DO$85&gt;=FB226,DO$85&lt;=FC226),IFERROR($G226/FD226,0),"")</f>
        <v/>
      </c>
      <c r="DP226" s="90" t="str">
        <f>IF(AND(DP$85&gt;=FB226,DP$85&lt;=FC226),IFERROR($G226/FD226,0),"")</f>
        <v/>
      </c>
      <c r="DQ226" s="90" t="str">
        <f>IF(AND(DQ$85&gt;=FB226,DQ$85&lt;=FC226),IFERROR($G226/FD226,0),"")</f>
        <v/>
      </c>
      <c r="DR226" s="90" t="str">
        <f>IF(AND(DR$85&gt;=FB226,DR$85&lt;=FC226),IFERROR($G226/FD226,0),"")</f>
        <v/>
      </c>
      <c r="DS226" s="90" t="str">
        <f>IF(AND(DS$85&gt;=FB226,DS$85&lt;=FC226),IFERROR($G226/FD226,0),"")</f>
        <v/>
      </c>
      <c r="DT226" s="90" t="str">
        <f>IF(AND(DT$85&gt;=FB226,DT$85&lt;=FC226),IFERROR($G226/FD226,0),"")</f>
        <v/>
      </c>
      <c r="DU226" s="90" t="str">
        <f>IF(AND(DU$85&gt;=FB226,DU$85&lt;=FC226),IFERROR($G226/FD226,0),"")</f>
        <v/>
      </c>
      <c r="DV226" s="90" t="str">
        <f>IF(AND(DV$85&gt;=FB226,DV$85&lt;=FC226),IFERROR($G226/FD226,0),"")</f>
        <v/>
      </c>
      <c r="DW226" s="90" t="str">
        <f>IF(AND(DW$85&gt;=FB226,DW$85&lt;=FC226),IFERROR($G226/FD226,0),"")</f>
        <v/>
      </c>
      <c r="DX226" s="90" t="str">
        <f>IF(AND(DX$85&gt;=FB226,DX$85&lt;=FC226),IFERROR($G226/FD226,0),"")</f>
        <v/>
      </c>
      <c r="DY226" s="90" t="str">
        <f>IF(AND(DY$85&gt;=FB226,DY$85&lt;=FC226),IFERROR($G226/FD226,0),"")</f>
        <v/>
      </c>
      <c r="DZ226" s="90" t="str">
        <f>IF(AND(DZ$85&gt;=FB226,DZ$85&lt;=FC226),IFERROR($G226/FD226,0),"")</f>
        <v/>
      </c>
      <c r="EA226" s="90" t="str">
        <f>IF(AND(EA$85&gt;=FB226,EA$85&lt;=FC226),IFERROR($G226/FD226,0),"")</f>
        <v/>
      </c>
      <c r="EB226" s="90" t="str">
        <f>IF(AND(EB$85&gt;=FB226,EB$85&lt;=FC226),IFERROR($G226/FD226,0),"")</f>
        <v/>
      </c>
      <c r="EC226" s="90" t="str">
        <f>IF(AND(EC$85&gt;=FB226,EC$85&lt;=FC226),IFERROR($G226/FD226,0),"")</f>
        <v/>
      </c>
      <c r="ED226" s="90" t="str">
        <f>IF(AND(ED$85&gt;=FB226,ED$85&lt;=FC226),IFERROR($G226/FD226,0),"")</f>
        <v/>
      </c>
      <c r="EE226" s="90" t="str">
        <f>IF(AND(EE$85&gt;=FB226,EE$85&lt;=FC226),IFERROR($G226/FD226,0),"")</f>
        <v/>
      </c>
      <c r="EF226" s="90" t="str">
        <f>IF(AND(EF$85&gt;=FB226,EF$85&lt;=FC226),IFERROR($G226/FD226,0),"")</f>
        <v/>
      </c>
      <c r="EG226" s="90" t="str">
        <f>IF(AND(EG$85&gt;=FB226,EG$85&lt;=FC226),IFERROR($G226/FD226,0),"")</f>
        <v/>
      </c>
      <c r="EH226" s="90" t="str">
        <f>IF(AND(EH$85&gt;=FB226,EH$85&lt;=FC226),IFERROR($G226/FD226,0),"")</f>
        <v/>
      </c>
      <c r="EI226" s="90" t="str">
        <f>IF(AND(EI$85&gt;=FB226,EI$85&lt;=FC226),IFERROR($G226/FD226,0),"")</f>
        <v/>
      </c>
      <c r="EJ226" s="90" t="str">
        <f>IF(AND(EJ$85&gt;=FB226,EJ$85&lt;=FC226),IFERROR($G226/FD226,0),"")</f>
        <v/>
      </c>
      <c r="EK226" s="90" t="str">
        <f>IF(AND(EK$85&gt;=FB226,EK$85&lt;=FC226),IFERROR($G226/FD226,0),"")</f>
        <v/>
      </c>
      <c r="EL226" s="90" t="str">
        <f>IF(AND(EL$85&gt;=FB226,EL$85&lt;=FC226),IFERROR($G226/FD226,0),"")</f>
        <v/>
      </c>
      <c r="EM226" s="90" t="str">
        <f>IF(AND(EM$85&gt;=FB226,EM$85&lt;=FC226),IFERROR($G226/FD226,0),"")</f>
        <v/>
      </c>
      <c r="EN226" s="90" t="str">
        <f>IF(AND(EN$85&gt;=FB226,EN$85&lt;=FC226),IFERROR($G226/FD226,0),"")</f>
        <v/>
      </c>
      <c r="EO226" s="90" t="str">
        <f>IF(AND(EO$85&gt;=FB226,EO$85&lt;=FC226),IFERROR($G226/FD226,0),"")</f>
        <v/>
      </c>
      <c r="EP226" s="90" t="str">
        <f>IF(AND(EP$85&gt;=FB226,EP$85&lt;=FC226),IFERROR($G226/FD226,0),"")</f>
        <v/>
      </c>
      <c r="EQ226" s="90" t="str">
        <f>IF(AND(EQ$85&gt;=FB226,EQ$85&lt;=FC226),IFERROR($G226/FD226,0),"")</f>
        <v/>
      </c>
      <c r="ER226" s="90" t="str">
        <f>IF(AND(ER$85&gt;=FB226,ER$85&lt;=FC226),IFERROR($G226/FD226,0),"")</f>
        <v/>
      </c>
      <c r="ES226" s="90" t="str">
        <f>IF(AND(ES$85&gt;=FB226,ES$85&lt;=FC226),IFERROR($G226/FD226,0),"")</f>
        <v/>
      </c>
      <c r="ET226" s="90" t="str">
        <f>IF(AND(ET$85&gt;=FB226,ET$85&lt;=FC226),IFERROR($G226/FD226,0),"")</f>
        <v/>
      </c>
      <c r="EU226" s="90">
        <f>IF(AND(EU$85&gt;=FB226,EU$85&lt;=FC226),IFERROR($G226/FD226,0),"")</f>
        <v>11089.285714285714</v>
      </c>
      <c r="EV226" s="90">
        <f>IF(AND(EV$85&gt;=FB226,EV$85&lt;=FC226),IFERROR($G226/FD226,0),"")</f>
        <v>11089.285714285714</v>
      </c>
      <c r="EW226" s="90">
        <f>IF(AND(EW$85&gt;=FB226,EW$85&lt;=FC226),IFERROR($G226/FD226,0),"")</f>
        <v>11089.285714285714</v>
      </c>
      <c r="EX226" s="90">
        <f>IF(AND(EX$85&gt;=FB226,EX$85&lt;=FC226),IFERROR($G226/FD226,0),"")</f>
        <v>11089.285714285714</v>
      </c>
      <c r="EY226" s="90">
        <f>IF(AND(EY$85&gt;=FB226,EY$85&lt;=FC226),IFERROR($G226/FD226,0),"")</f>
        <v>11089.285714285714</v>
      </c>
      <c r="EZ226" s="90">
        <f>IF(AND(EZ$85&gt;=FB226,EZ$85&lt;=FC226),IFERROR($G226/FD226,0),"")</f>
        <v>11089.285714285714</v>
      </c>
      <c r="FA226" s="90">
        <f>IF(AND(FA$85&gt;=FB226,FA$85&lt;=FC226),IFERROR($G226/FD226,0),"")</f>
        <v>11089.285714285714</v>
      </c>
      <c r="FB226">
        <f>'06_Presupuesto'!J309-'02_Rendimientos'!$B$79+1</f>
        <v>144</v>
      </c>
      <c r="FC226">
        <f>'06_Presupuesto'!K309-'02_Rendimientos'!$B$79+1</f>
        <v>150</v>
      </c>
      <c r="FD226">
        <f>FC226-FB226+1</f>
        <v>7</v>
      </c>
    </row>
    <row r="227" spans="2:160">
      <c r="B227" s="109" t="str">
        <f>'06_Presupuesto'!K144</f>
        <v>F.4</v>
      </c>
      <c r="C227" s="109" t="str">
        <f>'06_Presupuesto'!L144</f>
        <v>ADELFA</v>
      </c>
      <c r="D227" s="109" t="str">
        <f>'06_Presupuesto'!M144</f>
        <v>UNI</v>
      </c>
      <c r="E227" s="110">
        <f>'06_Presupuesto'!N144</f>
        <v>4</v>
      </c>
      <c r="F227" s="110">
        <f>'06_Presupuesto'!O144</f>
        <v>15624.999999999998</v>
      </c>
      <c r="G227" s="110">
        <f>'06_Presupuesto'!P144</f>
        <v>62499.999999999993</v>
      </c>
      <c r="H227" s="110" t="str">
        <f>IF(AND(H$85&gt;=FB227,H$85&lt;=FC227),IFERROR($G227/FD227,0),"")</f>
        <v/>
      </c>
      <c r="I227" s="110" t="str">
        <f>IF(AND(I$85&gt;=FB227,I$85&lt;=FC227),IFERROR($G227/FD227,0),"")</f>
        <v/>
      </c>
      <c r="J227" s="110" t="str">
        <f>IF(AND(J$85&gt;=FB227,J$85&lt;=FC227),IFERROR($G227/FD227,0),"")</f>
        <v/>
      </c>
      <c r="K227" s="110" t="str">
        <f>IF(AND(K$85&gt;=FB227,K$85&lt;=FC227),IFERROR($G227/FD227,0),"")</f>
        <v/>
      </c>
      <c r="L227" s="110" t="str">
        <f>IF(AND(L$85&gt;=FB227,L$85&lt;=FC227),IFERROR($G227/FD227,0),"")</f>
        <v/>
      </c>
      <c r="M227" s="110" t="str">
        <f>IF(AND(M$85&gt;=FB227,M$85&lt;=FC227),IFERROR($G227/FD227,0),"")</f>
        <v/>
      </c>
      <c r="N227" s="110" t="str">
        <f>IF(AND(N$85&gt;=FB227,N$85&lt;=FC227),IFERROR($G227/FD227,0),"")</f>
        <v/>
      </c>
      <c r="O227" s="110" t="str">
        <f>IF(AND(O$85&gt;=FB227,O$85&lt;=FC227),IFERROR($G227/FD227,0),"")</f>
        <v/>
      </c>
      <c r="P227" s="110" t="str">
        <f>IF(AND(P$85&gt;=FB227,P$85&lt;=FC227),IFERROR($G227/FD227,0),"")</f>
        <v/>
      </c>
      <c r="Q227" s="110" t="str">
        <f>IF(AND(Q$85&gt;=FB227,Q$85&lt;=FC227),IFERROR($G227/FD227,0),"")</f>
        <v/>
      </c>
      <c r="R227" s="110" t="str">
        <f>IF(AND(R$85&gt;=FB227,R$85&lt;=FC227),IFERROR($G227/FD227,0),"")</f>
        <v/>
      </c>
      <c r="S227" s="110" t="str">
        <f>IF(AND(S$85&gt;=FB227,S$85&lt;=FC227),IFERROR($G227/FD227,0),"")</f>
        <v/>
      </c>
      <c r="T227" s="110" t="str">
        <f>IF(AND(T$85&gt;=FB227,T$85&lt;=FC227),IFERROR($G227/FD227,0),"")</f>
        <v/>
      </c>
      <c r="U227" s="110" t="str">
        <f>IF(AND(U$85&gt;=FB227,U$85&lt;=FC227),IFERROR($G227/FD227,0),"")</f>
        <v/>
      </c>
      <c r="V227" s="110" t="str">
        <f>IF(AND(V$85&gt;=FB227,V$85&lt;=FC227),IFERROR($G227/FD227,0),"")</f>
        <v/>
      </c>
      <c r="W227" s="110" t="str">
        <f>IF(AND(W$85&gt;=FB227,W$85&lt;=FC227),IFERROR($G227/FD227,0),"")</f>
        <v/>
      </c>
      <c r="X227" s="110" t="str">
        <f>IF(AND(X$85&gt;=FB227,X$85&lt;=FC227),IFERROR($G227/FD227,0),"")</f>
        <v/>
      </c>
      <c r="Y227" s="110" t="str">
        <f>IF(AND(Y$85&gt;=FB227,Y$85&lt;=FC227),IFERROR($G227/FD227,0),"")</f>
        <v/>
      </c>
      <c r="Z227" s="110" t="str">
        <f>IF(AND(Z$85&gt;=FB227,Z$85&lt;=FC227),IFERROR($G227/FD227,0),"")</f>
        <v/>
      </c>
      <c r="AA227" s="110" t="str">
        <f>IF(AND(AA$85&gt;=FB227,AA$85&lt;=FC227),IFERROR($G227/FD227,0),"")</f>
        <v/>
      </c>
      <c r="AB227" s="110" t="str">
        <f>IF(AND(AB$85&gt;=FB227,AB$85&lt;=FC227),IFERROR($G227/FD227,0),"")</f>
        <v/>
      </c>
      <c r="AC227" s="110" t="str">
        <f>IF(AND(AC$85&gt;=FB227,AC$85&lt;=FC227),IFERROR($G227/FD227,0),"")</f>
        <v/>
      </c>
      <c r="AD227" s="110" t="str">
        <f>IF(AND(AD$85&gt;=FB227,AD$85&lt;=FC227),IFERROR($G227/FD227,0),"")</f>
        <v/>
      </c>
      <c r="AE227" s="110" t="str">
        <f>IF(AND(AE$85&gt;=FB227,AE$85&lt;=FC227),IFERROR($G227/FD227,0),"")</f>
        <v/>
      </c>
      <c r="AF227" s="110" t="str">
        <f>IF(AND(AF$85&gt;=FB227,AF$85&lt;=FC227),IFERROR($G227/FD227,0),"")</f>
        <v/>
      </c>
      <c r="AG227" s="110" t="str">
        <f>IF(AND(AG$85&gt;=FB227,AG$85&lt;=FC227),IFERROR($G227/FD227,0),"")</f>
        <v/>
      </c>
      <c r="AH227" s="110" t="str">
        <f>IF(AND(AH$85&gt;=FB227,AH$85&lt;=FC227),IFERROR($G227/FD227,0),"")</f>
        <v/>
      </c>
      <c r="AI227" s="110" t="str">
        <f>IF(AND(AI$85&gt;=FB227,AI$85&lt;=FC227),IFERROR($G227/FD227,0),"")</f>
        <v/>
      </c>
      <c r="AJ227" s="110" t="str">
        <f>IF(AND(AJ$85&gt;=FB227,AJ$85&lt;=FC227),IFERROR($G227/FD227,0),"")</f>
        <v/>
      </c>
      <c r="AK227" s="110" t="str">
        <f>IF(AND(AK$85&gt;=FB227,AK$85&lt;=FC227),IFERROR($G227/FD227,0),"")</f>
        <v/>
      </c>
      <c r="AL227" s="110" t="str">
        <f>IF(AND(AL$85&gt;=FB227,AL$85&lt;=FC227),IFERROR($G227/FD227,0),"")</f>
        <v/>
      </c>
      <c r="AM227" s="110" t="str">
        <f>IF(AND(AM$85&gt;=FB227,AM$85&lt;=FC227),IFERROR($G227/FD227,0),"")</f>
        <v/>
      </c>
      <c r="AN227" s="110" t="str">
        <f>IF(AND(AN$85&gt;=FB227,AN$85&lt;=FC227),IFERROR($G227/FD227,0),"")</f>
        <v/>
      </c>
      <c r="AO227" s="110" t="str">
        <f>IF(AND(AO$85&gt;=FB227,AO$85&lt;=FC227),IFERROR($G227/FD227,0),"")</f>
        <v/>
      </c>
      <c r="AP227" s="110" t="str">
        <f>IF(AND(AP$85&gt;=FB227,AP$85&lt;=FC227),IFERROR($G227/FD227,0),"")</f>
        <v/>
      </c>
      <c r="AQ227" s="110" t="str">
        <f>IF(AND(AQ$85&gt;=FB227,AQ$85&lt;=FC227),IFERROR($G227/FD227,0),"")</f>
        <v/>
      </c>
      <c r="AR227" s="110" t="str">
        <f>IF(AND(AR$85&gt;=FB227,AR$85&lt;=FC227),IFERROR($G227/FD227,0),"")</f>
        <v/>
      </c>
      <c r="AS227" s="110" t="str">
        <f>IF(AND(AS$85&gt;=FB227,AS$85&lt;=FC227),IFERROR($G227/FD227,0),"")</f>
        <v/>
      </c>
      <c r="AT227" s="110" t="str">
        <f>IF(AND(AT$85&gt;=FB227,AT$85&lt;=FC227),IFERROR($G227/FD227,0),"")</f>
        <v/>
      </c>
      <c r="AU227" s="110" t="str">
        <f>IF(AND(AU$85&gt;=FB227,AU$85&lt;=FC227),IFERROR($G227/FD227,0),"")</f>
        <v/>
      </c>
      <c r="AV227" s="110" t="str">
        <f>IF(AND(AV$85&gt;=FB227,AV$85&lt;=FC227),IFERROR($G227/FD227,0),"")</f>
        <v/>
      </c>
      <c r="AW227" s="110" t="str">
        <f>IF(AND(AW$85&gt;=FB227,AW$85&lt;=FC227),IFERROR($G227/FD227,0),"")</f>
        <v/>
      </c>
      <c r="AX227" s="110" t="str">
        <f>IF(AND(AX$85&gt;=FB227,AX$85&lt;=FC227),IFERROR($G227/FD227,0),"")</f>
        <v/>
      </c>
      <c r="AY227" s="110" t="str">
        <f>IF(AND(AY$85&gt;=FB227,AY$85&lt;=FC227),IFERROR($G227/FD227,0),"")</f>
        <v/>
      </c>
      <c r="AZ227" s="110" t="str">
        <f>IF(AND(AZ$85&gt;=FB227,AZ$85&lt;=FC227),IFERROR($G227/FD227,0),"")</f>
        <v/>
      </c>
      <c r="BA227" s="110" t="str">
        <f>IF(AND(BA$85&gt;=FB227,BA$85&lt;=FC227),IFERROR($G227/FD227,0),"")</f>
        <v/>
      </c>
      <c r="BB227" s="110" t="str">
        <f>IF(AND(BB$85&gt;=FB227,BB$85&lt;=FC227),IFERROR($G227/FD227,0),"")</f>
        <v/>
      </c>
      <c r="BC227" s="110" t="str">
        <f>IF(AND(BC$85&gt;=FB227,BC$85&lt;=FC227),IFERROR($G227/FD227,0),"")</f>
        <v/>
      </c>
      <c r="BD227" s="110" t="str">
        <f>IF(AND(BD$85&gt;=FB227,BD$85&lt;=FC227),IFERROR($G227/FD227,0),"")</f>
        <v/>
      </c>
      <c r="BE227" s="110" t="str">
        <f>IF(AND(BE$85&gt;=FB227,BE$85&lt;=FC227),IFERROR($G227/FD227,0),"")</f>
        <v/>
      </c>
      <c r="BF227" s="110" t="str">
        <f>IF(AND(BF$85&gt;=FB227,BF$85&lt;=FC227),IFERROR($G227/FD227,0),"")</f>
        <v/>
      </c>
      <c r="BG227" s="110" t="str">
        <f>IF(AND(BG$85&gt;=FB227,BG$85&lt;=FC227),IFERROR($G227/FD227,0),"")</f>
        <v/>
      </c>
      <c r="BH227" s="110" t="str">
        <f>IF(AND(BH$85&gt;=FB227,BH$85&lt;=FC227),IFERROR($G227/FD227,0),"")</f>
        <v/>
      </c>
      <c r="BI227" s="110" t="str">
        <f>IF(AND(BI$85&gt;=FB227,BI$85&lt;=FC227),IFERROR($G227/FD227,0),"")</f>
        <v/>
      </c>
      <c r="BJ227" s="110" t="str">
        <f>IF(AND(BJ$85&gt;=FB227,BJ$85&lt;=FC227),IFERROR($G227/FD227,0),"")</f>
        <v/>
      </c>
      <c r="BK227" s="110" t="str">
        <f>IF(AND(BK$85&gt;=FB227,BK$85&lt;=FC227),IFERROR($G227/FD227,0),"")</f>
        <v/>
      </c>
      <c r="BL227" s="110" t="str">
        <f>IF(AND(BL$85&gt;=FB227,BL$85&lt;=FC227),IFERROR($G227/FD227,0),"")</f>
        <v/>
      </c>
      <c r="BM227" s="110" t="str">
        <f>IF(AND(BM$85&gt;=FB227,BM$85&lt;=FC227),IFERROR($G227/FD227,0),"")</f>
        <v/>
      </c>
      <c r="BN227" s="110" t="str">
        <f>IF(AND(BN$85&gt;=FB227,BN$85&lt;=FC227),IFERROR($G227/FD227,0),"")</f>
        <v/>
      </c>
      <c r="BO227" s="110" t="str">
        <f>IF(AND(BO$85&gt;=FB227,BO$85&lt;=FC227),IFERROR($G227/FD227,0),"")</f>
        <v/>
      </c>
      <c r="BP227" s="110" t="str">
        <f>IF(AND(BP$85&gt;=FB227,BP$85&lt;=FC227),IFERROR($G227/FD227,0),"")</f>
        <v/>
      </c>
      <c r="BQ227" s="110" t="str">
        <f>IF(AND(BQ$85&gt;=FB227,BQ$85&lt;=FC227),IFERROR($G227/FD227,0),"")</f>
        <v/>
      </c>
      <c r="BR227" s="110" t="str">
        <f>IF(AND(BR$85&gt;=FB227,BR$85&lt;=FC227),IFERROR($G227/FD227,0),"")</f>
        <v/>
      </c>
      <c r="BS227" s="110" t="str">
        <f>IF(AND(BS$85&gt;=FB227,BS$85&lt;=FC227),IFERROR($G227/FD227,0),"")</f>
        <v/>
      </c>
      <c r="BT227" s="110" t="str">
        <f>IF(AND(BT$85&gt;=FB227,BT$85&lt;=FC227),IFERROR($G227/FD227,0),"")</f>
        <v/>
      </c>
      <c r="BU227" s="110" t="str">
        <f>IF(AND(BU$85&gt;=FB227,BU$85&lt;=FC227),IFERROR($G227/FD227,0),"")</f>
        <v/>
      </c>
      <c r="BV227" s="110" t="str">
        <f>IF(AND(BV$85&gt;=FB227,BV$85&lt;=FC227),IFERROR($G227/FD227,0),"")</f>
        <v/>
      </c>
      <c r="BW227" s="110" t="str">
        <f>IF(AND(BW$85&gt;=FB227,BW$85&lt;=FC227),IFERROR($G227/FD227,0),"")</f>
        <v/>
      </c>
      <c r="BX227" s="110" t="str">
        <f>IF(AND(BX$85&gt;=FB227,BX$85&lt;=FC227),IFERROR($G227/FD227,0),"")</f>
        <v/>
      </c>
      <c r="BY227" s="110" t="str">
        <f>IF(AND(BY$85&gt;=FB227,BY$85&lt;=FC227),IFERROR($G227/FD227,0),"")</f>
        <v/>
      </c>
      <c r="BZ227" s="110" t="str">
        <f>IF(AND(BZ$85&gt;=FB227,BZ$85&lt;=FC227),IFERROR($G227/FD227,0),"")</f>
        <v/>
      </c>
      <c r="CA227" s="110" t="str">
        <f>IF(AND(CA$85&gt;=FB227,CA$85&lt;=FC227),IFERROR($G227/FD227,0),"")</f>
        <v/>
      </c>
      <c r="CB227" s="110" t="str">
        <f>IF(AND(CB$85&gt;=FB227,CB$85&lt;=FC227),IFERROR($G227/FD227,0),"")</f>
        <v/>
      </c>
      <c r="CC227" s="110" t="str">
        <f>IF(AND(CC$85&gt;=FB227,CC$85&lt;=FC227),IFERROR($G227/FD227,0),"")</f>
        <v/>
      </c>
      <c r="CD227" s="110" t="str">
        <f>IF(AND(CD$85&gt;=FB227,CD$85&lt;=FC227),IFERROR($G227/FD227,0),"")</f>
        <v/>
      </c>
      <c r="CE227" s="110" t="str">
        <f>IF(AND(CE$85&gt;=FB227,CE$85&lt;=FC227),IFERROR($G227/FD227,0),"")</f>
        <v/>
      </c>
      <c r="CF227" s="110" t="str">
        <f>IF(AND(CF$85&gt;=FB227,CF$85&lt;=FC227),IFERROR($G227/FD227,0),"")</f>
        <v/>
      </c>
      <c r="CG227" s="110" t="str">
        <f>IF(AND(CG$85&gt;=FB227,CG$85&lt;=FC227),IFERROR($G227/FD227,0),"")</f>
        <v/>
      </c>
      <c r="CH227" s="110" t="str">
        <f>IF(AND(CH$85&gt;=FB227,CH$85&lt;=FC227),IFERROR($G227/FD227,0),"")</f>
        <v/>
      </c>
      <c r="CI227" s="110" t="str">
        <f>IF(AND(CI$85&gt;=FB227,CI$85&lt;=FC227),IFERROR($G227/FD227,0),"")</f>
        <v/>
      </c>
      <c r="CJ227" s="110" t="str">
        <f>IF(AND(CJ$85&gt;=FB227,CJ$85&lt;=FC227),IFERROR($G227/FD227,0),"")</f>
        <v/>
      </c>
      <c r="CK227" s="110" t="str">
        <f>IF(AND(CK$85&gt;=FB227,CK$85&lt;=FC227),IFERROR($G227/FD227,0),"")</f>
        <v/>
      </c>
      <c r="CL227" s="110" t="str">
        <f>IF(AND(CL$85&gt;=FB227,CL$85&lt;=FC227),IFERROR($G227/FD227,0),"")</f>
        <v/>
      </c>
      <c r="CM227" s="110" t="str">
        <f>IF(AND(CM$85&gt;=FB227,CM$85&lt;=FC227),IFERROR($G227/FD227,0),"")</f>
        <v/>
      </c>
      <c r="CN227" s="110" t="str">
        <f>IF(AND(CN$85&gt;=FB227,CN$85&lt;=FC227),IFERROR($G227/FD227,0),"")</f>
        <v/>
      </c>
      <c r="CO227" s="110" t="str">
        <f>IF(AND(CO$85&gt;=FB227,CO$85&lt;=FC227),IFERROR($G227/FD227,0),"")</f>
        <v/>
      </c>
      <c r="CP227" s="110" t="str">
        <f>IF(AND(CP$85&gt;=FB227,CP$85&lt;=FC227),IFERROR($G227/FD227,0),"")</f>
        <v/>
      </c>
      <c r="CQ227" s="110" t="str">
        <f>IF(AND(CQ$85&gt;=FB227,CQ$85&lt;=FC227),IFERROR($G227/FD227,0),"")</f>
        <v/>
      </c>
      <c r="CR227" s="110" t="str">
        <f>IF(AND(CR$85&gt;=FB227,CR$85&lt;=FC227),IFERROR($G227/FD227,0),"")</f>
        <v/>
      </c>
      <c r="CS227" s="110" t="str">
        <f>IF(AND(CS$85&gt;=FB227,CS$85&lt;=FC227),IFERROR($G227/FD227,0),"")</f>
        <v/>
      </c>
      <c r="CT227" s="110" t="str">
        <f>IF(AND(CT$85&gt;=FB227,CT$85&lt;=FC227),IFERROR($G227/FD227,0),"")</f>
        <v/>
      </c>
      <c r="CU227" s="110" t="str">
        <f>IF(AND(CU$85&gt;=FB227,CU$85&lt;=FC227),IFERROR($G227/FD227,0),"")</f>
        <v/>
      </c>
      <c r="CV227" s="110" t="str">
        <f>IF(AND(CV$85&gt;=FB227,CV$85&lt;=FC227),IFERROR($G227/FD227,0),"")</f>
        <v/>
      </c>
      <c r="CW227" s="110" t="str">
        <f>IF(AND(CW$85&gt;=FB227,CW$85&lt;=FC227),IFERROR($G227/FD227,0),"")</f>
        <v/>
      </c>
      <c r="CX227" s="110" t="str">
        <f>IF(AND(CX$85&gt;=FB227,CX$85&lt;=FC227),IFERROR($G227/FD227,0),"")</f>
        <v/>
      </c>
      <c r="CY227" s="110" t="str">
        <f>IF(AND(CY$85&gt;=FB227,CY$85&lt;=FC227),IFERROR($G227/FD227,0),"")</f>
        <v/>
      </c>
      <c r="CZ227" s="110" t="str">
        <f>IF(AND(CZ$85&gt;=FB227,CZ$85&lt;=FC227),IFERROR($G227/FD227,0),"")</f>
        <v/>
      </c>
      <c r="DA227" s="110" t="str">
        <f>IF(AND(DA$85&gt;=FB227,DA$85&lt;=FC227),IFERROR($G227/FD227,0),"")</f>
        <v/>
      </c>
      <c r="DB227" s="110" t="str">
        <f>IF(AND(DB$85&gt;=FB227,DB$85&lt;=FC227),IFERROR($G227/FD227,0),"")</f>
        <v/>
      </c>
      <c r="DC227" s="110" t="str">
        <f>IF(AND(DC$85&gt;=FB227,DC$85&lt;=FC227),IFERROR($G227/FD227,0),"")</f>
        <v/>
      </c>
      <c r="DD227" s="110" t="str">
        <f>IF(AND(DD$85&gt;=FB227,DD$85&lt;=FC227),IFERROR($G227/FD227,0),"")</f>
        <v/>
      </c>
      <c r="DE227" s="110" t="str">
        <f>IF(AND(DE$85&gt;=FB227,DE$85&lt;=FC227),IFERROR($G227/FD227,0),"")</f>
        <v/>
      </c>
      <c r="DF227" s="110" t="str">
        <f>IF(AND(DF$85&gt;=FB227,DF$85&lt;=FC227),IFERROR($G227/FD227,0),"")</f>
        <v/>
      </c>
      <c r="DG227" s="110" t="str">
        <f>IF(AND(DG$85&gt;=FB227,DG$85&lt;=FC227),IFERROR($G227/FD227,0),"")</f>
        <v/>
      </c>
      <c r="DH227" s="110" t="str">
        <f>IF(AND(DH$85&gt;=FB227,DH$85&lt;=FC227),IFERROR($G227/FD227,0),"")</f>
        <v/>
      </c>
      <c r="DI227" s="110" t="str">
        <f>IF(AND(DI$85&gt;=FB227,DI$85&lt;=FC227),IFERROR($G227/FD227,0),"")</f>
        <v/>
      </c>
      <c r="DJ227" s="110" t="str">
        <f>IF(AND(DJ$85&gt;=FB227,DJ$85&lt;=FC227),IFERROR($G227/FD227,0),"")</f>
        <v/>
      </c>
      <c r="DK227" s="110" t="str">
        <f>IF(AND(DK$85&gt;=FB227,DK$85&lt;=FC227),IFERROR($G227/FD227,0),"")</f>
        <v/>
      </c>
      <c r="DL227" s="110" t="str">
        <f>IF(AND(DL$85&gt;=FB227,DL$85&lt;=FC227),IFERROR($G227/FD227,0),"")</f>
        <v/>
      </c>
      <c r="DM227" s="110" t="str">
        <f>IF(AND(DM$85&gt;=FB227,DM$85&lt;=FC227),IFERROR($G227/FD227,0),"")</f>
        <v/>
      </c>
      <c r="DN227" s="110" t="str">
        <f>IF(AND(DN$85&gt;=FB227,DN$85&lt;=FC227),IFERROR($G227/FD227,0),"")</f>
        <v/>
      </c>
      <c r="DO227" s="110" t="str">
        <f>IF(AND(DO$85&gt;=FB227,DO$85&lt;=FC227),IFERROR($G227/FD227,0),"")</f>
        <v/>
      </c>
      <c r="DP227" s="110" t="str">
        <f>IF(AND(DP$85&gt;=FB227,DP$85&lt;=FC227),IFERROR($G227/FD227,0),"")</f>
        <v/>
      </c>
      <c r="DQ227" s="110" t="str">
        <f>IF(AND(DQ$85&gt;=FB227,DQ$85&lt;=FC227),IFERROR($G227/FD227,0),"")</f>
        <v/>
      </c>
      <c r="DR227" s="110" t="str">
        <f>IF(AND(DR$85&gt;=FB227,DR$85&lt;=FC227),IFERROR($G227/FD227,0),"")</f>
        <v/>
      </c>
      <c r="DS227" s="110" t="str">
        <f>IF(AND(DS$85&gt;=FB227,DS$85&lt;=FC227),IFERROR($G227/FD227,0),"")</f>
        <v/>
      </c>
      <c r="DT227" s="110" t="str">
        <f>IF(AND(DT$85&gt;=FB227,DT$85&lt;=FC227),IFERROR($G227/FD227,0),"")</f>
        <v/>
      </c>
      <c r="DU227" s="110" t="str">
        <f>IF(AND(DU$85&gt;=FB227,DU$85&lt;=FC227),IFERROR($G227/FD227,0),"")</f>
        <v/>
      </c>
      <c r="DV227" s="110" t="str">
        <f>IF(AND(DV$85&gt;=FB227,DV$85&lt;=FC227),IFERROR($G227/FD227,0),"")</f>
        <v/>
      </c>
      <c r="DW227" s="110" t="str">
        <f>IF(AND(DW$85&gt;=FB227,DW$85&lt;=FC227),IFERROR($G227/FD227,0),"")</f>
        <v/>
      </c>
      <c r="DX227" s="110" t="str">
        <f>IF(AND(DX$85&gt;=FB227,DX$85&lt;=FC227),IFERROR($G227/FD227,0),"")</f>
        <v/>
      </c>
      <c r="DY227" s="110" t="str">
        <f>IF(AND(DY$85&gt;=FB227,DY$85&lt;=FC227),IFERROR($G227/FD227,0),"")</f>
        <v/>
      </c>
      <c r="DZ227" s="110" t="str">
        <f>IF(AND(DZ$85&gt;=FB227,DZ$85&lt;=FC227),IFERROR($G227/FD227,0),"")</f>
        <v/>
      </c>
      <c r="EA227" s="110" t="str">
        <f>IF(AND(EA$85&gt;=FB227,EA$85&lt;=FC227),IFERROR($G227/FD227,0),"")</f>
        <v/>
      </c>
      <c r="EB227" s="110" t="str">
        <f>IF(AND(EB$85&gt;=FB227,EB$85&lt;=FC227),IFERROR($G227/FD227,0),"")</f>
        <v/>
      </c>
      <c r="EC227" s="110" t="str">
        <f>IF(AND(EC$85&gt;=FB227,EC$85&lt;=FC227),IFERROR($G227/FD227,0),"")</f>
        <v/>
      </c>
      <c r="ED227" s="110" t="str">
        <f>IF(AND(ED$85&gt;=FB227,ED$85&lt;=FC227),IFERROR($G227/FD227,0),"")</f>
        <v/>
      </c>
      <c r="EE227" s="110" t="str">
        <f>IF(AND(EE$85&gt;=FB227,EE$85&lt;=FC227),IFERROR($G227/FD227,0),"")</f>
        <v/>
      </c>
      <c r="EF227" s="110" t="str">
        <f>IF(AND(EF$85&gt;=FB227,EF$85&lt;=FC227),IFERROR($G227/FD227,0),"")</f>
        <v/>
      </c>
      <c r="EG227" s="110" t="str">
        <f>IF(AND(EG$85&gt;=FB227,EG$85&lt;=FC227),IFERROR($G227/FD227,0),"")</f>
        <v/>
      </c>
      <c r="EH227" s="110" t="str">
        <f>IF(AND(EH$85&gt;=FB227,EH$85&lt;=FC227),IFERROR($G227/FD227,0),"")</f>
        <v/>
      </c>
      <c r="EI227" s="110" t="str">
        <f>IF(AND(EI$85&gt;=FB227,EI$85&lt;=FC227),IFERROR($G227/FD227,0),"")</f>
        <v/>
      </c>
      <c r="EJ227" s="110" t="str">
        <f>IF(AND(EJ$85&gt;=FB227,EJ$85&lt;=FC227),IFERROR($G227/FD227,0),"")</f>
        <v/>
      </c>
      <c r="EK227" s="110" t="str">
        <f>IF(AND(EK$85&gt;=FB227,EK$85&lt;=FC227),IFERROR($G227/FD227,0),"")</f>
        <v/>
      </c>
      <c r="EL227" s="110" t="str">
        <f>IF(AND(EL$85&gt;=FB227,EL$85&lt;=FC227),IFERROR($G227/FD227,0),"")</f>
        <v/>
      </c>
      <c r="EM227" s="110" t="str">
        <f>IF(AND(EM$85&gt;=FB227,EM$85&lt;=FC227),IFERROR($G227/FD227,0),"")</f>
        <v/>
      </c>
      <c r="EN227" s="110" t="str">
        <f>IF(AND(EN$85&gt;=FB227,EN$85&lt;=FC227),IFERROR($G227/FD227,0),"")</f>
        <v/>
      </c>
      <c r="EO227" s="110" t="str">
        <f>IF(AND(EO$85&gt;=FB227,EO$85&lt;=FC227),IFERROR($G227/FD227,0),"")</f>
        <v/>
      </c>
      <c r="EP227" s="110" t="str">
        <f>IF(AND(EP$85&gt;=FB227,EP$85&lt;=FC227),IFERROR($G227/FD227,0),"")</f>
        <v/>
      </c>
      <c r="EQ227" s="110" t="str">
        <f>IF(AND(EQ$85&gt;=FB227,EQ$85&lt;=FC227),IFERROR($G227/FD227,0),"")</f>
        <v/>
      </c>
      <c r="ER227" s="110" t="str">
        <f>IF(AND(ER$85&gt;=FB227,ER$85&lt;=FC227),IFERROR($G227/FD227,0),"")</f>
        <v/>
      </c>
      <c r="ES227" s="110" t="str">
        <f>IF(AND(ES$85&gt;=FB227,ES$85&lt;=FC227),IFERROR($G227/FD227,0),"")</f>
        <v/>
      </c>
      <c r="ET227" s="110" t="str">
        <f>IF(AND(ET$85&gt;=FB227,ET$85&lt;=FC227),IFERROR($G227/FD227,0),"")</f>
        <v/>
      </c>
      <c r="EU227" s="110">
        <f>IF(AND(EU$85&gt;=FB227,EU$85&lt;=FC227),IFERROR($G227/FD227,0),"")</f>
        <v>8928.5714285714275</v>
      </c>
      <c r="EV227" s="110">
        <f>IF(AND(EV$85&gt;=FB227,EV$85&lt;=FC227),IFERROR($G227/FD227,0),"")</f>
        <v>8928.5714285714275</v>
      </c>
      <c r="EW227" s="110">
        <f>IF(AND(EW$85&gt;=FB227,EW$85&lt;=FC227),IFERROR($G227/FD227,0),"")</f>
        <v>8928.5714285714275</v>
      </c>
      <c r="EX227" s="110">
        <f>IF(AND(EX$85&gt;=FB227,EX$85&lt;=FC227),IFERROR($G227/FD227,0),"")</f>
        <v>8928.5714285714275</v>
      </c>
      <c r="EY227" s="110">
        <f>IF(AND(EY$85&gt;=FB227,EY$85&lt;=FC227),IFERROR($G227/FD227,0),"")</f>
        <v>8928.5714285714275</v>
      </c>
      <c r="EZ227" s="110">
        <f>IF(AND(EZ$85&gt;=FB227,EZ$85&lt;=FC227),IFERROR($G227/FD227,0),"")</f>
        <v>8928.5714285714275</v>
      </c>
      <c r="FA227" s="110">
        <f>IF(AND(FA$85&gt;=FB227,FA$85&lt;=FC227),IFERROR($G227/FD227,0),"")</f>
        <v>8928.5714285714275</v>
      </c>
      <c r="FB227">
        <f>'06_Presupuesto'!J310-'02_Rendimientos'!$B$79+1</f>
        <v>144</v>
      </c>
      <c r="FC227">
        <f>'06_Presupuesto'!K310-'02_Rendimientos'!$B$79+1</f>
        <v>150</v>
      </c>
      <c r="FD227">
        <f>FC227-FB227+1</f>
        <v>7</v>
      </c>
    </row>
    <row r="228" spans="2:160">
      <c r="B228" t="str">
        <f>'06_Presupuesto'!K145</f>
        <v>F.5</v>
      </c>
      <c r="C228" t="str">
        <f>'06_Presupuesto'!L145</f>
        <v>VISCOTE</v>
      </c>
      <c r="D228" t="str">
        <f>'06_Presupuesto'!M145</f>
        <v>UNI</v>
      </c>
      <c r="E228" s="90">
        <f>'06_Presupuesto'!N145</f>
        <v>5</v>
      </c>
      <c r="F228" s="90">
        <f>'06_Presupuesto'!O145</f>
        <v>21874.999999999996</v>
      </c>
      <c r="G228" s="90">
        <f>'06_Presupuesto'!P145</f>
        <v>109374.99999999999</v>
      </c>
      <c r="H228" s="90" t="str">
        <f>IF(AND(H$85&gt;=FB228,H$85&lt;=FC228),IFERROR($G228/FD228,0),"")</f>
        <v/>
      </c>
      <c r="I228" s="90" t="str">
        <f>IF(AND(I$85&gt;=FB228,I$85&lt;=FC228),IFERROR($G228/FD228,0),"")</f>
        <v/>
      </c>
      <c r="J228" s="90" t="str">
        <f>IF(AND(J$85&gt;=FB228,J$85&lt;=FC228),IFERROR($G228/FD228,0),"")</f>
        <v/>
      </c>
      <c r="K228" s="90" t="str">
        <f>IF(AND(K$85&gt;=FB228,K$85&lt;=FC228),IFERROR($G228/FD228,0),"")</f>
        <v/>
      </c>
      <c r="L228" s="90" t="str">
        <f>IF(AND(L$85&gt;=FB228,L$85&lt;=FC228),IFERROR($G228/FD228,0),"")</f>
        <v/>
      </c>
      <c r="M228" s="90" t="str">
        <f>IF(AND(M$85&gt;=FB228,M$85&lt;=FC228),IFERROR($G228/FD228,0),"")</f>
        <v/>
      </c>
      <c r="N228" s="90" t="str">
        <f>IF(AND(N$85&gt;=FB228,N$85&lt;=FC228),IFERROR($G228/FD228,0),"")</f>
        <v/>
      </c>
      <c r="O228" s="90" t="str">
        <f>IF(AND(O$85&gt;=FB228,O$85&lt;=FC228),IFERROR($G228/FD228,0),"")</f>
        <v/>
      </c>
      <c r="P228" s="90" t="str">
        <f>IF(AND(P$85&gt;=FB228,P$85&lt;=FC228),IFERROR($G228/FD228,0),"")</f>
        <v/>
      </c>
      <c r="Q228" s="90" t="str">
        <f>IF(AND(Q$85&gt;=FB228,Q$85&lt;=FC228),IFERROR($G228/FD228,0),"")</f>
        <v/>
      </c>
      <c r="R228" s="90" t="str">
        <f>IF(AND(R$85&gt;=FB228,R$85&lt;=FC228),IFERROR($G228/FD228,0),"")</f>
        <v/>
      </c>
      <c r="S228" s="90" t="str">
        <f>IF(AND(S$85&gt;=FB228,S$85&lt;=FC228),IFERROR($G228/FD228,0),"")</f>
        <v/>
      </c>
      <c r="T228" s="90" t="str">
        <f>IF(AND(T$85&gt;=FB228,T$85&lt;=FC228),IFERROR($G228/FD228,0),"")</f>
        <v/>
      </c>
      <c r="U228" s="90" t="str">
        <f>IF(AND(U$85&gt;=FB228,U$85&lt;=FC228),IFERROR($G228/FD228,0),"")</f>
        <v/>
      </c>
      <c r="V228" s="90" t="str">
        <f>IF(AND(V$85&gt;=FB228,V$85&lt;=FC228),IFERROR($G228/FD228,0),"")</f>
        <v/>
      </c>
      <c r="W228" s="90" t="str">
        <f>IF(AND(W$85&gt;=FB228,W$85&lt;=FC228),IFERROR($G228/FD228,0),"")</f>
        <v/>
      </c>
      <c r="X228" s="90" t="str">
        <f>IF(AND(X$85&gt;=FB228,X$85&lt;=FC228),IFERROR($G228/FD228,0),"")</f>
        <v/>
      </c>
      <c r="Y228" s="90" t="str">
        <f>IF(AND(Y$85&gt;=FB228,Y$85&lt;=FC228),IFERROR($G228/FD228,0),"")</f>
        <v/>
      </c>
      <c r="Z228" s="90" t="str">
        <f>IF(AND(Z$85&gt;=FB228,Z$85&lt;=FC228),IFERROR($G228/FD228,0),"")</f>
        <v/>
      </c>
      <c r="AA228" s="90" t="str">
        <f>IF(AND(AA$85&gt;=FB228,AA$85&lt;=FC228),IFERROR($G228/FD228,0),"")</f>
        <v/>
      </c>
      <c r="AB228" s="90" t="str">
        <f>IF(AND(AB$85&gt;=FB228,AB$85&lt;=FC228),IFERROR($G228/FD228,0),"")</f>
        <v/>
      </c>
      <c r="AC228" s="90" t="str">
        <f>IF(AND(AC$85&gt;=FB228,AC$85&lt;=FC228),IFERROR($G228/FD228,0),"")</f>
        <v/>
      </c>
      <c r="AD228" s="90" t="str">
        <f>IF(AND(AD$85&gt;=FB228,AD$85&lt;=FC228),IFERROR($G228/FD228,0),"")</f>
        <v/>
      </c>
      <c r="AE228" s="90" t="str">
        <f>IF(AND(AE$85&gt;=FB228,AE$85&lt;=FC228),IFERROR($G228/FD228,0),"")</f>
        <v/>
      </c>
      <c r="AF228" s="90" t="str">
        <f>IF(AND(AF$85&gt;=FB228,AF$85&lt;=FC228),IFERROR($G228/FD228,0),"")</f>
        <v/>
      </c>
      <c r="AG228" s="90" t="str">
        <f>IF(AND(AG$85&gt;=FB228,AG$85&lt;=FC228),IFERROR($G228/FD228,0),"")</f>
        <v/>
      </c>
      <c r="AH228" s="90" t="str">
        <f>IF(AND(AH$85&gt;=FB228,AH$85&lt;=FC228),IFERROR($G228/FD228,0),"")</f>
        <v/>
      </c>
      <c r="AI228" s="90" t="str">
        <f>IF(AND(AI$85&gt;=FB228,AI$85&lt;=FC228),IFERROR($G228/FD228,0),"")</f>
        <v/>
      </c>
      <c r="AJ228" s="90" t="str">
        <f>IF(AND(AJ$85&gt;=FB228,AJ$85&lt;=FC228),IFERROR($G228/FD228,0),"")</f>
        <v/>
      </c>
      <c r="AK228" s="90" t="str">
        <f>IF(AND(AK$85&gt;=FB228,AK$85&lt;=FC228),IFERROR($G228/FD228,0),"")</f>
        <v/>
      </c>
      <c r="AL228" s="90" t="str">
        <f>IF(AND(AL$85&gt;=FB228,AL$85&lt;=FC228),IFERROR($G228/FD228,0),"")</f>
        <v/>
      </c>
      <c r="AM228" s="90" t="str">
        <f>IF(AND(AM$85&gt;=FB228,AM$85&lt;=FC228),IFERROR($G228/FD228,0),"")</f>
        <v/>
      </c>
      <c r="AN228" s="90" t="str">
        <f>IF(AND(AN$85&gt;=FB228,AN$85&lt;=FC228),IFERROR($G228/FD228,0),"")</f>
        <v/>
      </c>
      <c r="AO228" s="90" t="str">
        <f>IF(AND(AO$85&gt;=FB228,AO$85&lt;=FC228),IFERROR($G228/FD228,0),"")</f>
        <v/>
      </c>
      <c r="AP228" s="90" t="str">
        <f>IF(AND(AP$85&gt;=FB228,AP$85&lt;=FC228),IFERROR($G228/FD228,0),"")</f>
        <v/>
      </c>
      <c r="AQ228" s="90" t="str">
        <f>IF(AND(AQ$85&gt;=FB228,AQ$85&lt;=FC228),IFERROR($G228/FD228,0),"")</f>
        <v/>
      </c>
      <c r="AR228" s="90" t="str">
        <f>IF(AND(AR$85&gt;=FB228,AR$85&lt;=FC228),IFERROR($G228/FD228,0),"")</f>
        <v/>
      </c>
      <c r="AS228" s="90" t="str">
        <f>IF(AND(AS$85&gt;=FB228,AS$85&lt;=FC228),IFERROR($G228/FD228,0),"")</f>
        <v/>
      </c>
      <c r="AT228" s="90" t="str">
        <f>IF(AND(AT$85&gt;=FB228,AT$85&lt;=FC228),IFERROR($G228/FD228,0),"")</f>
        <v/>
      </c>
      <c r="AU228" s="90" t="str">
        <f>IF(AND(AU$85&gt;=FB228,AU$85&lt;=FC228),IFERROR($G228/FD228,0),"")</f>
        <v/>
      </c>
      <c r="AV228" s="90" t="str">
        <f>IF(AND(AV$85&gt;=FB228,AV$85&lt;=FC228),IFERROR($G228/FD228,0),"")</f>
        <v/>
      </c>
      <c r="AW228" s="90" t="str">
        <f>IF(AND(AW$85&gt;=FB228,AW$85&lt;=FC228),IFERROR($G228/FD228,0),"")</f>
        <v/>
      </c>
      <c r="AX228" s="90" t="str">
        <f>IF(AND(AX$85&gt;=FB228,AX$85&lt;=FC228),IFERROR($G228/FD228,0),"")</f>
        <v/>
      </c>
      <c r="AY228" s="90" t="str">
        <f>IF(AND(AY$85&gt;=FB228,AY$85&lt;=FC228),IFERROR($G228/FD228,0),"")</f>
        <v/>
      </c>
      <c r="AZ228" s="90" t="str">
        <f>IF(AND(AZ$85&gt;=FB228,AZ$85&lt;=FC228),IFERROR($G228/FD228,0),"")</f>
        <v/>
      </c>
      <c r="BA228" s="90" t="str">
        <f>IF(AND(BA$85&gt;=FB228,BA$85&lt;=FC228),IFERROR($G228/FD228,0),"")</f>
        <v/>
      </c>
      <c r="BB228" s="90" t="str">
        <f>IF(AND(BB$85&gt;=FB228,BB$85&lt;=FC228),IFERROR($G228/FD228,0),"")</f>
        <v/>
      </c>
      <c r="BC228" s="90" t="str">
        <f>IF(AND(BC$85&gt;=FB228,BC$85&lt;=FC228),IFERROR($G228/FD228,0),"")</f>
        <v/>
      </c>
      <c r="BD228" s="90" t="str">
        <f>IF(AND(BD$85&gt;=FB228,BD$85&lt;=FC228),IFERROR($G228/FD228,0),"")</f>
        <v/>
      </c>
      <c r="BE228" s="90" t="str">
        <f>IF(AND(BE$85&gt;=FB228,BE$85&lt;=FC228),IFERROR($G228/FD228,0),"")</f>
        <v/>
      </c>
      <c r="BF228" s="90" t="str">
        <f>IF(AND(BF$85&gt;=FB228,BF$85&lt;=FC228),IFERROR($G228/FD228,0),"")</f>
        <v/>
      </c>
      <c r="BG228" s="90" t="str">
        <f>IF(AND(BG$85&gt;=FB228,BG$85&lt;=FC228),IFERROR($G228/FD228,0),"")</f>
        <v/>
      </c>
      <c r="BH228" s="90" t="str">
        <f>IF(AND(BH$85&gt;=FB228,BH$85&lt;=FC228),IFERROR($G228/FD228,0),"")</f>
        <v/>
      </c>
      <c r="BI228" s="90" t="str">
        <f>IF(AND(BI$85&gt;=FB228,BI$85&lt;=FC228),IFERROR($G228/FD228,0),"")</f>
        <v/>
      </c>
      <c r="BJ228" s="90" t="str">
        <f>IF(AND(BJ$85&gt;=FB228,BJ$85&lt;=FC228),IFERROR($G228/FD228,0),"")</f>
        <v/>
      </c>
      <c r="BK228" s="90" t="str">
        <f>IF(AND(BK$85&gt;=FB228,BK$85&lt;=FC228),IFERROR($G228/FD228,0),"")</f>
        <v/>
      </c>
      <c r="BL228" s="90" t="str">
        <f>IF(AND(BL$85&gt;=FB228,BL$85&lt;=FC228),IFERROR($G228/FD228,0),"")</f>
        <v/>
      </c>
      <c r="BM228" s="90" t="str">
        <f>IF(AND(BM$85&gt;=FB228,BM$85&lt;=FC228),IFERROR($G228/FD228,0),"")</f>
        <v/>
      </c>
      <c r="BN228" s="90" t="str">
        <f>IF(AND(BN$85&gt;=FB228,BN$85&lt;=FC228),IFERROR($G228/FD228,0),"")</f>
        <v/>
      </c>
      <c r="BO228" s="90" t="str">
        <f>IF(AND(BO$85&gt;=FB228,BO$85&lt;=FC228),IFERROR($G228/FD228,0),"")</f>
        <v/>
      </c>
      <c r="BP228" s="90" t="str">
        <f>IF(AND(BP$85&gt;=FB228,BP$85&lt;=FC228),IFERROR($G228/FD228,0),"")</f>
        <v/>
      </c>
      <c r="BQ228" s="90" t="str">
        <f>IF(AND(BQ$85&gt;=FB228,BQ$85&lt;=FC228),IFERROR($G228/FD228,0),"")</f>
        <v/>
      </c>
      <c r="BR228" s="90" t="str">
        <f>IF(AND(BR$85&gt;=FB228,BR$85&lt;=FC228),IFERROR($G228/FD228,0),"")</f>
        <v/>
      </c>
      <c r="BS228" s="90" t="str">
        <f>IF(AND(BS$85&gt;=FB228,BS$85&lt;=FC228),IFERROR($G228/FD228,0),"")</f>
        <v/>
      </c>
      <c r="BT228" s="90" t="str">
        <f>IF(AND(BT$85&gt;=FB228,BT$85&lt;=FC228),IFERROR($G228/FD228,0),"")</f>
        <v/>
      </c>
      <c r="BU228" s="90" t="str">
        <f>IF(AND(BU$85&gt;=FB228,BU$85&lt;=FC228),IFERROR($G228/FD228,0),"")</f>
        <v/>
      </c>
      <c r="BV228" s="90" t="str">
        <f>IF(AND(BV$85&gt;=FB228,BV$85&lt;=FC228),IFERROR($G228/FD228,0),"")</f>
        <v/>
      </c>
      <c r="BW228" s="90" t="str">
        <f>IF(AND(BW$85&gt;=FB228,BW$85&lt;=FC228),IFERROR($G228/FD228,0),"")</f>
        <v/>
      </c>
      <c r="BX228" s="90" t="str">
        <f>IF(AND(BX$85&gt;=FB228,BX$85&lt;=FC228),IFERROR($G228/FD228,0),"")</f>
        <v/>
      </c>
      <c r="BY228" s="90" t="str">
        <f>IF(AND(BY$85&gt;=FB228,BY$85&lt;=FC228),IFERROR($G228/FD228,0),"")</f>
        <v/>
      </c>
      <c r="BZ228" s="90" t="str">
        <f>IF(AND(BZ$85&gt;=FB228,BZ$85&lt;=FC228),IFERROR($G228/FD228,0),"")</f>
        <v/>
      </c>
      <c r="CA228" s="90" t="str">
        <f>IF(AND(CA$85&gt;=FB228,CA$85&lt;=FC228),IFERROR($G228/FD228,0),"")</f>
        <v/>
      </c>
      <c r="CB228" s="90" t="str">
        <f>IF(AND(CB$85&gt;=FB228,CB$85&lt;=FC228),IFERROR($G228/FD228,0),"")</f>
        <v/>
      </c>
      <c r="CC228" s="90" t="str">
        <f>IF(AND(CC$85&gt;=FB228,CC$85&lt;=FC228),IFERROR($G228/FD228,0),"")</f>
        <v/>
      </c>
      <c r="CD228" s="90" t="str">
        <f>IF(AND(CD$85&gt;=FB228,CD$85&lt;=FC228),IFERROR($G228/FD228,0),"")</f>
        <v/>
      </c>
      <c r="CE228" s="90" t="str">
        <f>IF(AND(CE$85&gt;=FB228,CE$85&lt;=FC228),IFERROR($G228/FD228,0),"")</f>
        <v/>
      </c>
      <c r="CF228" s="90" t="str">
        <f>IF(AND(CF$85&gt;=FB228,CF$85&lt;=FC228),IFERROR($G228/FD228,0),"")</f>
        <v/>
      </c>
      <c r="CG228" s="90" t="str">
        <f>IF(AND(CG$85&gt;=FB228,CG$85&lt;=FC228),IFERROR($G228/FD228,0),"")</f>
        <v/>
      </c>
      <c r="CH228" s="90" t="str">
        <f>IF(AND(CH$85&gt;=FB228,CH$85&lt;=FC228),IFERROR($G228/FD228,0),"")</f>
        <v/>
      </c>
      <c r="CI228" s="90" t="str">
        <f>IF(AND(CI$85&gt;=FB228,CI$85&lt;=FC228),IFERROR($G228/FD228,0),"")</f>
        <v/>
      </c>
      <c r="CJ228" s="90" t="str">
        <f>IF(AND(CJ$85&gt;=FB228,CJ$85&lt;=FC228),IFERROR($G228/FD228,0),"")</f>
        <v/>
      </c>
      <c r="CK228" s="90" t="str">
        <f>IF(AND(CK$85&gt;=FB228,CK$85&lt;=FC228),IFERROR($G228/FD228,0),"")</f>
        <v/>
      </c>
      <c r="CL228" s="90" t="str">
        <f>IF(AND(CL$85&gt;=FB228,CL$85&lt;=FC228),IFERROR($G228/FD228,0),"")</f>
        <v/>
      </c>
      <c r="CM228" s="90" t="str">
        <f>IF(AND(CM$85&gt;=FB228,CM$85&lt;=FC228),IFERROR($G228/FD228,0),"")</f>
        <v/>
      </c>
      <c r="CN228" s="90" t="str">
        <f>IF(AND(CN$85&gt;=FB228,CN$85&lt;=FC228),IFERROR($G228/FD228,0),"")</f>
        <v/>
      </c>
      <c r="CO228" s="90" t="str">
        <f>IF(AND(CO$85&gt;=FB228,CO$85&lt;=FC228),IFERROR($G228/FD228,0),"")</f>
        <v/>
      </c>
      <c r="CP228" s="90" t="str">
        <f>IF(AND(CP$85&gt;=FB228,CP$85&lt;=FC228),IFERROR($G228/FD228,0),"")</f>
        <v/>
      </c>
      <c r="CQ228" s="90" t="str">
        <f>IF(AND(CQ$85&gt;=FB228,CQ$85&lt;=FC228),IFERROR($G228/FD228,0),"")</f>
        <v/>
      </c>
      <c r="CR228" s="90" t="str">
        <f>IF(AND(CR$85&gt;=FB228,CR$85&lt;=FC228),IFERROR($G228/FD228,0),"")</f>
        <v/>
      </c>
      <c r="CS228" s="90" t="str">
        <f>IF(AND(CS$85&gt;=FB228,CS$85&lt;=FC228),IFERROR($G228/FD228,0),"")</f>
        <v/>
      </c>
      <c r="CT228" s="90" t="str">
        <f>IF(AND(CT$85&gt;=FB228,CT$85&lt;=FC228),IFERROR($G228/FD228,0),"")</f>
        <v/>
      </c>
      <c r="CU228" s="90" t="str">
        <f>IF(AND(CU$85&gt;=FB228,CU$85&lt;=FC228),IFERROR($G228/FD228,0),"")</f>
        <v/>
      </c>
      <c r="CV228" s="90" t="str">
        <f>IF(AND(CV$85&gt;=FB228,CV$85&lt;=FC228),IFERROR($G228/FD228,0),"")</f>
        <v/>
      </c>
      <c r="CW228" s="90" t="str">
        <f>IF(AND(CW$85&gt;=FB228,CW$85&lt;=FC228),IFERROR($G228/FD228,0),"")</f>
        <v/>
      </c>
      <c r="CX228" s="90" t="str">
        <f>IF(AND(CX$85&gt;=FB228,CX$85&lt;=FC228),IFERROR($G228/FD228,0),"")</f>
        <v/>
      </c>
      <c r="CY228" s="90" t="str">
        <f>IF(AND(CY$85&gt;=FB228,CY$85&lt;=FC228),IFERROR($G228/FD228,0),"")</f>
        <v/>
      </c>
      <c r="CZ228" s="90" t="str">
        <f>IF(AND(CZ$85&gt;=FB228,CZ$85&lt;=FC228),IFERROR($G228/FD228,0),"")</f>
        <v/>
      </c>
      <c r="DA228" s="90" t="str">
        <f>IF(AND(DA$85&gt;=FB228,DA$85&lt;=FC228),IFERROR($G228/FD228,0),"")</f>
        <v/>
      </c>
      <c r="DB228" s="90" t="str">
        <f>IF(AND(DB$85&gt;=FB228,DB$85&lt;=FC228),IFERROR($G228/FD228,0),"")</f>
        <v/>
      </c>
      <c r="DC228" s="90" t="str">
        <f>IF(AND(DC$85&gt;=FB228,DC$85&lt;=FC228),IFERROR($G228/FD228,0),"")</f>
        <v/>
      </c>
      <c r="DD228" s="90" t="str">
        <f>IF(AND(DD$85&gt;=FB228,DD$85&lt;=FC228),IFERROR($G228/FD228,0),"")</f>
        <v/>
      </c>
      <c r="DE228" s="90" t="str">
        <f>IF(AND(DE$85&gt;=FB228,DE$85&lt;=FC228),IFERROR($G228/FD228,0),"")</f>
        <v/>
      </c>
      <c r="DF228" s="90" t="str">
        <f>IF(AND(DF$85&gt;=FB228,DF$85&lt;=FC228),IFERROR($G228/FD228,0),"")</f>
        <v/>
      </c>
      <c r="DG228" s="90" t="str">
        <f>IF(AND(DG$85&gt;=FB228,DG$85&lt;=FC228),IFERROR($G228/FD228,0),"")</f>
        <v/>
      </c>
      <c r="DH228" s="90" t="str">
        <f>IF(AND(DH$85&gt;=FB228,DH$85&lt;=FC228),IFERROR($G228/FD228,0),"")</f>
        <v/>
      </c>
      <c r="DI228" s="90" t="str">
        <f>IF(AND(DI$85&gt;=FB228,DI$85&lt;=FC228),IFERROR($G228/FD228,0),"")</f>
        <v/>
      </c>
      <c r="DJ228" s="90" t="str">
        <f>IF(AND(DJ$85&gt;=FB228,DJ$85&lt;=FC228),IFERROR($G228/FD228,0),"")</f>
        <v/>
      </c>
      <c r="DK228" s="90" t="str">
        <f>IF(AND(DK$85&gt;=FB228,DK$85&lt;=FC228),IFERROR($G228/FD228,0),"")</f>
        <v/>
      </c>
      <c r="DL228" s="90" t="str">
        <f>IF(AND(DL$85&gt;=FB228,DL$85&lt;=FC228),IFERROR($G228/FD228,0),"")</f>
        <v/>
      </c>
      <c r="DM228" s="90" t="str">
        <f>IF(AND(DM$85&gt;=FB228,DM$85&lt;=FC228),IFERROR($G228/FD228,0),"")</f>
        <v/>
      </c>
      <c r="DN228" s="90" t="str">
        <f>IF(AND(DN$85&gt;=FB228,DN$85&lt;=FC228),IFERROR($G228/FD228,0),"")</f>
        <v/>
      </c>
      <c r="DO228" s="90" t="str">
        <f>IF(AND(DO$85&gt;=FB228,DO$85&lt;=FC228),IFERROR($G228/FD228,0),"")</f>
        <v/>
      </c>
      <c r="DP228" s="90" t="str">
        <f>IF(AND(DP$85&gt;=FB228,DP$85&lt;=FC228),IFERROR($G228/FD228,0),"")</f>
        <v/>
      </c>
      <c r="DQ228" s="90" t="str">
        <f>IF(AND(DQ$85&gt;=FB228,DQ$85&lt;=FC228),IFERROR($G228/FD228,0),"")</f>
        <v/>
      </c>
      <c r="DR228" s="90" t="str">
        <f>IF(AND(DR$85&gt;=FB228,DR$85&lt;=FC228),IFERROR($G228/FD228,0),"")</f>
        <v/>
      </c>
      <c r="DS228" s="90" t="str">
        <f>IF(AND(DS$85&gt;=FB228,DS$85&lt;=FC228),IFERROR($G228/FD228,0),"")</f>
        <v/>
      </c>
      <c r="DT228" s="90" t="str">
        <f>IF(AND(DT$85&gt;=FB228,DT$85&lt;=FC228),IFERROR($G228/FD228,0),"")</f>
        <v/>
      </c>
      <c r="DU228" s="90" t="str">
        <f>IF(AND(DU$85&gt;=FB228,DU$85&lt;=FC228),IFERROR($G228/FD228,0),"")</f>
        <v/>
      </c>
      <c r="DV228" s="90" t="str">
        <f>IF(AND(DV$85&gt;=FB228,DV$85&lt;=FC228),IFERROR($G228/FD228,0),"")</f>
        <v/>
      </c>
      <c r="DW228" s="90" t="str">
        <f>IF(AND(DW$85&gt;=FB228,DW$85&lt;=FC228),IFERROR($G228/FD228,0),"")</f>
        <v/>
      </c>
      <c r="DX228" s="90" t="str">
        <f>IF(AND(DX$85&gt;=FB228,DX$85&lt;=FC228),IFERROR($G228/FD228,0),"")</f>
        <v/>
      </c>
      <c r="DY228" s="90" t="str">
        <f>IF(AND(DY$85&gt;=FB228,DY$85&lt;=FC228),IFERROR($G228/FD228,0),"")</f>
        <v/>
      </c>
      <c r="DZ228" s="90" t="str">
        <f>IF(AND(DZ$85&gt;=FB228,DZ$85&lt;=FC228),IFERROR($G228/FD228,0),"")</f>
        <v/>
      </c>
      <c r="EA228" s="90" t="str">
        <f>IF(AND(EA$85&gt;=FB228,EA$85&lt;=FC228),IFERROR($G228/FD228,0),"")</f>
        <v/>
      </c>
      <c r="EB228" s="90" t="str">
        <f>IF(AND(EB$85&gt;=FB228,EB$85&lt;=FC228),IFERROR($G228/FD228,0),"")</f>
        <v/>
      </c>
      <c r="EC228" s="90" t="str">
        <f>IF(AND(EC$85&gt;=FB228,EC$85&lt;=FC228),IFERROR($G228/FD228,0),"")</f>
        <v/>
      </c>
      <c r="ED228" s="90" t="str">
        <f>IF(AND(ED$85&gt;=FB228,ED$85&lt;=FC228),IFERROR($G228/FD228,0),"")</f>
        <v/>
      </c>
      <c r="EE228" s="90" t="str">
        <f>IF(AND(EE$85&gt;=FB228,EE$85&lt;=FC228),IFERROR($G228/FD228,0),"")</f>
        <v/>
      </c>
      <c r="EF228" s="90" t="str">
        <f>IF(AND(EF$85&gt;=FB228,EF$85&lt;=FC228),IFERROR($G228/FD228,0),"")</f>
        <v/>
      </c>
      <c r="EG228" s="90" t="str">
        <f>IF(AND(EG$85&gt;=FB228,EG$85&lt;=FC228),IFERROR($G228/FD228,0),"")</f>
        <v/>
      </c>
      <c r="EH228" s="90" t="str">
        <f>IF(AND(EH$85&gt;=FB228,EH$85&lt;=FC228),IFERROR($G228/FD228,0),"")</f>
        <v/>
      </c>
      <c r="EI228" s="90" t="str">
        <f>IF(AND(EI$85&gt;=FB228,EI$85&lt;=FC228),IFERROR($G228/FD228,0),"")</f>
        <v/>
      </c>
      <c r="EJ228" s="90" t="str">
        <f>IF(AND(EJ$85&gt;=FB228,EJ$85&lt;=FC228),IFERROR($G228/FD228,0),"")</f>
        <v/>
      </c>
      <c r="EK228" s="90" t="str">
        <f>IF(AND(EK$85&gt;=FB228,EK$85&lt;=FC228),IFERROR($G228/FD228,0),"")</f>
        <v/>
      </c>
      <c r="EL228" s="90" t="str">
        <f>IF(AND(EL$85&gt;=FB228,EL$85&lt;=FC228),IFERROR($G228/FD228,0),"")</f>
        <v/>
      </c>
      <c r="EM228" s="90" t="str">
        <f>IF(AND(EM$85&gt;=FB228,EM$85&lt;=FC228),IFERROR($G228/FD228,0),"")</f>
        <v/>
      </c>
      <c r="EN228" s="90" t="str">
        <f>IF(AND(EN$85&gt;=FB228,EN$85&lt;=FC228),IFERROR($G228/FD228,0),"")</f>
        <v/>
      </c>
      <c r="EO228" s="90" t="str">
        <f>IF(AND(EO$85&gt;=FB228,EO$85&lt;=FC228),IFERROR($G228/FD228,0),"")</f>
        <v/>
      </c>
      <c r="EP228" s="90" t="str">
        <f>IF(AND(EP$85&gt;=FB228,EP$85&lt;=FC228),IFERROR($G228/FD228,0),"")</f>
        <v/>
      </c>
      <c r="EQ228" s="90" t="str">
        <f>IF(AND(EQ$85&gt;=FB228,EQ$85&lt;=FC228),IFERROR($G228/FD228,0),"")</f>
        <v/>
      </c>
      <c r="ER228" s="90" t="str">
        <f>IF(AND(ER$85&gt;=FB228,ER$85&lt;=FC228),IFERROR($G228/FD228,0),"")</f>
        <v/>
      </c>
      <c r="ES228" s="90" t="str">
        <f>IF(AND(ES$85&gt;=FB228,ES$85&lt;=FC228),IFERROR($G228/FD228,0),"")</f>
        <v/>
      </c>
      <c r="ET228" s="90" t="str">
        <f>IF(AND(ET$85&gt;=FB228,ET$85&lt;=FC228),IFERROR($G228/FD228,0),"")</f>
        <v/>
      </c>
      <c r="EU228" s="90">
        <f>IF(AND(EU$85&gt;=FB228,EU$85&lt;=FC228),IFERROR($G228/FD228,0),"")</f>
        <v>15624.999999999998</v>
      </c>
      <c r="EV228" s="90">
        <f>IF(AND(EV$85&gt;=FB228,EV$85&lt;=FC228),IFERROR($G228/FD228,0),"")</f>
        <v>15624.999999999998</v>
      </c>
      <c r="EW228" s="90">
        <f>IF(AND(EW$85&gt;=FB228,EW$85&lt;=FC228),IFERROR($G228/FD228,0),"")</f>
        <v>15624.999999999998</v>
      </c>
      <c r="EX228" s="90">
        <f>IF(AND(EX$85&gt;=FB228,EX$85&lt;=FC228),IFERROR($G228/FD228,0),"")</f>
        <v>15624.999999999998</v>
      </c>
      <c r="EY228" s="90">
        <f>IF(AND(EY$85&gt;=FB228,EY$85&lt;=FC228),IFERROR($G228/FD228,0),"")</f>
        <v>15624.999999999998</v>
      </c>
      <c r="EZ228" s="90">
        <f>IF(AND(EZ$85&gt;=FB228,EZ$85&lt;=FC228),IFERROR($G228/FD228,0),"")</f>
        <v>15624.999999999998</v>
      </c>
      <c r="FA228" s="90">
        <f>IF(AND(FA$85&gt;=FB228,FA$85&lt;=FC228),IFERROR($G228/FD228,0),"")</f>
        <v>15624.999999999998</v>
      </c>
      <c r="FB228">
        <f>'06_Presupuesto'!J311-'02_Rendimientos'!$B$79+1</f>
        <v>144</v>
      </c>
      <c r="FC228">
        <f>'06_Presupuesto'!K311-'02_Rendimientos'!$B$79+1</f>
        <v>150</v>
      </c>
      <c r="FD228">
        <f>FC228-FB228+1</f>
        <v>7</v>
      </c>
    </row>
    <row r="229" spans="2:160">
      <c r="B229" s="109" t="str">
        <f>'06_Presupuesto'!K146</f>
        <v>F.6</v>
      </c>
      <c r="C229" s="109" t="str">
        <f>'06_Presupuesto'!L146</f>
        <v>JACARANDÁ</v>
      </c>
      <c r="D229" s="109" t="str">
        <f>'06_Presupuesto'!M146</f>
        <v>UNI</v>
      </c>
      <c r="E229" s="110">
        <f>'06_Presupuesto'!N146</f>
        <v>4</v>
      </c>
      <c r="F229" s="110">
        <f>'06_Presupuesto'!O146</f>
        <v>47500</v>
      </c>
      <c r="G229" s="110">
        <f>'06_Presupuesto'!P146</f>
        <v>190000</v>
      </c>
      <c r="H229" s="110" t="str">
        <f>IF(AND(H$85&gt;=FB229,H$85&lt;=FC229),IFERROR($G229/FD229,0),"")</f>
        <v/>
      </c>
      <c r="I229" s="110" t="str">
        <f>IF(AND(I$85&gt;=FB229,I$85&lt;=FC229),IFERROR($G229/FD229,0),"")</f>
        <v/>
      </c>
      <c r="J229" s="110" t="str">
        <f>IF(AND(J$85&gt;=FB229,J$85&lt;=FC229),IFERROR($G229/FD229,0),"")</f>
        <v/>
      </c>
      <c r="K229" s="110" t="str">
        <f>IF(AND(K$85&gt;=FB229,K$85&lt;=FC229),IFERROR($G229/FD229,0),"")</f>
        <v/>
      </c>
      <c r="L229" s="110" t="str">
        <f>IF(AND(L$85&gt;=FB229,L$85&lt;=FC229),IFERROR($G229/FD229,0),"")</f>
        <v/>
      </c>
      <c r="M229" s="110" t="str">
        <f>IF(AND(M$85&gt;=FB229,M$85&lt;=FC229),IFERROR($G229/FD229,0),"")</f>
        <v/>
      </c>
      <c r="N229" s="110" t="str">
        <f>IF(AND(N$85&gt;=FB229,N$85&lt;=FC229),IFERROR($G229/FD229,0),"")</f>
        <v/>
      </c>
      <c r="O229" s="110" t="str">
        <f>IF(AND(O$85&gt;=FB229,O$85&lt;=FC229),IFERROR($G229/FD229,0),"")</f>
        <v/>
      </c>
      <c r="P229" s="110" t="str">
        <f>IF(AND(P$85&gt;=FB229,P$85&lt;=FC229),IFERROR($G229/FD229,0),"")</f>
        <v/>
      </c>
      <c r="Q229" s="110" t="str">
        <f>IF(AND(Q$85&gt;=FB229,Q$85&lt;=FC229),IFERROR($G229/FD229,0),"")</f>
        <v/>
      </c>
      <c r="R229" s="110" t="str">
        <f>IF(AND(R$85&gt;=FB229,R$85&lt;=FC229),IFERROR($G229/FD229,0),"")</f>
        <v/>
      </c>
      <c r="S229" s="110" t="str">
        <f>IF(AND(S$85&gt;=FB229,S$85&lt;=FC229),IFERROR($G229/FD229,0),"")</f>
        <v/>
      </c>
      <c r="T229" s="110" t="str">
        <f>IF(AND(T$85&gt;=FB229,T$85&lt;=FC229),IFERROR($G229/FD229,0),"")</f>
        <v/>
      </c>
      <c r="U229" s="110" t="str">
        <f>IF(AND(U$85&gt;=FB229,U$85&lt;=FC229),IFERROR($G229/FD229,0),"")</f>
        <v/>
      </c>
      <c r="V229" s="110" t="str">
        <f>IF(AND(V$85&gt;=FB229,V$85&lt;=FC229),IFERROR($G229/FD229,0),"")</f>
        <v/>
      </c>
      <c r="W229" s="110" t="str">
        <f>IF(AND(W$85&gt;=FB229,W$85&lt;=FC229),IFERROR($G229/FD229,0),"")</f>
        <v/>
      </c>
      <c r="X229" s="110" t="str">
        <f>IF(AND(X$85&gt;=FB229,X$85&lt;=FC229),IFERROR($G229/FD229,0),"")</f>
        <v/>
      </c>
      <c r="Y229" s="110" t="str">
        <f>IF(AND(Y$85&gt;=FB229,Y$85&lt;=FC229),IFERROR($G229/FD229,0),"")</f>
        <v/>
      </c>
      <c r="Z229" s="110" t="str">
        <f>IF(AND(Z$85&gt;=FB229,Z$85&lt;=FC229),IFERROR($G229/FD229,0),"")</f>
        <v/>
      </c>
      <c r="AA229" s="110" t="str">
        <f>IF(AND(AA$85&gt;=FB229,AA$85&lt;=FC229),IFERROR($G229/FD229,0),"")</f>
        <v/>
      </c>
      <c r="AB229" s="110" t="str">
        <f>IF(AND(AB$85&gt;=FB229,AB$85&lt;=FC229),IFERROR($G229/FD229,0),"")</f>
        <v/>
      </c>
      <c r="AC229" s="110" t="str">
        <f>IF(AND(AC$85&gt;=FB229,AC$85&lt;=FC229),IFERROR($G229/FD229,0),"")</f>
        <v/>
      </c>
      <c r="AD229" s="110" t="str">
        <f>IF(AND(AD$85&gt;=FB229,AD$85&lt;=FC229),IFERROR($G229/FD229,0),"")</f>
        <v/>
      </c>
      <c r="AE229" s="110" t="str">
        <f>IF(AND(AE$85&gt;=FB229,AE$85&lt;=FC229),IFERROR($G229/FD229,0),"")</f>
        <v/>
      </c>
      <c r="AF229" s="110" t="str">
        <f>IF(AND(AF$85&gt;=FB229,AF$85&lt;=FC229),IFERROR($G229/FD229,0),"")</f>
        <v/>
      </c>
      <c r="AG229" s="110" t="str">
        <f>IF(AND(AG$85&gt;=FB229,AG$85&lt;=FC229),IFERROR($G229/FD229,0),"")</f>
        <v/>
      </c>
      <c r="AH229" s="110" t="str">
        <f>IF(AND(AH$85&gt;=FB229,AH$85&lt;=FC229),IFERROR($G229/FD229,0),"")</f>
        <v/>
      </c>
      <c r="AI229" s="110" t="str">
        <f>IF(AND(AI$85&gt;=FB229,AI$85&lt;=FC229),IFERROR($G229/FD229,0),"")</f>
        <v/>
      </c>
      <c r="AJ229" s="110" t="str">
        <f>IF(AND(AJ$85&gt;=FB229,AJ$85&lt;=FC229),IFERROR($G229/FD229,0),"")</f>
        <v/>
      </c>
      <c r="AK229" s="110" t="str">
        <f>IF(AND(AK$85&gt;=FB229,AK$85&lt;=FC229),IFERROR($G229/FD229,0),"")</f>
        <v/>
      </c>
      <c r="AL229" s="110" t="str">
        <f>IF(AND(AL$85&gt;=FB229,AL$85&lt;=FC229),IFERROR($G229/FD229,0),"")</f>
        <v/>
      </c>
      <c r="AM229" s="110" t="str">
        <f>IF(AND(AM$85&gt;=FB229,AM$85&lt;=FC229),IFERROR($G229/FD229,0),"")</f>
        <v/>
      </c>
      <c r="AN229" s="110" t="str">
        <f>IF(AND(AN$85&gt;=FB229,AN$85&lt;=FC229),IFERROR($G229/FD229,0),"")</f>
        <v/>
      </c>
      <c r="AO229" s="110" t="str">
        <f>IF(AND(AO$85&gt;=FB229,AO$85&lt;=FC229),IFERROR($G229/FD229,0),"")</f>
        <v/>
      </c>
      <c r="AP229" s="110" t="str">
        <f>IF(AND(AP$85&gt;=FB229,AP$85&lt;=FC229),IFERROR($G229/FD229,0),"")</f>
        <v/>
      </c>
      <c r="AQ229" s="110" t="str">
        <f>IF(AND(AQ$85&gt;=FB229,AQ$85&lt;=FC229),IFERROR($G229/FD229,0),"")</f>
        <v/>
      </c>
      <c r="AR229" s="110" t="str">
        <f>IF(AND(AR$85&gt;=FB229,AR$85&lt;=FC229),IFERROR($G229/FD229,0),"")</f>
        <v/>
      </c>
      <c r="AS229" s="110" t="str">
        <f>IF(AND(AS$85&gt;=FB229,AS$85&lt;=FC229),IFERROR($G229/FD229,0),"")</f>
        <v/>
      </c>
      <c r="AT229" s="110" t="str">
        <f>IF(AND(AT$85&gt;=FB229,AT$85&lt;=FC229),IFERROR($G229/FD229,0),"")</f>
        <v/>
      </c>
      <c r="AU229" s="110" t="str">
        <f>IF(AND(AU$85&gt;=FB229,AU$85&lt;=FC229),IFERROR($G229/FD229,0),"")</f>
        <v/>
      </c>
      <c r="AV229" s="110" t="str">
        <f>IF(AND(AV$85&gt;=FB229,AV$85&lt;=FC229),IFERROR($G229/FD229,0),"")</f>
        <v/>
      </c>
      <c r="AW229" s="110" t="str">
        <f>IF(AND(AW$85&gt;=FB229,AW$85&lt;=FC229),IFERROR($G229/FD229,0),"")</f>
        <v/>
      </c>
      <c r="AX229" s="110" t="str">
        <f>IF(AND(AX$85&gt;=FB229,AX$85&lt;=FC229),IFERROR($G229/FD229,0),"")</f>
        <v/>
      </c>
      <c r="AY229" s="110" t="str">
        <f>IF(AND(AY$85&gt;=FB229,AY$85&lt;=FC229),IFERROR($G229/FD229,0),"")</f>
        <v/>
      </c>
      <c r="AZ229" s="110" t="str">
        <f>IF(AND(AZ$85&gt;=FB229,AZ$85&lt;=FC229),IFERROR($G229/FD229,0),"")</f>
        <v/>
      </c>
      <c r="BA229" s="110" t="str">
        <f>IF(AND(BA$85&gt;=FB229,BA$85&lt;=FC229),IFERROR($G229/FD229,0),"")</f>
        <v/>
      </c>
      <c r="BB229" s="110" t="str">
        <f>IF(AND(BB$85&gt;=FB229,BB$85&lt;=FC229),IFERROR($G229/FD229,0),"")</f>
        <v/>
      </c>
      <c r="BC229" s="110" t="str">
        <f>IF(AND(BC$85&gt;=FB229,BC$85&lt;=FC229),IFERROR($G229/FD229,0),"")</f>
        <v/>
      </c>
      <c r="BD229" s="110" t="str">
        <f>IF(AND(BD$85&gt;=FB229,BD$85&lt;=FC229),IFERROR($G229/FD229,0),"")</f>
        <v/>
      </c>
      <c r="BE229" s="110" t="str">
        <f>IF(AND(BE$85&gt;=FB229,BE$85&lt;=FC229),IFERROR($G229/FD229,0),"")</f>
        <v/>
      </c>
      <c r="BF229" s="110" t="str">
        <f>IF(AND(BF$85&gt;=FB229,BF$85&lt;=FC229),IFERROR($G229/FD229,0),"")</f>
        <v/>
      </c>
      <c r="BG229" s="110" t="str">
        <f>IF(AND(BG$85&gt;=FB229,BG$85&lt;=FC229),IFERROR($G229/FD229,0),"")</f>
        <v/>
      </c>
      <c r="BH229" s="110" t="str">
        <f>IF(AND(BH$85&gt;=FB229,BH$85&lt;=FC229),IFERROR($G229/FD229,0),"")</f>
        <v/>
      </c>
      <c r="BI229" s="110" t="str">
        <f>IF(AND(BI$85&gt;=FB229,BI$85&lt;=FC229),IFERROR($G229/FD229,0),"")</f>
        <v/>
      </c>
      <c r="BJ229" s="110" t="str">
        <f>IF(AND(BJ$85&gt;=FB229,BJ$85&lt;=FC229),IFERROR($G229/FD229,0),"")</f>
        <v/>
      </c>
      <c r="BK229" s="110" t="str">
        <f>IF(AND(BK$85&gt;=FB229,BK$85&lt;=FC229),IFERROR($G229/FD229,0),"")</f>
        <v/>
      </c>
      <c r="BL229" s="110" t="str">
        <f>IF(AND(BL$85&gt;=FB229,BL$85&lt;=FC229),IFERROR($G229/FD229,0),"")</f>
        <v/>
      </c>
      <c r="BM229" s="110" t="str">
        <f>IF(AND(BM$85&gt;=FB229,BM$85&lt;=FC229),IFERROR($G229/FD229,0),"")</f>
        <v/>
      </c>
      <c r="BN229" s="110" t="str">
        <f>IF(AND(BN$85&gt;=FB229,BN$85&lt;=FC229),IFERROR($G229/FD229,0),"")</f>
        <v/>
      </c>
      <c r="BO229" s="110" t="str">
        <f>IF(AND(BO$85&gt;=FB229,BO$85&lt;=FC229),IFERROR($G229/FD229,0),"")</f>
        <v/>
      </c>
      <c r="BP229" s="110" t="str">
        <f>IF(AND(BP$85&gt;=FB229,BP$85&lt;=FC229),IFERROR($G229/FD229,0),"")</f>
        <v/>
      </c>
      <c r="BQ229" s="110" t="str">
        <f>IF(AND(BQ$85&gt;=FB229,BQ$85&lt;=FC229),IFERROR($G229/FD229,0),"")</f>
        <v/>
      </c>
      <c r="BR229" s="110" t="str">
        <f>IF(AND(BR$85&gt;=FB229,BR$85&lt;=FC229),IFERROR($G229/FD229,0),"")</f>
        <v/>
      </c>
      <c r="BS229" s="110" t="str">
        <f>IF(AND(BS$85&gt;=FB229,BS$85&lt;=FC229),IFERROR($G229/FD229,0),"")</f>
        <v/>
      </c>
      <c r="BT229" s="110" t="str">
        <f>IF(AND(BT$85&gt;=FB229,BT$85&lt;=FC229),IFERROR($G229/FD229,0),"")</f>
        <v/>
      </c>
      <c r="BU229" s="110" t="str">
        <f>IF(AND(BU$85&gt;=FB229,BU$85&lt;=FC229),IFERROR($G229/FD229,0),"")</f>
        <v/>
      </c>
      <c r="BV229" s="110" t="str">
        <f>IF(AND(BV$85&gt;=FB229,BV$85&lt;=FC229),IFERROR($G229/FD229,0),"")</f>
        <v/>
      </c>
      <c r="BW229" s="110" t="str">
        <f>IF(AND(BW$85&gt;=FB229,BW$85&lt;=FC229),IFERROR($G229/FD229,0),"")</f>
        <v/>
      </c>
      <c r="BX229" s="110" t="str">
        <f>IF(AND(BX$85&gt;=FB229,BX$85&lt;=FC229),IFERROR($G229/FD229,0),"")</f>
        <v/>
      </c>
      <c r="BY229" s="110" t="str">
        <f>IF(AND(BY$85&gt;=FB229,BY$85&lt;=FC229),IFERROR($G229/FD229,0),"")</f>
        <v/>
      </c>
      <c r="BZ229" s="110" t="str">
        <f>IF(AND(BZ$85&gt;=FB229,BZ$85&lt;=FC229),IFERROR($G229/FD229,0),"")</f>
        <v/>
      </c>
      <c r="CA229" s="110" t="str">
        <f>IF(AND(CA$85&gt;=FB229,CA$85&lt;=FC229),IFERROR($G229/FD229,0),"")</f>
        <v/>
      </c>
      <c r="CB229" s="110" t="str">
        <f>IF(AND(CB$85&gt;=FB229,CB$85&lt;=FC229),IFERROR($G229/FD229,0),"")</f>
        <v/>
      </c>
      <c r="CC229" s="110" t="str">
        <f>IF(AND(CC$85&gt;=FB229,CC$85&lt;=FC229),IFERROR($G229/FD229,0),"")</f>
        <v/>
      </c>
      <c r="CD229" s="110" t="str">
        <f>IF(AND(CD$85&gt;=FB229,CD$85&lt;=FC229),IFERROR($G229/FD229,0),"")</f>
        <v/>
      </c>
      <c r="CE229" s="110" t="str">
        <f>IF(AND(CE$85&gt;=FB229,CE$85&lt;=FC229),IFERROR($G229/FD229,0),"")</f>
        <v/>
      </c>
      <c r="CF229" s="110" t="str">
        <f>IF(AND(CF$85&gt;=FB229,CF$85&lt;=FC229),IFERROR($G229/FD229,0),"")</f>
        <v/>
      </c>
      <c r="CG229" s="110" t="str">
        <f>IF(AND(CG$85&gt;=FB229,CG$85&lt;=FC229),IFERROR($G229/FD229,0),"")</f>
        <v/>
      </c>
      <c r="CH229" s="110" t="str">
        <f>IF(AND(CH$85&gt;=FB229,CH$85&lt;=FC229),IFERROR($G229/FD229,0),"")</f>
        <v/>
      </c>
      <c r="CI229" s="110" t="str">
        <f>IF(AND(CI$85&gt;=FB229,CI$85&lt;=FC229),IFERROR($G229/FD229,0),"")</f>
        <v/>
      </c>
      <c r="CJ229" s="110" t="str">
        <f>IF(AND(CJ$85&gt;=FB229,CJ$85&lt;=FC229),IFERROR($G229/FD229,0),"")</f>
        <v/>
      </c>
      <c r="CK229" s="110" t="str">
        <f>IF(AND(CK$85&gt;=FB229,CK$85&lt;=FC229),IFERROR($G229/FD229,0),"")</f>
        <v/>
      </c>
      <c r="CL229" s="110" t="str">
        <f>IF(AND(CL$85&gt;=FB229,CL$85&lt;=FC229),IFERROR($G229/FD229,0),"")</f>
        <v/>
      </c>
      <c r="CM229" s="110" t="str">
        <f>IF(AND(CM$85&gt;=FB229,CM$85&lt;=FC229),IFERROR($G229/FD229,0),"")</f>
        <v/>
      </c>
      <c r="CN229" s="110" t="str">
        <f>IF(AND(CN$85&gt;=FB229,CN$85&lt;=FC229),IFERROR($G229/FD229,0),"")</f>
        <v/>
      </c>
      <c r="CO229" s="110" t="str">
        <f>IF(AND(CO$85&gt;=FB229,CO$85&lt;=FC229),IFERROR($G229/FD229,0),"")</f>
        <v/>
      </c>
      <c r="CP229" s="110" t="str">
        <f>IF(AND(CP$85&gt;=FB229,CP$85&lt;=FC229),IFERROR($G229/FD229,0),"")</f>
        <v/>
      </c>
      <c r="CQ229" s="110" t="str">
        <f>IF(AND(CQ$85&gt;=FB229,CQ$85&lt;=FC229),IFERROR($G229/FD229,0),"")</f>
        <v/>
      </c>
      <c r="CR229" s="110" t="str">
        <f>IF(AND(CR$85&gt;=FB229,CR$85&lt;=FC229),IFERROR($G229/FD229,0),"")</f>
        <v/>
      </c>
      <c r="CS229" s="110" t="str">
        <f>IF(AND(CS$85&gt;=FB229,CS$85&lt;=FC229),IFERROR($G229/FD229,0),"")</f>
        <v/>
      </c>
      <c r="CT229" s="110" t="str">
        <f>IF(AND(CT$85&gt;=FB229,CT$85&lt;=FC229),IFERROR($G229/FD229,0),"")</f>
        <v/>
      </c>
      <c r="CU229" s="110" t="str">
        <f>IF(AND(CU$85&gt;=FB229,CU$85&lt;=FC229),IFERROR($G229/FD229,0),"")</f>
        <v/>
      </c>
      <c r="CV229" s="110" t="str">
        <f>IF(AND(CV$85&gt;=FB229,CV$85&lt;=FC229),IFERROR($G229/FD229,0),"")</f>
        <v/>
      </c>
      <c r="CW229" s="110" t="str">
        <f>IF(AND(CW$85&gt;=FB229,CW$85&lt;=FC229),IFERROR($G229/FD229,0),"")</f>
        <v/>
      </c>
      <c r="CX229" s="110" t="str">
        <f>IF(AND(CX$85&gt;=FB229,CX$85&lt;=FC229),IFERROR($G229/FD229,0),"")</f>
        <v/>
      </c>
      <c r="CY229" s="110" t="str">
        <f>IF(AND(CY$85&gt;=FB229,CY$85&lt;=FC229),IFERROR($G229/FD229,0),"")</f>
        <v/>
      </c>
      <c r="CZ229" s="110" t="str">
        <f>IF(AND(CZ$85&gt;=FB229,CZ$85&lt;=FC229),IFERROR($G229/FD229,0),"")</f>
        <v/>
      </c>
      <c r="DA229" s="110" t="str">
        <f>IF(AND(DA$85&gt;=FB229,DA$85&lt;=FC229),IFERROR($G229/FD229,0),"")</f>
        <v/>
      </c>
      <c r="DB229" s="110" t="str">
        <f>IF(AND(DB$85&gt;=FB229,DB$85&lt;=FC229),IFERROR($G229/FD229,0),"")</f>
        <v/>
      </c>
      <c r="DC229" s="110" t="str">
        <f>IF(AND(DC$85&gt;=FB229,DC$85&lt;=FC229),IFERROR($G229/FD229,0),"")</f>
        <v/>
      </c>
      <c r="DD229" s="110" t="str">
        <f>IF(AND(DD$85&gt;=FB229,DD$85&lt;=FC229),IFERROR($G229/FD229,0),"")</f>
        <v/>
      </c>
      <c r="DE229" s="110" t="str">
        <f>IF(AND(DE$85&gt;=FB229,DE$85&lt;=FC229),IFERROR($G229/FD229,0),"")</f>
        <v/>
      </c>
      <c r="DF229" s="110" t="str">
        <f>IF(AND(DF$85&gt;=FB229,DF$85&lt;=FC229),IFERROR($G229/FD229,0),"")</f>
        <v/>
      </c>
      <c r="DG229" s="110" t="str">
        <f>IF(AND(DG$85&gt;=FB229,DG$85&lt;=FC229),IFERROR($G229/FD229,0),"")</f>
        <v/>
      </c>
      <c r="DH229" s="110" t="str">
        <f>IF(AND(DH$85&gt;=FB229,DH$85&lt;=FC229),IFERROR($G229/FD229,0),"")</f>
        <v/>
      </c>
      <c r="DI229" s="110" t="str">
        <f>IF(AND(DI$85&gt;=FB229,DI$85&lt;=FC229),IFERROR($G229/FD229,0),"")</f>
        <v/>
      </c>
      <c r="DJ229" s="110" t="str">
        <f>IF(AND(DJ$85&gt;=FB229,DJ$85&lt;=FC229),IFERROR($G229/FD229,0),"")</f>
        <v/>
      </c>
      <c r="DK229" s="110" t="str">
        <f>IF(AND(DK$85&gt;=FB229,DK$85&lt;=FC229),IFERROR($G229/FD229,0),"")</f>
        <v/>
      </c>
      <c r="DL229" s="110" t="str">
        <f>IF(AND(DL$85&gt;=FB229,DL$85&lt;=FC229),IFERROR($G229/FD229,0),"")</f>
        <v/>
      </c>
      <c r="DM229" s="110" t="str">
        <f>IF(AND(DM$85&gt;=FB229,DM$85&lt;=FC229),IFERROR($G229/FD229,0),"")</f>
        <v/>
      </c>
      <c r="DN229" s="110" t="str">
        <f>IF(AND(DN$85&gt;=FB229,DN$85&lt;=FC229),IFERROR($G229/FD229,0),"")</f>
        <v/>
      </c>
      <c r="DO229" s="110" t="str">
        <f>IF(AND(DO$85&gt;=FB229,DO$85&lt;=FC229),IFERROR($G229/FD229,0),"")</f>
        <v/>
      </c>
      <c r="DP229" s="110" t="str">
        <f>IF(AND(DP$85&gt;=FB229,DP$85&lt;=FC229),IFERROR($G229/FD229,0),"")</f>
        <v/>
      </c>
      <c r="DQ229" s="110" t="str">
        <f>IF(AND(DQ$85&gt;=FB229,DQ$85&lt;=FC229),IFERROR($G229/FD229,0),"")</f>
        <v/>
      </c>
      <c r="DR229" s="110" t="str">
        <f>IF(AND(DR$85&gt;=FB229,DR$85&lt;=FC229),IFERROR($G229/FD229,0),"")</f>
        <v/>
      </c>
      <c r="DS229" s="110" t="str">
        <f>IF(AND(DS$85&gt;=FB229,DS$85&lt;=FC229),IFERROR($G229/FD229,0),"")</f>
        <v/>
      </c>
      <c r="DT229" s="110" t="str">
        <f>IF(AND(DT$85&gt;=FB229,DT$85&lt;=FC229),IFERROR($G229/FD229,0),"")</f>
        <v/>
      </c>
      <c r="DU229" s="110" t="str">
        <f>IF(AND(DU$85&gt;=FB229,DU$85&lt;=FC229),IFERROR($G229/FD229,0),"")</f>
        <v/>
      </c>
      <c r="DV229" s="110" t="str">
        <f>IF(AND(DV$85&gt;=FB229,DV$85&lt;=FC229),IFERROR($G229/FD229,0),"")</f>
        <v/>
      </c>
      <c r="DW229" s="110" t="str">
        <f>IF(AND(DW$85&gt;=FB229,DW$85&lt;=FC229),IFERROR($G229/FD229,0),"")</f>
        <v/>
      </c>
      <c r="DX229" s="110" t="str">
        <f>IF(AND(DX$85&gt;=FB229,DX$85&lt;=FC229),IFERROR($G229/FD229,0),"")</f>
        <v/>
      </c>
      <c r="DY229" s="110" t="str">
        <f>IF(AND(DY$85&gt;=FB229,DY$85&lt;=FC229),IFERROR($G229/FD229,0),"")</f>
        <v/>
      </c>
      <c r="DZ229" s="110" t="str">
        <f>IF(AND(DZ$85&gt;=FB229,DZ$85&lt;=FC229),IFERROR($G229/FD229,0),"")</f>
        <v/>
      </c>
      <c r="EA229" s="110" t="str">
        <f>IF(AND(EA$85&gt;=FB229,EA$85&lt;=FC229),IFERROR($G229/FD229,0),"")</f>
        <v/>
      </c>
      <c r="EB229" s="110" t="str">
        <f>IF(AND(EB$85&gt;=FB229,EB$85&lt;=FC229),IFERROR($G229/FD229,0),"")</f>
        <v/>
      </c>
      <c r="EC229" s="110" t="str">
        <f>IF(AND(EC$85&gt;=FB229,EC$85&lt;=FC229),IFERROR($G229/FD229,0),"")</f>
        <v/>
      </c>
      <c r="ED229" s="110" t="str">
        <f>IF(AND(ED$85&gt;=FB229,ED$85&lt;=FC229),IFERROR($G229/FD229,0),"")</f>
        <v/>
      </c>
      <c r="EE229" s="110" t="str">
        <f>IF(AND(EE$85&gt;=FB229,EE$85&lt;=FC229),IFERROR($G229/FD229,0),"")</f>
        <v/>
      </c>
      <c r="EF229" s="110" t="str">
        <f>IF(AND(EF$85&gt;=FB229,EF$85&lt;=FC229),IFERROR($G229/FD229,0),"")</f>
        <v/>
      </c>
      <c r="EG229" s="110" t="str">
        <f>IF(AND(EG$85&gt;=FB229,EG$85&lt;=FC229),IFERROR($G229/FD229,0),"")</f>
        <v/>
      </c>
      <c r="EH229" s="110" t="str">
        <f>IF(AND(EH$85&gt;=FB229,EH$85&lt;=FC229),IFERROR($G229/FD229,0),"")</f>
        <v/>
      </c>
      <c r="EI229" s="110" t="str">
        <f>IF(AND(EI$85&gt;=FB229,EI$85&lt;=FC229),IFERROR($G229/FD229,0),"")</f>
        <v/>
      </c>
      <c r="EJ229" s="110" t="str">
        <f>IF(AND(EJ$85&gt;=FB229,EJ$85&lt;=FC229),IFERROR($G229/FD229,0),"")</f>
        <v/>
      </c>
      <c r="EK229" s="110" t="str">
        <f>IF(AND(EK$85&gt;=FB229,EK$85&lt;=FC229),IFERROR($G229/FD229,0),"")</f>
        <v/>
      </c>
      <c r="EL229" s="110" t="str">
        <f>IF(AND(EL$85&gt;=FB229,EL$85&lt;=FC229),IFERROR($G229/FD229,0),"")</f>
        <v/>
      </c>
      <c r="EM229" s="110" t="str">
        <f>IF(AND(EM$85&gt;=FB229,EM$85&lt;=FC229),IFERROR($G229/FD229,0),"")</f>
        <v/>
      </c>
      <c r="EN229" s="110" t="str">
        <f>IF(AND(EN$85&gt;=FB229,EN$85&lt;=FC229),IFERROR($G229/FD229,0),"")</f>
        <v/>
      </c>
      <c r="EO229" s="110" t="str">
        <f>IF(AND(EO$85&gt;=FB229,EO$85&lt;=FC229),IFERROR($G229/FD229,0),"")</f>
        <v/>
      </c>
      <c r="EP229" s="110" t="str">
        <f>IF(AND(EP$85&gt;=FB229,EP$85&lt;=FC229),IFERROR($G229/FD229,0),"")</f>
        <v/>
      </c>
      <c r="EQ229" s="110" t="str">
        <f>IF(AND(EQ$85&gt;=FB229,EQ$85&lt;=FC229),IFERROR($G229/FD229,0),"")</f>
        <v/>
      </c>
      <c r="ER229" s="110" t="str">
        <f>IF(AND(ER$85&gt;=FB229,ER$85&lt;=FC229),IFERROR($G229/FD229,0),"")</f>
        <v/>
      </c>
      <c r="ES229" s="110" t="str">
        <f>IF(AND(ES$85&gt;=FB229,ES$85&lt;=FC229),IFERROR($G229/FD229,0),"")</f>
        <v/>
      </c>
      <c r="ET229" s="110" t="str">
        <f>IF(AND(ET$85&gt;=FB229,ET$85&lt;=FC229),IFERROR($G229/FD229,0),"")</f>
        <v/>
      </c>
      <c r="EU229" s="110">
        <f>IF(AND(EU$85&gt;=FB229,EU$85&lt;=FC229),IFERROR($G229/FD229,0),"")</f>
        <v>27142.857142857141</v>
      </c>
      <c r="EV229" s="110">
        <f>IF(AND(EV$85&gt;=FB229,EV$85&lt;=FC229),IFERROR($G229/FD229,0),"")</f>
        <v>27142.857142857141</v>
      </c>
      <c r="EW229" s="110">
        <f>IF(AND(EW$85&gt;=FB229,EW$85&lt;=FC229),IFERROR($G229/FD229,0),"")</f>
        <v>27142.857142857141</v>
      </c>
      <c r="EX229" s="110">
        <f>IF(AND(EX$85&gt;=FB229,EX$85&lt;=FC229),IFERROR($G229/FD229,0),"")</f>
        <v>27142.857142857141</v>
      </c>
      <c r="EY229" s="110">
        <f>IF(AND(EY$85&gt;=FB229,EY$85&lt;=FC229),IFERROR($G229/FD229,0),"")</f>
        <v>27142.857142857141</v>
      </c>
      <c r="EZ229" s="110">
        <f>IF(AND(EZ$85&gt;=FB229,EZ$85&lt;=FC229),IFERROR($G229/FD229,0),"")</f>
        <v>27142.857142857141</v>
      </c>
      <c r="FA229" s="110">
        <f>IF(AND(FA$85&gt;=FB229,FA$85&lt;=FC229),IFERROR($G229/FD229,0),"")</f>
        <v>27142.857142857141</v>
      </c>
      <c r="FB229">
        <f>'06_Presupuesto'!J312-'02_Rendimientos'!$B$79+1</f>
        <v>144</v>
      </c>
      <c r="FC229">
        <f>'06_Presupuesto'!K312-'02_Rendimientos'!$B$79+1</f>
        <v>150</v>
      </c>
      <c r="FD229">
        <f>FC229-FB229+1</f>
        <v>7</v>
      </c>
    </row>
    <row r="230" spans="2:160">
      <c r="B230" s="107" t="s">
        <v>385</v>
      </c>
      <c r="C230" s="107"/>
      <c r="D230" s="107"/>
      <c r="E230" s="107"/>
      <c r="F230" s="107"/>
      <c r="G230" s="107"/>
      <c r="H230" s="107"/>
      <c r="I230" s="107"/>
      <c r="J230" s="107" t="str">
        <f>IF(AND(J$85&gt;=FB230,J$85&lt;=FC230),IFERROR($G230/FD230,0),"")</f>
        <v/>
      </c>
      <c r="K230" s="107"/>
      <c r="L230" s="107"/>
      <c r="M230" s="107"/>
      <c r="N230" s="107"/>
      <c r="O230" s="107"/>
      <c r="P230" s="107"/>
      <c r="Q230" s="107"/>
      <c r="R230" s="107"/>
      <c r="S230" s="107"/>
      <c r="T230" s="107"/>
      <c r="U230" s="107"/>
      <c r="V230" s="107"/>
      <c r="W230" s="107"/>
      <c r="X230" s="107"/>
      <c r="Y230" s="107"/>
      <c r="Z230" s="107"/>
      <c r="AA230" s="107"/>
      <c r="AB230" s="107"/>
      <c r="AC230" s="107"/>
      <c r="AD230" s="107"/>
      <c r="AE230" s="107"/>
      <c r="AF230" s="107"/>
      <c r="AG230" s="107"/>
      <c r="AH230" s="107"/>
      <c r="AI230" s="107"/>
      <c r="AJ230" s="107"/>
      <c r="AK230" s="107"/>
      <c r="AL230" s="107"/>
      <c r="AM230" s="107"/>
      <c r="AN230" s="107"/>
      <c r="AO230" s="107"/>
      <c r="AP230" s="107"/>
      <c r="AQ230" s="107"/>
      <c r="AR230" s="107"/>
      <c r="AS230" s="107"/>
      <c r="AT230" s="107"/>
      <c r="AU230" s="107"/>
      <c r="AV230" s="107"/>
      <c r="AW230" s="107"/>
      <c r="AX230" s="107"/>
      <c r="AY230" s="107"/>
      <c r="AZ230" s="107"/>
      <c r="BA230" s="107"/>
      <c r="BB230" s="107"/>
      <c r="BC230" s="107"/>
      <c r="BD230" s="107"/>
      <c r="BE230" s="107"/>
      <c r="BF230" s="107"/>
      <c r="BG230" s="107"/>
      <c r="BH230" s="107"/>
      <c r="BI230" s="107"/>
      <c r="BJ230" s="107"/>
      <c r="BK230" s="107"/>
      <c r="BL230" s="107"/>
      <c r="BM230" s="107"/>
      <c r="BN230" s="107"/>
      <c r="BO230" s="107"/>
      <c r="BP230" s="107"/>
      <c r="BQ230" s="107"/>
      <c r="BR230" s="107"/>
      <c r="BS230" s="107"/>
      <c r="BT230" s="107"/>
      <c r="BU230" s="107"/>
      <c r="BV230" s="107"/>
      <c r="BW230" s="107"/>
      <c r="BX230" s="107"/>
      <c r="BY230" s="107"/>
      <c r="BZ230" s="107"/>
      <c r="CA230" s="107"/>
      <c r="CB230" s="107"/>
      <c r="CC230" s="107"/>
      <c r="CD230" s="107"/>
      <c r="CE230" s="107"/>
      <c r="CF230" s="107"/>
      <c r="CG230" s="107"/>
      <c r="CH230" s="107"/>
      <c r="CI230" s="107"/>
      <c r="CJ230" s="107"/>
      <c r="CK230" s="107"/>
      <c r="CL230" s="107"/>
      <c r="CM230" s="107"/>
      <c r="CN230" s="107"/>
      <c r="CO230" s="107"/>
      <c r="CP230" s="107"/>
      <c r="CQ230" s="107"/>
      <c r="CR230" s="107"/>
      <c r="CS230" s="107"/>
      <c r="CT230" s="107"/>
      <c r="CU230" s="107"/>
      <c r="CV230" s="107"/>
      <c r="CW230" s="107"/>
      <c r="CX230" s="107"/>
      <c r="CY230" s="107"/>
      <c r="CZ230" s="107"/>
      <c r="DA230" s="107"/>
      <c r="DB230" s="107"/>
      <c r="DC230" s="107"/>
      <c r="DD230" s="107"/>
      <c r="DE230" s="107"/>
      <c r="DF230" s="107"/>
      <c r="DG230" s="107"/>
      <c r="DH230" s="107"/>
      <c r="DI230" s="107"/>
      <c r="DJ230" s="107"/>
      <c r="DK230" s="107"/>
      <c r="DL230" s="107"/>
      <c r="DM230" s="107"/>
      <c r="DN230" s="107"/>
      <c r="DO230" s="107"/>
      <c r="DP230" s="107"/>
      <c r="DQ230" s="107"/>
      <c r="DR230" s="107"/>
      <c r="DS230" s="107"/>
      <c r="DT230" s="107"/>
      <c r="DU230" s="107"/>
      <c r="DV230" s="107"/>
      <c r="DW230" s="107"/>
      <c r="DX230" s="107"/>
      <c r="DY230" s="107"/>
      <c r="DZ230" s="107"/>
      <c r="EA230" s="107"/>
      <c r="EB230" s="107"/>
      <c r="EC230" s="107"/>
      <c r="ED230" s="107"/>
      <c r="EE230" s="107"/>
      <c r="EF230" s="107"/>
      <c r="EG230" s="107"/>
      <c r="EH230" s="107"/>
      <c r="EI230" s="107"/>
      <c r="EJ230" s="107"/>
      <c r="EK230" s="107"/>
      <c r="EL230" s="107"/>
      <c r="EM230" s="107"/>
      <c r="EN230" s="107"/>
      <c r="EO230" s="107"/>
      <c r="EP230" s="107"/>
      <c r="EQ230" s="107"/>
      <c r="ER230" s="107"/>
      <c r="ES230" s="107"/>
      <c r="ET230" s="107"/>
      <c r="EU230" s="107"/>
      <c r="EV230" s="107"/>
      <c r="EW230" s="107"/>
      <c r="EX230" s="107"/>
      <c r="EY230" s="107"/>
      <c r="EZ230" s="107"/>
      <c r="FA230" s="107"/>
    </row>
    <row r="231" spans="2:160">
      <c r="B231" t="str">
        <f>'06_Presupuesto'!K147</f>
        <v>G.1</v>
      </c>
      <c r="C231" t="str">
        <f>'06_Presupuesto'!L147</f>
        <v>INSTALACIÓN PLACA RECORDATORIA</v>
      </c>
      <c r="D231" t="str">
        <f>'06_Presupuesto'!M147</f>
        <v>UNI</v>
      </c>
      <c r="E231" s="90">
        <f>'06_Presupuesto'!N147</f>
        <v>1</v>
      </c>
      <c r="F231" s="90">
        <f>'06_Presupuesto'!O147</f>
        <v>362499.99999999994</v>
      </c>
      <c r="G231" s="90">
        <f>'06_Presupuesto'!P147</f>
        <v>362499.99999999994</v>
      </c>
      <c r="H231" s="90" t="str">
        <f>IF(AND(H$85&gt;=FB231,H$85&lt;=FC231),IFERROR($G231/FD231,0),"")</f>
        <v/>
      </c>
      <c r="I231" s="90" t="str">
        <f>IF(AND(I$85&gt;=FB231,I$85&lt;=FC231),IFERROR($G231/FD231,0),"")</f>
        <v/>
      </c>
      <c r="J231" s="90" t="str">
        <f>IF(AND(J$85&gt;=FB231,J$85&lt;=FC231),IFERROR($G231/FD231,0),"")</f>
        <v/>
      </c>
      <c r="K231" s="90" t="str">
        <f>IF(AND(K$85&gt;=FB231,K$85&lt;=FC231),IFERROR($G231/FD231,0),"")</f>
        <v/>
      </c>
      <c r="L231" s="90" t="str">
        <f>IF(AND(L$85&gt;=FB231,L$85&lt;=FC231),IFERROR($G231/FD231,0),"")</f>
        <v/>
      </c>
      <c r="M231" s="90" t="str">
        <f>IF(AND(M$85&gt;=FB231,M$85&lt;=FC231),IFERROR($G231/FD231,0),"")</f>
        <v/>
      </c>
      <c r="N231" s="90" t="str">
        <f>IF(AND(N$85&gt;=FB231,N$85&lt;=FC231),IFERROR($G231/FD231,0),"")</f>
        <v/>
      </c>
      <c r="O231" s="90" t="str">
        <f>IF(AND(O$85&gt;=FB231,O$85&lt;=FC231),IFERROR($G231/FD231,0),"")</f>
        <v/>
      </c>
      <c r="P231" s="90" t="str">
        <f>IF(AND(P$85&gt;=FB231,P$85&lt;=FC231),IFERROR($G231/FD231,0),"")</f>
        <v/>
      </c>
      <c r="Q231" s="90" t="str">
        <f>IF(AND(Q$85&gt;=FB231,Q$85&lt;=FC231),IFERROR($G231/FD231,0),"")</f>
        <v/>
      </c>
      <c r="R231" s="90" t="str">
        <f>IF(AND(R$85&gt;=FB231,R$85&lt;=FC231),IFERROR($G231/FD231,0),"")</f>
        <v/>
      </c>
      <c r="S231" s="90" t="str">
        <f>IF(AND(S$85&gt;=FB231,S$85&lt;=FC231),IFERROR($G231/FD231,0),"")</f>
        <v/>
      </c>
      <c r="T231" s="90" t="str">
        <f>IF(AND(T$85&gt;=FB231,T$85&lt;=FC231),IFERROR($G231/FD231,0),"")</f>
        <v/>
      </c>
      <c r="U231" s="90" t="str">
        <f>IF(AND(U$85&gt;=FB231,U$85&lt;=FC231),IFERROR($G231/FD231,0),"")</f>
        <v/>
      </c>
      <c r="V231" s="90" t="str">
        <f>IF(AND(V$85&gt;=FB231,V$85&lt;=FC231),IFERROR($G231/FD231,0),"")</f>
        <v/>
      </c>
      <c r="W231" s="90" t="str">
        <f>IF(AND(W$85&gt;=FB231,W$85&lt;=FC231),IFERROR($G231/FD231,0),"")</f>
        <v/>
      </c>
      <c r="X231" s="90" t="str">
        <f>IF(AND(X$85&gt;=FB231,X$85&lt;=FC231),IFERROR($G231/FD231,0),"")</f>
        <v/>
      </c>
      <c r="Y231" s="90" t="str">
        <f>IF(AND(Y$85&gt;=FB231,Y$85&lt;=FC231),IFERROR($G231/FD231,0),"")</f>
        <v/>
      </c>
      <c r="Z231" s="90" t="str">
        <f>IF(AND(Z$85&gt;=FB231,Z$85&lt;=FC231),IFERROR($G231/FD231,0),"")</f>
        <v/>
      </c>
      <c r="AA231" s="90" t="str">
        <f>IF(AND(AA$85&gt;=FB231,AA$85&lt;=FC231),IFERROR($G231/FD231,0),"")</f>
        <v/>
      </c>
      <c r="AB231" s="90" t="str">
        <f>IF(AND(AB$85&gt;=FB231,AB$85&lt;=FC231),IFERROR($G231/FD231,0),"")</f>
        <v/>
      </c>
      <c r="AC231" s="90" t="str">
        <f>IF(AND(AC$85&gt;=FB231,AC$85&lt;=FC231),IFERROR($G231/FD231,0),"")</f>
        <v/>
      </c>
      <c r="AD231" s="90" t="str">
        <f>IF(AND(AD$85&gt;=FB231,AD$85&lt;=FC231),IFERROR($G231/FD231,0),"")</f>
        <v/>
      </c>
      <c r="AE231" s="90" t="str">
        <f>IF(AND(AE$85&gt;=FB231,AE$85&lt;=FC231),IFERROR($G231/FD231,0),"")</f>
        <v/>
      </c>
      <c r="AF231" s="90" t="str">
        <f>IF(AND(AF$85&gt;=FB231,AF$85&lt;=FC231),IFERROR($G231/FD231,0),"")</f>
        <v/>
      </c>
      <c r="AG231" s="90" t="str">
        <f>IF(AND(AG$85&gt;=FB231,AG$85&lt;=FC231),IFERROR($G231/FD231,0),"")</f>
        <v/>
      </c>
      <c r="AH231" s="90" t="str">
        <f>IF(AND(AH$85&gt;=FB231,AH$85&lt;=FC231),IFERROR($G231/FD231,0),"")</f>
        <v/>
      </c>
      <c r="AI231" s="90" t="str">
        <f>IF(AND(AI$85&gt;=FB231,AI$85&lt;=FC231),IFERROR($G231/FD231,0),"")</f>
        <v/>
      </c>
      <c r="AJ231" s="90" t="str">
        <f>IF(AND(AJ$85&gt;=FB231,AJ$85&lt;=FC231),IFERROR($G231/FD231,0),"")</f>
        <v/>
      </c>
      <c r="AK231" s="90" t="str">
        <f>IF(AND(AK$85&gt;=FB231,AK$85&lt;=FC231),IFERROR($G231/FD231,0),"")</f>
        <v/>
      </c>
      <c r="AL231" s="90" t="str">
        <f>IF(AND(AL$85&gt;=FB231,AL$85&lt;=FC231),IFERROR($G231/FD231,0),"")</f>
        <v/>
      </c>
      <c r="AM231" s="90" t="str">
        <f>IF(AND(AM$85&gt;=FB231,AM$85&lt;=FC231),IFERROR($G231/FD231,0),"")</f>
        <v/>
      </c>
      <c r="AN231" s="90" t="str">
        <f>IF(AND(AN$85&gt;=FB231,AN$85&lt;=FC231),IFERROR($G231/FD231,0),"")</f>
        <v/>
      </c>
      <c r="AO231" s="90" t="str">
        <f>IF(AND(AO$85&gt;=FB231,AO$85&lt;=FC231),IFERROR($G231/FD231,0),"")</f>
        <v/>
      </c>
      <c r="AP231" s="90" t="str">
        <f>IF(AND(AP$85&gt;=FB231,AP$85&lt;=FC231),IFERROR($G231/FD231,0),"")</f>
        <v/>
      </c>
      <c r="AQ231" s="90" t="str">
        <f>IF(AND(AQ$85&gt;=FB231,AQ$85&lt;=FC231),IFERROR($G231/FD231,0),"")</f>
        <v/>
      </c>
      <c r="AR231" s="90" t="str">
        <f>IF(AND(AR$85&gt;=FB231,AR$85&lt;=FC231),IFERROR($G231/FD231,0),"")</f>
        <v/>
      </c>
      <c r="AS231" s="90" t="str">
        <f>IF(AND(AS$85&gt;=FB231,AS$85&lt;=FC231),IFERROR($G231/FD231,0),"")</f>
        <v/>
      </c>
      <c r="AT231" s="90" t="str">
        <f>IF(AND(AT$85&gt;=FB231,AT$85&lt;=FC231),IFERROR($G231/FD231,0),"")</f>
        <v/>
      </c>
      <c r="AU231" s="90" t="str">
        <f>IF(AND(AU$85&gt;=FB231,AU$85&lt;=FC231),IFERROR($G231/FD231,0),"")</f>
        <v/>
      </c>
      <c r="AV231" s="90" t="str">
        <f>IF(AND(AV$85&gt;=FB231,AV$85&lt;=FC231),IFERROR($G231/FD231,0),"")</f>
        <v/>
      </c>
      <c r="AW231" s="90" t="str">
        <f>IF(AND(AW$85&gt;=FB231,AW$85&lt;=FC231),IFERROR($G231/FD231,0),"")</f>
        <v/>
      </c>
      <c r="AX231" s="90" t="str">
        <f>IF(AND(AX$85&gt;=FB231,AX$85&lt;=FC231),IFERROR($G231/FD231,0),"")</f>
        <v/>
      </c>
      <c r="AY231" s="90" t="str">
        <f>IF(AND(AY$85&gt;=FB231,AY$85&lt;=FC231),IFERROR($G231/FD231,0),"")</f>
        <v/>
      </c>
      <c r="AZ231" s="90" t="str">
        <f>IF(AND(AZ$85&gt;=FB231,AZ$85&lt;=FC231),IFERROR($G231/FD231,0),"")</f>
        <v/>
      </c>
      <c r="BA231" s="90" t="str">
        <f>IF(AND(BA$85&gt;=FB231,BA$85&lt;=FC231),IFERROR($G231/FD231,0),"")</f>
        <v/>
      </c>
      <c r="BB231" s="90" t="str">
        <f>IF(AND(BB$85&gt;=FB231,BB$85&lt;=FC231),IFERROR($G231/FD231,0),"")</f>
        <v/>
      </c>
      <c r="BC231" s="90" t="str">
        <f>IF(AND(BC$85&gt;=FB231,BC$85&lt;=FC231),IFERROR($G231/FD231,0),"")</f>
        <v/>
      </c>
      <c r="BD231" s="90" t="str">
        <f>IF(AND(BD$85&gt;=FB231,BD$85&lt;=FC231),IFERROR($G231/FD231,0),"")</f>
        <v/>
      </c>
      <c r="BE231" s="90" t="str">
        <f>IF(AND(BE$85&gt;=FB231,BE$85&lt;=FC231),IFERROR($G231/FD231,0),"")</f>
        <v/>
      </c>
      <c r="BF231" s="90" t="str">
        <f>IF(AND(BF$85&gt;=FB231,BF$85&lt;=FC231),IFERROR($G231/FD231,0),"")</f>
        <v/>
      </c>
      <c r="BG231" s="90" t="str">
        <f>IF(AND(BG$85&gt;=FB231,BG$85&lt;=FC231),IFERROR($G231/FD231,0),"")</f>
        <v/>
      </c>
      <c r="BH231" s="90" t="str">
        <f>IF(AND(BH$85&gt;=FB231,BH$85&lt;=FC231),IFERROR($G231/FD231,0),"")</f>
        <v/>
      </c>
      <c r="BI231" s="90" t="str">
        <f>IF(AND(BI$85&gt;=FB231,BI$85&lt;=FC231),IFERROR($G231/FD231,0),"")</f>
        <v/>
      </c>
      <c r="BJ231" s="90" t="str">
        <f>IF(AND(BJ$85&gt;=FB231,BJ$85&lt;=FC231),IFERROR($G231/FD231,0),"")</f>
        <v/>
      </c>
      <c r="BK231" s="90" t="str">
        <f>IF(AND(BK$85&gt;=FB231,BK$85&lt;=FC231),IFERROR($G231/FD231,0),"")</f>
        <v/>
      </c>
      <c r="BL231" s="90" t="str">
        <f>IF(AND(BL$85&gt;=FB231,BL$85&lt;=FC231),IFERROR($G231/FD231,0),"")</f>
        <v/>
      </c>
      <c r="BM231" s="90" t="str">
        <f>IF(AND(BM$85&gt;=FB231,BM$85&lt;=FC231),IFERROR($G231/FD231,0),"")</f>
        <v/>
      </c>
      <c r="BN231" s="90" t="str">
        <f>IF(AND(BN$85&gt;=FB231,BN$85&lt;=FC231),IFERROR($G231/FD231,0),"")</f>
        <v/>
      </c>
      <c r="BO231" s="90" t="str">
        <f>IF(AND(BO$85&gt;=FB231,BO$85&lt;=FC231),IFERROR($G231/FD231,0),"")</f>
        <v/>
      </c>
      <c r="BP231" s="90" t="str">
        <f>IF(AND(BP$85&gt;=FB231,BP$85&lt;=FC231),IFERROR($G231/FD231,0),"")</f>
        <v/>
      </c>
      <c r="BQ231" s="90" t="str">
        <f>IF(AND(BQ$85&gt;=FB231,BQ$85&lt;=FC231),IFERROR($G231/FD231,0),"")</f>
        <v/>
      </c>
      <c r="BR231" s="90" t="str">
        <f>IF(AND(BR$85&gt;=FB231,BR$85&lt;=FC231),IFERROR($G231/FD231,0),"")</f>
        <v/>
      </c>
      <c r="BS231" s="90" t="str">
        <f>IF(AND(BS$85&gt;=FB231,BS$85&lt;=FC231),IFERROR($G231/FD231,0),"")</f>
        <v/>
      </c>
      <c r="BT231" s="90" t="str">
        <f>IF(AND(BT$85&gt;=FB231,BT$85&lt;=FC231),IFERROR($G231/FD231,0),"")</f>
        <v/>
      </c>
      <c r="BU231" s="90" t="str">
        <f>IF(AND(BU$85&gt;=FB231,BU$85&lt;=FC231),IFERROR($G231/FD231,0),"")</f>
        <v/>
      </c>
      <c r="BV231" s="90" t="str">
        <f>IF(AND(BV$85&gt;=FB231,BV$85&lt;=FC231),IFERROR($G231/FD231,0),"")</f>
        <v/>
      </c>
      <c r="BW231" s="90" t="str">
        <f>IF(AND(BW$85&gt;=FB231,BW$85&lt;=FC231),IFERROR($G231/FD231,0),"")</f>
        <v/>
      </c>
      <c r="BX231" s="90" t="str">
        <f>IF(AND(BX$85&gt;=FB231,BX$85&lt;=FC231),IFERROR($G231/FD231,0),"")</f>
        <v/>
      </c>
      <c r="BY231" s="90" t="str">
        <f>IF(AND(BY$85&gt;=FB231,BY$85&lt;=FC231),IFERROR($G231/FD231,0),"")</f>
        <v/>
      </c>
      <c r="BZ231" s="90" t="str">
        <f>IF(AND(BZ$85&gt;=FB231,BZ$85&lt;=FC231),IFERROR($G231/FD231,0),"")</f>
        <v/>
      </c>
      <c r="CA231" s="90" t="str">
        <f>IF(AND(CA$85&gt;=FB231,CA$85&lt;=FC231),IFERROR($G231/FD231,0),"")</f>
        <v/>
      </c>
      <c r="CB231" s="90" t="str">
        <f>IF(AND(CB$85&gt;=FB231,CB$85&lt;=FC231),IFERROR($G231/FD231,0),"")</f>
        <v/>
      </c>
      <c r="CC231" s="90" t="str">
        <f>IF(AND(CC$85&gt;=FB231,CC$85&lt;=FC231),IFERROR($G231/FD231,0),"")</f>
        <v/>
      </c>
      <c r="CD231" s="90" t="str">
        <f>IF(AND(CD$85&gt;=FB231,CD$85&lt;=FC231),IFERROR($G231/FD231,0),"")</f>
        <v/>
      </c>
      <c r="CE231" s="90" t="str">
        <f>IF(AND(CE$85&gt;=FB231,CE$85&lt;=FC231),IFERROR($G231/FD231,0),"")</f>
        <v/>
      </c>
      <c r="CF231" s="90" t="str">
        <f>IF(AND(CF$85&gt;=FB231,CF$85&lt;=FC231),IFERROR($G231/FD231,0),"")</f>
        <v/>
      </c>
      <c r="CG231" s="90" t="str">
        <f>IF(AND(CG$85&gt;=FB231,CG$85&lt;=FC231),IFERROR($G231/FD231,0),"")</f>
        <v/>
      </c>
      <c r="CH231" s="90" t="str">
        <f>IF(AND(CH$85&gt;=FB231,CH$85&lt;=FC231),IFERROR($G231/FD231,0),"")</f>
        <v/>
      </c>
      <c r="CI231" s="90" t="str">
        <f>IF(AND(CI$85&gt;=FB231,CI$85&lt;=FC231),IFERROR($G231/FD231,0),"")</f>
        <v/>
      </c>
      <c r="CJ231" s="90" t="str">
        <f>IF(AND(CJ$85&gt;=FB231,CJ$85&lt;=FC231),IFERROR($G231/FD231,0),"")</f>
        <v/>
      </c>
      <c r="CK231" s="90" t="str">
        <f>IF(AND(CK$85&gt;=FB231,CK$85&lt;=FC231),IFERROR($G231/FD231,0),"")</f>
        <v/>
      </c>
      <c r="CL231" s="90" t="str">
        <f>IF(AND(CL$85&gt;=FB231,CL$85&lt;=FC231),IFERROR($G231/FD231,0),"")</f>
        <v/>
      </c>
      <c r="CM231" s="90" t="str">
        <f>IF(AND(CM$85&gt;=FB231,CM$85&lt;=FC231),IFERROR($G231/FD231,0),"")</f>
        <v/>
      </c>
      <c r="CN231" s="90" t="str">
        <f>IF(AND(CN$85&gt;=FB231,CN$85&lt;=FC231),IFERROR($G231/FD231,0),"")</f>
        <v/>
      </c>
      <c r="CO231" s="90" t="str">
        <f>IF(AND(CO$85&gt;=FB231,CO$85&lt;=FC231),IFERROR($G231/FD231,0),"")</f>
        <v/>
      </c>
      <c r="CP231" s="90" t="str">
        <f>IF(AND(CP$85&gt;=FB231,CP$85&lt;=FC231),IFERROR($G231/FD231,0),"")</f>
        <v/>
      </c>
      <c r="CQ231" s="90" t="str">
        <f>IF(AND(CQ$85&gt;=FB231,CQ$85&lt;=FC231),IFERROR($G231/FD231,0),"")</f>
        <v/>
      </c>
      <c r="CR231" s="90" t="str">
        <f>IF(AND(CR$85&gt;=FB231,CR$85&lt;=FC231),IFERROR($G231/FD231,0),"")</f>
        <v/>
      </c>
      <c r="CS231" s="90" t="str">
        <f>IF(AND(CS$85&gt;=FB231,CS$85&lt;=FC231),IFERROR($G231/FD231,0),"")</f>
        <v/>
      </c>
      <c r="CT231" s="90" t="str">
        <f>IF(AND(CT$85&gt;=FB231,CT$85&lt;=FC231),IFERROR($G231/FD231,0),"")</f>
        <v/>
      </c>
      <c r="CU231" s="90" t="str">
        <f>IF(AND(CU$85&gt;=FB231,CU$85&lt;=FC231),IFERROR($G231/FD231,0),"")</f>
        <v/>
      </c>
      <c r="CV231" s="90" t="str">
        <f>IF(AND(CV$85&gt;=FB231,CV$85&lt;=FC231),IFERROR($G231/FD231,0),"")</f>
        <v/>
      </c>
      <c r="CW231" s="90" t="str">
        <f>IF(AND(CW$85&gt;=FB231,CW$85&lt;=FC231),IFERROR($G231/FD231,0),"")</f>
        <v/>
      </c>
      <c r="CX231" s="90" t="str">
        <f>IF(AND(CX$85&gt;=FB231,CX$85&lt;=FC231),IFERROR($G231/FD231,0),"")</f>
        <v/>
      </c>
      <c r="CY231" s="90" t="str">
        <f>IF(AND(CY$85&gt;=FB231,CY$85&lt;=FC231),IFERROR($G231/FD231,0),"")</f>
        <v/>
      </c>
      <c r="CZ231" s="90" t="str">
        <f>IF(AND(CZ$85&gt;=FB231,CZ$85&lt;=FC231),IFERROR($G231/FD231,0),"")</f>
        <v/>
      </c>
      <c r="DA231" s="90" t="str">
        <f>IF(AND(DA$85&gt;=FB231,DA$85&lt;=FC231),IFERROR($G231/FD231,0),"")</f>
        <v/>
      </c>
      <c r="DB231" s="90" t="str">
        <f>IF(AND(DB$85&gt;=FB231,DB$85&lt;=FC231),IFERROR($G231/FD231,0),"")</f>
        <v/>
      </c>
      <c r="DC231" s="90" t="str">
        <f>IF(AND(DC$85&gt;=FB231,DC$85&lt;=FC231),IFERROR($G231/FD231,0),"")</f>
        <v/>
      </c>
      <c r="DD231" s="90" t="str">
        <f>IF(AND(DD$85&gt;=FB231,DD$85&lt;=FC231),IFERROR($G231/FD231,0),"")</f>
        <v/>
      </c>
      <c r="DE231" s="90" t="str">
        <f>IF(AND(DE$85&gt;=FB231,DE$85&lt;=FC231),IFERROR($G231/FD231,0),"")</f>
        <v/>
      </c>
      <c r="DF231" s="90" t="str">
        <f>IF(AND(DF$85&gt;=FB231,DF$85&lt;=FC231),IFERROR($G231/FD231,0),"")</f>
        <v/>
      </c>
      <c r="DG231" s="90" t="str">
        <f>IF(AND(DG$85&gt;=FB231,DG$85&lt;=FC231),IFERROR($G231/FD231,0),"")</f>
        <v/>
      </c>
      <c r="DH231" s="90" t="str">
        <f>IF(AND(DH$85&gt;=FB231,DH$85&lt;=FC231),IFERROR($G231/FD231,0),"")</f>
        <v/>
      </c>
      <c r="DI231" s="90" t="str">
        <f>IF(AND(DI$85&gt;=FB231,DI$85&lt;=FC231),IFERROR($G231/FD231,0),"")</f>
        <v/>
      </c>
      <c r="DJ231" s="90" t="str">
        <f>IF(AND(DJ$85&gt;=FB231,DJ$85&lt;=FC231),IFERROR($G231/FD231,0),"")</f>
        <v/>
      </c>
      <c r="DK231" s="90" t="str">
        <f>IF(AND(DK$85&gt;=FB231,DK$85&lt;=FC231),IFERROR($G231/FD231,0),"")</f>
        <v/>
      </c>
      <c r="DL231" s="90" t="str">
        <f>IF(AND(DL$85&gt;=FB231,DL$85&lt;=FC231),IFERROR($G231/FD231,0),"")</f>
        <v/>
      </c>
      <c r="DM231" s="90" t="str">
        <f>IF(AND(DM$85&gt;=FB231,DM$85&lt;=FC231),IFERROR($G231/FD231,0),"")</f>
        <v/>
      </c>
      <c r="DN231" s="90" t="str">
        <f>IF(AND(DN$85&gt;=FB231,DN$85&lt;=FC231),IFERROR($G231/FD231,0),"")</f>
        <v/>
      </c>
      <c r="DO231" s="90" t="str">
        <f>IF(AND(DO$85&gt;=FB231,DO$85&lt;=FC231),IFERROR($G231/FD231,0),"")</f>
        <v/>
      </c>
      <c r="DP231" s="90" t="str">
        <f>IF(AND(DP$85&gt;=FB231,DP$85&lt;=FC231),IFERROR($G231/FD231,0),"")</f>
        <v/>
      </c>
      <c r="DQ231" s="90" t="str">
        <f>IF(AND(DQ$85&gt;=FB231,DQ$85&lt;=FC231),IFERROR($G231/FD231,0),"")</f>
        <v/>
      </c>
      <c r="DR231" s="90" t="str">
        <f>IF(AND(DR$85&gt;=FB231,DR$85&lt;=FC231),IFERROR($G231/FD231,0),"")</f>
        <v/>
      </c>
      <c r="DS231" s="90" t="str">
        <f>IF(AND(DS$85&gt;=FB231,DS$85&lt;=FC231),IFERROR($G231/FD231,0),"")</f>
        <v/>
      </c>
      <c r="DT231" s="90" t="str">
        <f>IF(AND(DT$85&gt;=FB231,DT$85&lt;=FC231),IFERROR($G231/FD231,0),"")</f>
        <v/>
      </c>
      <c r="DU231" s="90" t="str">
        <f>IF(AND(DU$85&gt;=FB231,DU$85&lt;=FC231),IFERROR($G231/FD231,0),"")</f>
        <v/>
      </c>
      <c r="DV231" s="90" t="str">
        <f>IF(AND(DV$85&gt;=FB231,DV$85&lt;=FC231),IFERROR($G231/FD231,0),"")</f>
        <v/>
      </c>
      <c r="DW231" s="90" t="str">
        <f>IF(AND(DW$85&gt;=FB231,DW$85&lt;=FC231),IFERROR($G231/FD231,0),"")</f>
        <v/>
      </c>
      <c r="DX231" s="90" t="str">
        <f>IF(AND(DX$85&gt;=FB231,DX$85&lt;=FC231),IFERROR($G231/FD231,0),"")</f>
        <v/>
      </c>
      <c r="DY231" s="90" t="str">
        <f>IF(AND(DY$85&gt;=FB231,DY$85&lt;=FC231),IFERROR($G231/FD231,0),"")</f>
        <v/>
      </c>
      <c r="DZ231" s="90" t="str">
        <f>IF(AND(DZ$85&gt;=FB231,DZ$85&lt;=FC231),IFERROR($G231/FD231,0),"")</f>
        <v/>
      </c>
      <c r="EA231" s="90" t="str">
        <f>IF(AND(EA$85&gt;=FB231,EA$85&lt;=FC231),IFERROR($G231/FD231,0),"")</f>
        <v/>
      </c>
      <c r="EB231" s="90" t="str">
        <f>IF(AND(EB$85&gt;=FB231,EB$85&lt;=FC231),IFERROR($G231/FD231,0),"")</f>
        <v/>
      </c>
      <c r="EC231" s="90" t="str">
        <f>IF(AND(EC$85&gt;=FB231,EC$85&lt;=FC231),IFERROR($G231/FD231,0),"")</f>
        <v/>
      </c>
      <c r="ED231" s="90" t="str">
        <f>IF(AND(ED$85&gt;=FB231,ED$85&lt;=FC231),IFERROR($G231/FD231,0),"")</f>
        <v/>
      </c>
      <c r="EE231" s="90" t="str">
        <f>IF(AND(EE$85&gt;=FB231,EE$85&lt;=FC231),IFERROR($G231/FD231,0),"")</f>
        <v/>
      </c>
      <c r="EF231" s="90" t="str">
        <f>IF(AND(EF$85&gt;=FB231,EF$85&lt;=FC231),IFERROR($G231/FD231,0),"")</f>
        <v/>
      </c>
      <c r="EG231" s="90" t="str">
        <f>IF(AND(EG$85&gt;=FB231,EG$85&lt;=FC231),IFERROR($G231/FD231,0),"")</f>
        <v/>
      </c>
      <c r="EH231" s="90" t="str">
        <f>IF(AND(EH$85&gt;=FB231,EH$85&lt;=FC231),IFERROR($G231/FD231,0),"")</f>
        <v/>
      </c>
      <c r="EI231" s="90" t="str">
        <f>IF(AND(EI$85&gt;=FB231,EI$85&lt;=FC231),IFERROR($G231/FD231,0),"")</f>
        <v/>
      </c>
      <c r="EJ231" s="90" t="str">
        <f>IF(AND(EJ$85&gt;=FB231,EJ$85&lt;=FC231),IFERROR($G231/FD231,0),"")</f>
        <v/>
      </c>
      <c r="EK231" s="90" t="str">
        <f>IF(AND(EK$85&gt;=FB231,EK$85&lt;=FC231),IFERROR($G231/FD231,0),"")</f>
        <v/>
      </c>
      <c r="EL231" s="90" t="str">
        <f>IF(AND(EL$85&gt;=FB231,EL$85&lt;=FC231),IFERROR($G231/FD231,0),"")</f>
        <v/>
      </c>
      <c r="EM231" s="90" t="str">
        <f>IF(AND(EM$85&gt;=FB231,EM$85&lt;=FC231),IFERROR($G231/FD231,0),"")</f>
        <v/>
      </c>
      <c r="EN231" s="90" t="str">
        <f>IF(AND(EN$85&gt;=FB231,EN$85&lt;=FC231),IFERROR($G231/FD231,0),"")</f>
        <v/>
      </c>
      <c r="EO231" s="90" t="str">
        <f>IF(AND(EO$85&gt;=FB231,EO$85&lt;=FC231),IFERROR($G231/FD231,0),"")</f>
        <v/>
      </c>
      <c r="EP231" s="90" t="str">
        <f>IF(AND(EP$85&gt;=FB231,EP$85&lt;=FC231),IFERROR($G231/FD231,0),"")</f>
        <v/>
      </c>
      <c r="EQ231" s="90" t="str">
        <f>IF(AND(EQ$85&gt;=FB231,EQ$85&lt;=FC231),IFERROR($G231/FD231,0),"")</f>
        <v/>
      </c>
      <c r="ER231" s="90" t="str">
        <f>IF(AND(ER$85&gt;=FB231,ER$85&lt;=FC231),IFERROR($G231/FD231,0),"")</f>
        <v/>
      </c>
      <c r="ES231" s="90" t="str">
        <f>IF(AND(ES$85&gt;=FB231,ES$85&lt;=FC231),IFERROR($G231/FD231,0),"")</f>
        <v/>
      </c>
      <c r="ET231" s="90" t="str">
        <f>IF(AND(ET$85&gt;=FB231,ET$85&lt;=FC231),IFERROR($G231/FD231,0),"")</f>
        <v/>
      </c>
      <c r="EU231" s="90">
        <f>IF(AND(EU$85&gt;=FB231,EU$85&lt;=FC231),IFERROR($G231/FD231,0),"")</f>
        <v>51785.714285714275</v>
      </c>
      <c r="EV231" s="90">
        <f>IF(AND(EV$85&gt;=FB231,EV$85&lt;=FC231),IFERROR($G231/FD231,0),"")</f>
        <v>51785.714285714275</v>
      </c>
      <c r="EW231" s="90">
        <f>IF(AND(EW$85&gt;=FB231,EW$85&lt;=FC231),IFERROR($G231/FD231,0),"")</f>
        <v>51785.714285714275</v>
      </c>
      <c r="EX231" s="90">
        <f>IF(AND(EX$85&gt;=FB231,EX$85&lt;=FC231),IFERROR($G231/FD231,0),"")</f>
        <v>51785.714285714275</v>
      </c>
      <c r="EY231" s="90">
        <f>IF(AND(EY$85&gt;=FB231,EY$85&lt;=FC231),IFERROR($G231/FD231,0),"")</f>
        <v>51785.714285714275</v>
      </c>
      <c r="EZ231" s="90">
        <f>IF(AND(EZ$85&gt;=FB231,EZ$85&lt;=FC231),IFERROR($G231/FD231,0),"")</f>
        <v>51785.714285714275</v>
      </c>
      <c r="FA231" s="90">
        <f>IF(AND(FA$85&gt;=FB231,FA$85&lt;=FC231),IFERROR($G231/FD231,0),"")</f>
        <v>51785.714285714275</v>
      </c>
      <c r="FB231">
        <f>'06_Presupuesto'!J313-'02_Rendimientos'!$B$79+1</f>
        <v>144</v>
      </c>
      <c r="FC231">
        <f>'06_Presupuesto'!K313-'02_Rendimientos'!$B$79+1</f>
        <v>150</v>
      </c>
      <c r="FD231">
        <f>FC231-FB231+1</f>
        <v>7</v>
      </c>
    </row>
    <row r="232" spans="2:160">
      <c r="B232" s="109" t="str">
        <f>'06_Presupuesto'!K148</f>
        <v>G.2</v>
      </c>
      <c r="C232" s="109" t="str">
        <f>'06_Presupuesto'!L148</f>
        <v>ASEO GENERAL</v>
      </c>
      <c r="D232" s="109" t="str">
        <f>'06_Presupuesto'!M148</f>
        <v>M2</v>
      </c>
      <c r="E232" s="110">
        <f>'06_Presupuesto'!N148</f>
        <v>444.51</v>
      </c>
      <c r="F232" s="110">
        <f>'06_Presupuesto'!O148</f>
        <v>2249.9999999999995</v>
      </c>
      <c r="G232" s="110">
        <f>'06_Presupuesto'!P148</f>
        <v>1000147.4999999998</v>
      </c>
      <c r="H232" s="110" t="str">
        <f>IF(AND(H$85&gt;=FB232,H$85&lt;=FC232),IFERROR($G232/FD232,0),"")</f>
        <v/>
      </c>
      <c r="I232" s="110" t="str">
        <f>IF(AND(I$85&gt;=FB232,I$85&lt;=FC232),IFERROR($G232/FD232,0),"")</f>
        <v/>
      </c>
      <c r="J232" s="110" t="str">
        <f>IF(AND(J$85&gt;=FB232,J$85&lt;=FC232),IFERROR($G232/FD232,0),"")</f>
        <v/>
      </c>
      <c r="K232" s="110" t="str">
        <f>IF(AND(K$85&gt;=FB232,K$85&lt;=FC232),IFERROR($G232/FD232,0),"")</f>
        <v/>
      </c>
      <c r="L232" s="110" t="str">
        <f>IF(AND(L$85&gt;=FB232,L$85&lt;=FC232),IFERROR($G232/FD232,0),"")</f>
        <v/>
      </c>
      <c r="M232" s="110" t="str">
        <f>IF(AND(M$85&gt;=FB232,M$85&lt;=FC232),IFERROR($G232/FD232,0),"")</f>
        <v/>
      </c>
      <c r="N232" s="110" t="str">
        <f>IF(AND(N$85&gt;=FB232,N$85&lt;=FC232),IFERROR($G232/FD232,0),"")</f>
        <v/>
      </c>
      <c r="O232" s="110" t="str">
        <f>IF(AND(O$85&gt;=FB232,O$85&lt;=FC232),IFERROR($G232/FD232,0),"")</f>
        <v/>
      </c>
      <c r="P232" s="110" t="str">
        <f>IF(AND(P$85&gt;=FB232,P$85&lt;=FC232),IFERROR($G232/FD232,0),"")</f>
        <v/>
      </c>
      <c r="Q232" s="110" t="str">
        <f>IF(AND(Q$85&gt;=FB232,Q$85&lt;=FC232),IFERROR($G232/FD232,0),"")</f>
        <v/>
      </c>
      <c r="R232" s="110" t="str">
        <f>IF(AND(R$85&gt;=FB232,R$85&lt;=FC232),IFERROR($G232/FD232,0),"")</f>
        <v/>
      </c>
      <c r="S232" s="110" t="str">
        <f>IF(AND(S$85&gt;=FB232,S$85&lt;=FC232),IFERROR($G232/FD232,0),"")</f>
        <v/>
      </c>
      <c r="T232" s="110" t="str">
        <f>IF(AND(T$85&gt;=FB232,T$85&lt;=FC232),IFERROR($G232/FD232,0),"")</f>
        <v/>
      </c>
      <c r="U232" s="110" t="str">
        <f>IF(AND(U$85&gt;=FB232,U$85&lt;=FC232),IFERROR($G232/FD232,0),"")</f>
        <v/>
      </c>
      <c r="V232" s="110" t="str">
        <f>IF(AND(V$85&gt;=FB232,V$85&lt;=FC232),IFERROR($G232/FD232,0),"")</f>
        <v/>
      </c>
      <c r="W232" s="110" t="str">
        <f>IF(AND(W$85&gt;=FB232,W$85&lt;=FC232),IFERROR($G232/FD232,0),"")</f>
        <v/>
      </c>
      <c r="X232" s="110" t="str">
        <f>IF(AND(X$85&gt;=FB232,X$85&lt;=FC232),IFERROR($G232/FD232,0),"")</f>
        <v/>
      </c>
      <c r="Y232" s="110" t="str">
        <f>IF(AND(Y$85&gt;=FB232,Y$85&lt;=FC232),IFERROR($G232/FD232,0),"")</f>
        <v/>
      </c>
      <c r="Z232" s="110" t="str">
        <f>IF(AND(Z$85&gt;=FB232,Z$85&lt;=FC232),IFERROR($G232/FD232,0),"")</f>
        <v/>
      </c>
      <c r="AA232" s="110" t="str">
        <f>IF(AND(AA$85&gt;=FB232,AA$85&lt;=FC232),IFERROR($G232/FD232,0),"")</f>
        <v/>
      </c>
      <c r="AB232" s="110" t="str">
        <f>IF(AND(AB$85&gt;=FB232,AB$85&lt;=FC232),IFERROR($G232/FD232,0),"")</f>
        <v/>
      </c>
      <c r="AC232" s="110" t="str">
        <f>IF(AND(AC$85&gt;=FB232,AC$85&lt;=FC232),IFERROR($G232/FD232,0),"")</f>
        <v/>
      </c>
      <c r="AD232" s="110" t="str">
        <f>IF(AND(AD$85&gt;=FB232,AD$85&lt;=FC232),IFERROR($G232/FD232,0),"")</f>
        <v/>
      </c>
      <c r="AE232" s="110" t="str">
        <f>IF(AND(AE$85&gt;=FB232,AE$85&lt;=FC232),IFERROR($G232/FD232,0),"")</f>
        <v/>
      </c>
      <c r="AF232" s="110" t="str">
        <f>IF(AND(AF$85&gt;=FB232,AF$85&lt;=FC232),IFERROR($G232/FD232,0),"")</f>
        <v/>
      </c>
      <c r="AG232" s="110" t="str">
        <f>IF(AND(AG$85&gt;=FB232,AG$85&lt;=FC232),IFERROR($G232/FD232,0),"")</f>
        <v/>
      </c>
      <c r="AH232" s="110" t="str">
        <f>IF(AND(AH$85&gt;=FB232,AH$85&lt;=FC232),IFERROR($G232/FD232,0),"")</f>
        <v/>
      </c>
      <c r="AI232" s="110" t="str">
        <f>IF(AND(AI$85&gt;=FB232,AI$85&lt;=FC232),IFERROR($G232/FD232,0),"")</f>
        <v/>
      </c>
      <c r="AJ232" s="110" t="str">
        <f>IF(AND(AJ$85&gt;=FB232,AJ$85&lt;=FC232),IFERROR($G232/FD232,0),"")</f>
        <v/>
      </c>
      <c r="AK232" s="110" t="str">
        <f>IF(AND(AK$85&gt;=FB232,AK$85&lt;=FC232),IFERROR($G232/FD232,0),"")</f>
        <v/>
      </c>
      <c r="AL232" s="110" t="str">
        <f>IF(AND(AL$85&gt;=FB232,AL$85&lt;=FC232),IFERROR($G232/FD232,0),"")</f>
        <v/>
      </c>
      <c r="AM232" s="110" t="str">
        <f>IF(AND(AM$85&gt;=FB232,AM$85&lt;=FC232),IFERROR($G232/FD232,0),"")</f>
        <v/>
      </c>
      <c r="AN232" s="110" t="str">
        <f>IF(AND(AN$85&gt;=FB232,AN$85&lt;=FC232),IFERROR($G232/FD232,0),"")</f>
        <v/>
      </c>
      <c r="AO232" s="110" t="str">
        <f>IF(AND(AO$85&gt;=FB232,AO$85&lt;=FC232),IFERROR($G232/FD232,0),"")</f>
        <v/>
      </c>
      <c r="AP232" s="110" t="str">
        <f>IF(AND(AP$85&gt;=FB232,AP$85&lt;=FC232),IFERROR($G232/FD232,0),"")</f>
        <v/>
      </c>
      <c r="AQ232" s="110" t="str">
        <f>IF(AND(AQ$85&gt;=FB232,AQ$85&lt;=FC232),IFERROR($G232/FD232,0),"")</f>
        <v/>
      </c>
      <c r="AR232" s="110" t="str">
        <f>IF(AND(AR$85&gt;=FB232,AR$85&lt;=FC232),IFERROR($G232/FD232,0),"")</f>
        <v/>
      </c>
      <c r="AS232" s="110" t="str">
        <f>IF(AND(AS$85&gt;=FB232,AS$85&lt;=FC232),IFERROR($G232/FD232,0),"")</f>
        <v/>
      </c>
      <c r="AT232" s="110" t="str">
        <f>IF(AND(AT$85&gt;=FB232,AT$85&lt;=FC232),IFERROR($G232/FD232,0),"")</f>
        <v/>
      </c>
      <c r="AU232" s="110" t="str">
        <f>IF(AND(AU$85&gt;=FB232,AU$85&lt;=FC232),IFERROR($G232/FD232,0),"")</f>
        <v/>
      </c>
      <c r="AV232" s="110" t="str">
        <f>IF(AND(AV$85&gt;=FB232,AV$85&lt;=FC232),IFERROR($G232/FD232,0),"")</f>
        <v/>
      </c>
      <c r="AW232" s="110" t="str">
        <f>IF(AND(AW$85&gt;=FB232,AW$85&lt;=FC232),IFERROR($G232/FD232,0),"")</f>
        <v/>
      </c>
      <c r="AX232" s="110" t="str">
        <f>IF(AND(AX$85&gt;=FB232,AX$85&lt;=FC232),IFERROR($G232/FD232,0),"")</f>
        <v/>
      </c>
      <c r="AY232" s="110" t="str">
        <f>IF(AND(AY$85&gt;=FB232,AY$85&lt;=FC232),IFERROR($G232/FD232,0),"")</f>
        <v/>
      </c>
      <c r="AZ232" s="110" t="str">
        <f>IF(AND(AZ$85&gt;=FB232,AZ$85&lt;=FC232),IFERROR($G232/FD232,0),"")</f>
        <v/>
      </c>
      <c r="BA232" s="110" t="str">
        <f>IF(AND(BA$85&gt;=FB232,BA$85&lt;=FC232),IFERROR($G232/FD232,0),"")</f>
        <v/>
      </c>
      <c r="BB232" s="110" t="str">
        <f>IF(AND(BB$85&gt;=FB232,BB$85&lt;=FC232),IFERROR($G232/FD232,0),"")</f>
        <v/>
      </c>
      <c r="BC232" s="110" t="str">
        <f>IF(AND(BC$85&gt;=FB232,BC$85&lt;=FC232),IFERROR($G232/FD232,0),"")</f>
        <v/>
      </c>
      <c r="BD232" s="110" t="str">
        <f>IF(AND(BD$85&gt;=FB232,BD$85&lt;=FC232),IFERROR($G232/FD232,0),"")</f>
        <v/>
      </c>
      <c r="BE232" s="110" t="str">
        <f>IF(AND(BE$85&gt;=FB232,BE$85&lt;=FC232),IFERROR($G232/FD232,0),"")</f>
        <v/>
      </c>
      <c r="BF232" s="110" t="str">
        <f>IF(AND(BF$85&gt;=FB232,BF$85&lt;=FC232),IFERROR($G232/FD232,0),"")</f>
        <v/>
      </c>
      <c r="BG232" s="110" t="str">
        <f>IF(AND(BG$85&gt;=FB232,BG$85&lt;=FC232),IFERROR($G232/FD232,0),"")</f>
        <v/>
      </c>
      <c r="BH232" s="110" t="str">
        <f>IF(AND(BH$85&gt;=FB232,BH$85&lt;=FC232),IFERROR($G232/FD232,0),"")</f>
        <v/>
      </c>
      <c r="BI232" s="110" t="str">
        <f>IF(AND(BI$85&gt;=FB232,BI$85&lt;=FC232),IFERROR($G232/FD232,0),"")</f>
        <v/>
      </c>
      <c r="BJ232" s="110" t="str">
        <f>IF(AND(BJ$85&gt;=FB232,BJ$85&lt;=FC232),IFERROR($G232/FD232,0),"")</f>
        <v/>
      </c>
      <c r="BK232" s="110" t="str">
        <f>IF(AND(BK$85&gt;=FB232,BK$85&lt;=FC232),IFERROR($G232/FD232,0),"")</f>
        <v/>
      </c>
      <c r="BL232" s="110" t="str">
        <f>IF(AND(BL$85&gt;=FB232,BL$85&lt;=FC232),IFERROR($G232/FD232,0),"")</f>
        <v/>
      </c>
      <c r="BM232" s="110" t="str">
        <f>IF(AND(BM$85&gt;=FB232,BM$85&lt;=FC232),IFERROR($G232/FD232,0),"")</f>
        <v/>
      </c>
      <c r="BN232" s="110" t="str">
        <f>IF(AND(BN$85&gt;=FB232,BN$85&lt;=FC232),IFERROR($G232/FD232,0),"")</f>
        <v/>
      </c>
      <c r="BO232" s="110" t="str">
        <f>IF(AND(BO$85&gt;=FB232,BO$85&lt;=FC232),IFERROR($G232/FD232,0),"")</f>
        <v/>
      </c>
      <c r="BP232" s="110" t="str">
        <f>IF(AND(BP$85&gt;=FB232,BP$85&lt;=FC232),IFERROR($G232/FD232,0),"")</f>
        <v/>
      </c>
      <c r="BQ232" s="110" t="str">
        <f>IF(AND(BQ$85&gt;=FB232,BQ$85&lt;=FC232),IFERROR($G232/FD232,0),"")</f>
        <v/>
      </c>
      <c r="BR232" s="110" t="str">
        <f>IF(AND(BR$85&gt;=FB232,BR$85&lt;=FC232),IFERROR($G232/FD232,0),"")</f>
        <v/>
      </c>
      <c r="BS232" s="110" t="str">
        <f>IF(AND(BS$85&gt;=FB232,BS$85&lt;=FC232),IFERROR($G232/FD232,0),"")</f>
        <v/>
      </c>
      <c r="BT232" s="110" t="str">
        <f>IF(AND(BT$85&gt;=FB232,BT$85&lt;=FC232),IFERROR($G232/FD232,0),"")</f>
        <v/>
      </c>
      <c r="BU232" s="110" t="str">
        <f>IF(AND(BU$85&gt;=FB232,BU$85&lt;=FC232),IFERROR($G232/FD232,0),"")</f>
        <v/>
      </c>
      <c r="BV232" s="110" t="str">
        <f>IF(AND(BV$85&gt;=FB232,BV$85&lt;=FC232),IFERROR($G232/FD232,0),"")</f>
        <v/>
      </c>
      <c r="BW232" s="110" t="str">
        <f>IF(AND(BW$85&gt;=FB232,BW$85&lt;=FC232),IFERROR($G232/FD232,0),"")</f>
        <v/>
      </c>
      <c r="BX232" s="110" t="str">
        <f>IF(AND(BX$85&gt;=FB232,BX$85&lt;=FC232),IFERROR($G232/FD232,0),"")</f>
        <v/>
      </c>
      <c r="BY232" s="110" t="str">
        <f>IF(AND(BY$85&gt;=FB232,BY$85&lt;=FC232),IFERROR($G232/FD232,0),"")</f>
        <v/>
      </c>
      <c r="BZ232" s="110" t="str">
        <f>IF(AND(BZ$85&gt;=FB232,BZ$85&lt;=FC232),IFERROR($G232/FD232,0),"")</f>
        <v/>
      </c>
      <c r="CA232" s="110" t="str">
        <f>IF(AND(CA$85&gt;=FB232,CA$85&lt;=FC232),IFERROR($G232/FD232,0),"")</f>
        <v/>
      </c>
      <c r="CB232" s="110" t="str">
        <f>IF(AND(CB$85&gt;=FB232,CB$85&lt;=FC232),IFERROR($G232/FD232,0),"")</f>
        <v/>
      </c>
      <c r="CC232" s="110" t="str">
        <f>IF(AND(CC$85&gt;=FB232,CC$85&lt;=FC232),IFERROR($G232/FD232,0),"")</f>
        <v/>
      </c>
      <c r="CD232" s="110" t="str">
        <f>IF(AND(CD$85&gt;=FB232,CD$85&lt;=FC232),IFERROR($G232/FD232,0),"")</f>
        <v/>
      </c>
      <c r="CE232" s="110" t="str">
        <f>IF(AND(CE$85&gt;=FB232,CE$85&lt;=FC232),IFERROR($G232/FD232,0),"")</f>
        <v/>
      </c>
      <c r="CF232" s="110" t="str">
        <f>IF(AND(CF$85&gt;=FB232,CF$85&lt;=FC232),IFERROR($G232/FD232,0),"")</f>
        <v/>
      </c>
      <c r="CG232" s="110" t="str">
        <f>IF(AND(CG$85&gt;=FB232,CG$85&lt;=FC232),IFERROR($G232/FD232,0),"")</f>
        <v/>
      </c>
      <c r="CH232" s="110" t="str">
        <f>IF(AND(CH$85&gt;=FB232,CH$85&lt;=FC232),IFERROR($G232/FD232,0),"")</f>
        <v/>
      </c>
      <c r="CI232" s="110" t="str">
        <f>IF(AND(CI$85&gt;=FB232,CI$85&lt;=FC232),IFERROR($G232/FD232,0),"")</f>
        <v/>
      </c>
      <c r="CJ232" s="110" t="str">
        <f>IF(AND(CJ$85&gt;=FB232,CJ$85&lt;=FC232),IFERROR($G232/FD232,0),"")</f>
        <v/>
      </c>
      <c r="CK232" s="110" t="str">
        <f>IF(AND(CK$85&gt;=FB232,CK$85&lt;=FC232),IFERROR($G232/FD232,0),"")</f>
        <v/>
      </c>
      <c r="CL232" s="110" t="str">
        <f>IF(AND(CL$85&gt;=FB232,CL$85&lt;=FC232),IFERROR($G232/FD232,0),"")</f>
        <v/>
      </c>
      <c r="CM232" s="110" t="str">
        <f>IF(AND(CM$85&gt;=FB232,CM$85&lt;=FC232),IFERROR($G232/FD232,0),"")</f>
        <v/>
      </c>
      <c r="CN232" s="110" t="str">
        <f>IF(AND(CN$85&gt;=FB232,CN$85&lt;=FC232),IFERROR($G232/FD232,0),"")</f>
        <v/>
      </c>
      <c r="CO232" s="110" t="str">
        <f>IF(AND(CO$85&gt;=FB232,CO$85&lt;=FC232),IFERROR($G232/FD232,0),"")</f>
        <v/>
      </c>
      <c r="CP232" s="110" t="str">
        <f>IF(AND(CP$85&gt;=FB232,CP$85&lt;=FC232),IFERROR($G232/FD232,0),"")</f>
        <v/>
      </c>
      <c r="CQ232" s="110" t="str">
        <f>IF(AND(CQ$85&gt;=FB232,CQ$85&lt;=FC232),IFERROR($G232/FD232,0),"")</f>
        <v/>
      </c>
      <c r="CR232" s="110" t="str">
        <f>IF(AND(CR$85&gt;=FB232,CR$85&lt;=FC232),IFERROR($G232/FD232,0),"")</f>
        <v/>
      </c>
      <c r="CS232" s="110" t="str">
        <f>IF(AND(CS$85&gt;=FB232,CS$85&lt;=FC232),IFERROR($G232/FD232,0),"")</f>
        <v/>
      </c>
      <c r="CT232" s="110" t="str">
        <f>IF(AND(CT$85&gt;=FB232,CT$85&lt;=FC232),IFERROR($G232/FD232,0),"")</f>
        <v/>
      </c>
      <c r="CU232" s="110" t="str">
        <f>IF(AND(CU$85&gt;=FB232,CU$85&lt;=FC232),IFERROR($G232/FD232,0),"")</f>
        <v/>
      </c>
      <c r="CV232" s="110" t="str">
        <f>IF(AND(CV$85&gt;=FB232,CV$85&lt;=FC232),IFERROR($G232/FD232,0),"")</f>
        <v/>
      </c>
      <c r="CW232" s="110" t="str">
        <f>IF(AND(CW$85&gt;=FB232,CW$85&lt;=FC232),IFERROR($G232/FD232,0),"")</f>
        <v/>
      </c>
      <c r="CX232" s="110" t="str">
        <f>IF(AND(CX$85&gt;=FB232,CX$85&lt;=FC232),IFERROR($G232/FD232,0),"")</f>
        <v/>
      </c>
      <c r="CY232" s="110" t="str">
        <f>IF(AND(CY$85&gt;=FB232,CY$85&lt;=FC232),IFERROR($G232/FD232,0),"")</f>
        <v/>
      </c>
      <c r="CZ232" s="110" t="str">
        <f>IF(AND(CZ$85&gt;=FB232,CZ$85&lt;=FC232),IFERROR($G232/FD232,0),"")</f>
        <v/>
      </c>
      <c r="DA232" s="110" t="str">
        <f>IF(AND(DA$85&gt;=FB232,DA$85&lt;=FC232),IFERROR($G232/FD232,0),"")</f>
        <v/>
      </c>
      <c r="DB232" s="110" t="str">
        <f>IF(AND(DB$85&gt;=FB232,DB$85&lt;=FC232),IFERROR($G232/FD232,0),"")</f>
        <v/>
      </c>
      <c r="DC232" s="110" t="str">
        <f>IF(AND(DC$85&gt;=FB232,DC$85&lt;=FC232),IFERROR($G232/FD232,0),"")</f>
        <v/>
      </c>
      <c r="DD232" s="110" t="str">
        <f>IF(AND(DD$85&gt;=FB232,DD$85&lt;=FC232),IFERROR($G232/FD232,0),"")</f>
        <v/>
      </c>
      <c r="DE232" s="110" t="str">
        <f>IF(AND(DE$85&gt;=FB232,DE$85&lt;=FC232),IFERROR($G232/FD232,0),"")</f>
        <v/>
      </c>
      <c r="DF232" s="110" t="str">
        <f>IF(AND(DF$85&gt;=FB232,DF$85&lt;=FC232),IFERROR($G232/FD232,0),"")</f>
        <v/>
      </c>
      <c r="DG232" s="110" t="str">
        <f>IF(AND(DG$85&gt;=FB232,DG$85&lt;=FC232),IFERROR($G232/FD232,0),"")</f>
        <v/>
      </c>
      <c r="DH232" s="110" t="str">
        <f>IF(AND(DH$85&gt;=FB232,DH$85&lt;=FC232),IFERROR($G232/FD232,0),"")</f>
        <v/>
      </c>
      <c r="DI232" s="110" t="str">
        <f>IF(AND(DI$85&gt;=FB232,DI$85&lt;=FC232),IFERROR($G232/FD232,0),"")</f>
        <v/>
      </c>
      <c r="DJ232" s="110" t="str">
        <f>IF(AND(DJ$85&gt;=FB232,DJ$85&lt;=FC232),IFERROR($G232/FD232,0),"")</f>
        <v/>
      </c>
      <c r="DK232" s="110" t="str">
        <f>IF(AND(DK$85&gt;=FB232,DK$85&lt;=FC232),IFERROR($G232/FD232,0),"")</f>
        <v/>
      </c>
      <c r="DL232" s="110" t="str">
        <f>IF(AND(DL$85&gt;=FB232,DL$85&lt;=FC232),IFERROR($G232/FD232,0),"")</f>
        <v/>
      </c>
      <c r="DM232" s="110" t="str">
        <f>IF(AND(DM$85&gt;=FB232,DM$85&lt;=FC232),IFERROR($G232/FD232,0),"")</f>
        <v/>
      </c>
      <c r="DN232" s="110" t="str">
        <f>IF(AND(DN$85&gt;=FB232,DN$85&lt;=FC232),IFERROR($G232/FD232,0),"")</f>
        <v/>
      </c>
      <c r="DO232" s="110" t="str">
        <f>IF(AND(DO$85&gt;=FB232,DO$85&lt;=FC232),IFERROR($G232/FD232,0),"")</f>
        <v/>
      </c>
      <c r="DP232" s="110" t="str">
        <f>IF(AND(DP$85&gt;=FB232,DP$85&lt;=FC232),IFERROR($G232/FD232,0),"")</f>
        <v/>
      </c>
      <c r="DQ232" s="110" t="str">
        <f>IF(AND(DQ$85&gt;=FB232,DQ$85&lt;=FC232),IFERROR($G232/FD232,0),"")</f>
        <v/>
      </c>
      <c r="DR232" s="110" t="str">
        <f>IF(AND(DR$85&gt;=FB232,DR$85&lt;=FC232),IFERROR($G232/FD232,0),"")</f>
        <v/>
      </c>
      <c r="DS232" s="110" t="str">
        <f>IF(AND(DS$85&gt;=FB232,DS$85&lt;=FC232),IFERROR($G232/FD232,0),"")</f>
        <v/>
      </c>
      <c r="DT232" s="110" t="str">
        <f>IF(AND(DT$85&gt;=FB232,DT$85&lt;=FC232),IFERROR($G232/FD232,0),"")</f>
        <v/>
      </c>
      <c r="DU232" s="110" t="str">
        <f>IF(AND(DU$85&gt;=FB232,DU$85&lt;=FC232),IFERROR($G232/FD232,0),"")</f>
        <v/>
      </c>
      <c r="DV232" s="110" t="str">
        <f>IF(AND(DV$85&gt;=FB232,DV$85&lt;=FC232),IFERROR($G232/FD232,0),"")</f>
        <v/>
      </c>
      <c r="DW232" s="110" t="str">
        <f>IF(AND(DW$85&gt;=FB232,DW$85&lt;=FC232),IFERROR($G232/FD232,0),"")</f>
        <v/>
      </c>
      <c r="DX232" s="110" t="str">
        <f>IF(AND(DX$85&gt;=FB232,DX$85&lt;=FC232),IFERROR($G232/FD232,0),"")</f>
        <v/>
      </c>
      <c r="DY232" s="110" t="str">
        <f>IF(AND(DY$85&gt;=FB232,DY$85&lt;=FC232),IFERROR($G232/FD232,0),"")</f>
        <v/>
      </c>
      <c r="DZ232" s="110" t="str">
        <f>IF(AND(DZ$85&gt;=FB232,DZ$85&lt;=FC232),IFERROR($G232/FD232,0),"")</f>
        <v/>
      </c>
      <c r="EA232" s="110" t="str">
        <f>IF(AND(EA$85&gt;=FB232,EA$85&lt;=FC232),IFERROR($G232/FD232,0),"")</f>
        <v/>
      </c>
      <c r="EB232" s="110" t="str">
        <f>IF(AND(EB$85&gt;=FB232,EB$85&lt;=FC232),IFERROR($G232/FD232,0),"")</f>
        <v/>
      </c>
      <c r="EC232" s="110" t="str">
        <f>IF(AND(EC$85&gt;=FB232,EC$85&lt;=FC232),IFERROR($G232/FD232,0),"")</f>
        <v/>
      </c>
      <c r="ED232" s="110" t="str">
        <f>IF(AND(ED$85&gt;=FB232,ED$85&lt;=FC232),IFERROR($G232/FD232,0),"")</f>
        <v/>
      </c>
      <c r="EE232" s="110" t="str">
        <f>IF(AND(EE$85&gt;=FB232,EE$85&lt;=FC232),IFERROR($G232/FD232,0),"")</f>
        <v/>
      </c>
      <c r="EF232" s="110" t="str">
        <f>IF(AND(EF$85&gt;=FB232,EF$85&lt;=FC232),IFERROR($G232/FD232,0),"")</f>
        <v/>
      </c>
      <c r="EG232" s="110" t="str">
        <f>IF(AND(EG$85&gt;=FB232,EG$85&lt;=FC232),IFERROR($G232/FD232,0),"")</f>
        <v/>
      </c>
      <c r="EH232" s="110" t="str">
        <f>IF(AND(EH$85&gt;=FB232,EH$85&lt;=FC232),IFERROR($G232/FD232,0),"")</f>
        <v/>
      </c>
      <c r="EI232" s="110" t="str">
        <f>IF(AND(EI$85&gt;=FB232,EI$85&lt;=FC232),IFERROR($G232/FD232,0),"")</f>
        <v/>
      </c>
      <c r="EJ232" s="110" t="str">
        <f>IF(AND(EJ$85&gt;=FB232,EJ$85&lt;=FC232),IFERROR($G232/FD232,0),"")</f>
        <v/>
      </c>
      <c r="EK232" s="110" t="str">
        <f>IF(AND(EK$85&gt;=FB232,EK$85&lt;=FC232),IFERROR($G232/FD232,0),"")</f>
        <v/>
      </c>
      <c r="EL232" s="110" t="str">
        <f>IF(AND(EL$85&gt;=FB232,EL$85&lt;=FC232),IFERROR($G232/FD232,0),"")</f>
        <v/>
      </c>
      <c r="EM232" s="110" t="str">
        <f>IF(AND(EM$85&gt;=FB232,EM$85&lt;=FC232),IFERROR($G232/FD232,0),"")</f>
        <v/>
      </c>
      <c r="EN232" s="110" t="str">
        <f>IF(AND(EN$85&gt;=FB232,EN$85&lt;=FC232),IFERROR($G232/FD232,0),"")</f>
        <v/>
      </c>
      <c r="EO232" s="110" t="str">
        <f>IF(AND(EO$85&gt;=FB232,EO$85&lt;=FC232),IFERROR($G232/FD232,0),"")</f>
        <v/>
      </c>
      <c r="EP232" s="110" t="str">
        <f>IF(AND(EP$85&gt;=FB232,EP$85&lt;=FC232),IFERROR($G232/FD232,0),"")</f>
        <v/>
      </c>
      <c r="EQ232" s="110" t="str">
        <f>IF(AND(EQ$85&gt;=FB232,EQ$85&lt;=FC232),IFERROR($G232/FD232,0),"")</f>
        <v/>
      </c>
      <c r="ER232" s="110" t="str">
        <f>IF(AND(ER$85&gt;=FB232,ER$85&lt;=FC232),IFERROR($G232/FD232,0),"")</f>
        <v/>
      </c>
      <c r="ES232" s="110" t="str">
        <f>IF(AND(ES$85&gt;=FB232,ES$85&lt;=FC232),IFERROR($G232/FD232,0),"")</f>
        <v/>
      </c>
      <c r="ET232" s="110" t="str">
        <f>IF(AND(ET$85&gt;=FB232,ET$85&lt;=FC232),IFERROR($G232/FD232,0),"")</f>
        <v/>
      </c>
      <c r="EU232" s="110">
        <f>IF(AND(EU$85&gt;=FB232,EU$85&lt;=FC232),IFERROR($G232/FD232,0),"")</f>
        <v>142878.21428571426</v>
      </c>
      <c r="EV232" s="110">
        <f>IF(AND(EV$85&gt;=FB232,EV$85&lt;=FC232),IFERROR($G232/FD232,0),"")</f>
        <v>142878.21428571426</v>
      </c>
      <c r="EW232" s="110">
        <f>IF(AND(EW$85&gt;=FB232,EW$85&lt;=FC232),IFERROR($G232/FD232,0),"")</f>
        <v>142878.21428571426</v>
      </c>
      <c r="EX232" s="110">
        <f>IF(AND(EX$85&gt;=FB232,EX$85&lt;=FC232),IFERROR($G232/FD232,0),"")</f>
        <v>142878.21428571426</v>
      </c>
      <c r="EY232" s="110">
        <f>IF(AND(EY$85&gt;=FB232,EY$85&lt;=FC232),IFERROR($G232/FD232,0),"")</f>
        <v>142878.21428571426</v>
      </c>
      <c r="EZ232" s="110">
        <f>IF(AND(EZ$85&gt;=FB232,EZ$85&lt;=FC232),IFERROR($G232/FD232,0),"")</f>
        <v>142878.21428571426</v>
      </c>
      <c r="FA232" s="110">
        <f>IF(AND(FA$85&gt;=FB232,FA$85&lt;=FC232),IFERROR($G232/FD232,0),"")</f>
        <v>142878.21428571426</v>
      </c>
      <c r="FB232">
        <f>'06_Presupuesto'!J314-'02_Rendimientos'!$B$79+1</f>
        <v>144</v>
      </c>
      <c r="FC232">
        <f>'06_Presupuesto'!K314-'02_Rendimientos'!$B$79+1</f>
        <v>150</v>
      </c>
      <c r="FD232">
        <f>FC232-FB232+1</f>
        <v>7</v>
      </c>
    </row>
    <row r="233" spans="2:160">
      <c r="J233" t="str">
        <f>IF(AND(J$85&gt;=FB233,J$85&lt;=FC233),IFERROR($G233/FD233,0),"")</f>
        <v/>
      </c>
    </row>
    <row r="234" spans="2:160">
      <c r="B234" s="107" t="s">
        <v>386</v>
      </c>
      <c r="C234" s="107" t="s">
        <v>387</v>
      </c>
      <c r="D234" s="107"/>
      <c r="E234" s="107"/>
      <c r="F234" s="107"/>
      <c r="G234" s="113">
        <f>SUM(G87:G232)</f>
        <v>108230640</v>
      </c>
      <c r="H234" s="113">
        <f>SUM(H87:H232)</f>
        <v>1757483.7499999998</v>
      </c>
      <c r="I234" s="113">
        <f>SUM(I87:I232)</f>
        <v>1757483.7499999998</v>
      </c>
      <c r="J234" s="113">
        <f>SUM(J87:J232)</f>
        <v>1757483.7499999998</v>
      </c>
      <c r="K234" s="113">
        <f>SUM(K87:K232)</f>
        <v>1757483.7499999998</v>
      </c>
      <c r="L234" s="113">
        <f>SUM(L87:L232)</f>
        <v>1757483.7499999998</v>
      </c>
      <c r="M234" s="113">
        <f>SUM(M87:M232)</f>
        <v>1757483.7499999998</v>
      </c>
      <c r="N234" s="113">
        <f>SUM(N87:N232)</f>
        <v>233367.74999999994</v>
      </c>
      <c r="O234" s="113">
        <f>SUM(O87:O232)</f>
        <v>233367.74999999994</v>
      </c>
      <c r="P234" s="113">
        <f>SUM(P87:P232)</f>
        <v>233367.74999999994</v>
      </c>
      <c r="Q234" s="113">
        <f>SUM(Q87:Q232)</f>
        <v>233367.74999999994</v>
      </c>
      <c r="R234" s="113">
        <f>SUM(R87:R232)</f>
        <v>233367.74999999994</v>
      </c>
      <c r="S234" s="113">
        <f>SUM(S87:S232)</f>
        <v>71590.909090909074</v>
      </c>
      <c r="T234" s="113">
        <f>SUM(T87:T232)</f>
        <v>71590.909090909074</v>
      </c>
      <c r="U234" s="113">
        <f>SUM(U87:U232)</f>
        <v>71590.909090909074</v>
      </c>
      <c r="V234" s="113">
        <f>SUM(V87:V232)</f>
        <v>71590.909090909074</v>
      </c>
      <c r="W234" s="113">
        <f>SUM(W87:W232)</f>
        <v>71590.909090909074</v>
      </c>
      <c r="X234" s="113">
        <f>SUM(X87:X232)</f>
        <v>71590.909090909074</v>
      </c>
      <c r="Y234" s="113">
        <f>SUM(Y87:Y232)</f>
        <v>71590.909090909074</v>
      </c>
      <c r="Z234" s="113">
        <f>SUM(Z87:Z232)</f>
        <v>71590.909090909074</v>
      </c>
      <c r="AA234" s="113">
        <f>SUM(AA87:AA232)</f>
        <v>71590.909090909074</v>
      </c>
      <c r="AB234" s="113">
        <f>SUM(AB87:AB232)</f>
        <v>71590.909090909074</v>
      </c>
      <c r="AC234" s="113">
        <f>SUM(AC87:AC232)</f>
        <v>71590.909090909074</v>
      </c>
      <c r="AD234" s="113">
        <f>SUM(AD87:AD232)</f>
        <v>303831.11111111101</v>
      </c>
      <c r="AE234" s="113">
        <f>SUM(AE87:AE232)</f>
        <v>303831.11111111101</v>
      </c>
      <c r="AF234" s="113">
        <f>SUM(AF87:AF232)</f>
        <v>303831.11111111101</v>
      </c>
      <c r="AG234" s="113">
        <f>SUM(AG87:AG232)</f>
        <v>303831.11111111101</v>
      </c>
      <c r="AH234" s="113">
        <f>SUM(AH87:AH232)</f>
        <v>303831.11111111101</v>
      </c>
      <c r="AI234" s="113">
        <f>SUM(AI87:AI232)</f>
        <v>303831.11111111101</v>
      </c>
      <c r="AJ234" s="113">
        <f>SUM(AJ87:AJ232)</f>
        <v>303831.11111111101</v>
      </c>
      <c r="AK234" s="113">
        <f>SUM(AK87:AK232)</f>
        <v>303831.11111111101</v>
      </c>
      <c r="AL234" s="113">
        <f>SUM(AL87:AL232)</f>
        <v>303831.11111111101</v>
      </c>
      <c r="AM234" s="113">
        <f>SUM(AM87:AM232)</f>
        <v>396229.375</v>
      </c>
      <c r="AN234" s="113">
        <f>SUM(AN87:AN232)</f>
        <v>396229.375</v>
      </c>
      <c r="AO234" s="113">
        <f>SUM(AO87:AO232)</f>
        <v>396229.375</v>
      </c>
      <c r="AP234" s="113">
        <f>SUM(AP87:AP232)</f>
        <v>396229.375</v>
      </c>
      <c r="AQ234" s="113">
        <f>SUM(AQ87:AQ232)</f>
        <v>396229.375</v>
      </c>
      <c r="AR234" s="113">
        <f>SUM(AR87:AR232)</f>
        <v>586988.99038461549</v>
      </c>
      <c r="AS234" s="113">
        <f>SUM(AS87:AS232)</f>
        <v>586988.99038461549</v>
      </c>
      <c r="AT234" s="113">
        <f>SUM(AT87:AT232)</f>
        <v>586988.99038461549</v>
      </c>
      <c r="AU234" s="113">
        <f>SUM(AU87:AU232)</f>
        <v>586988.99038461549</v>
      </c>
      <c r="AV234" s="113">
        <f>SUM(AV87:AV232)</f>
        <v>586988.99038461549</v>
      </c>
      <c r="AW234" s="113">
        <f>SUM(AW87:AW232)</f>
        <v>586988.99038461549</v>
      </c>
      <c r="AX234" s="113">
        <f>SUM(AX87:AX232)</f>
        <v>586988.99038461549</v>
      </c>
      <c r="AY234" s="113">
        <f>SUM(AY87:AY232)</f>
        <v>586988.99038461549</v>
      </c>
      <c r="AZ234" s="113">
        <f>SUM(AZ87:AZ232)</f>
        <v>586988.99038461549</v>
      </c>
      <c r="BA234" s="113">
        <f>SUM(BA87:BA232)</f>
        <v>302884.61538461538</v>
      </c>
      <c r="BB234" s="113">
        <f>SUM(BB87:BB232)</f>
        <v>302884.61538461538</v>
      </c>
      <c r="BC234" s="113">
        <f>SUM(BC87:BC232)</f>
        <v>302884.61538461538</v>
      </c>
      <c r="BD234" s="113">
        <f>SUM(BD87:BD232)</f>
        <v>302884.61538461538</v>
      </c>
      <c r="BE234" s="113">
        <f>SUM(BE87:BE232)</f>
        <v>1817891.8055555555</v>
      </c>
      <c r="BF234" s="113">
        <f>SUM(BF87:BF232)</f>
        <v>1817891.8055555555</v>
      </c>
      <c r="BG234" s="113">
        <f>SUM(BG87:BG232)</f>
        <v>1817891.8055555555</v>
      </c>
      <c r="BH234" s="113">
        <f>SUM(BH87:BH232)</f>
        <v>1817891.8055555555</v>
      </c>
      <c r="BI234" s="113">
        <f>SUM(BI87:BI232)</f>
        <v>1817891.8055555555</v>
      </c>
      <c r="BJ234" s="113">
        <f>SUM(BJ87:BJ232)</f>
        <v>1817891.8055555555</v>
      </c>
      <c r="BK234" s="113">
        <f>SUM(BK87:BK232)</f>
        <v>1817891.8055555555</v>
      </c>
      <c r="BL234" s="113">
        <f>SUM(BL87:BL232)</f>
        <v>1817891.8055555555</v>
      </c>
      <c r="BM234" s="113">
        <f>SUM(BM87:BM232)</f>
        <v>1817891.8055555555</v>
      </c>
      <c r="BN234" s="113">
        <f>SUM(BN87:BN232)</f>
        <v>1817891.8055555555</v>
      </c>
      <c r="BO234" s="113">
        <f>SUM(BO87:BO232)</f>
        <v>1817891.8055555555</v>
      </c>
      <c r="BP234" s="113">
        <f>SUM(BP87:BP232)</f>
        <v>1817891.8055555555</v>
      </c>
      <c r="BQ234" s="113">
        <f>SUM(BQ87:BQ232)</f>
        <v>1214851.8055555555</v>
      </c>
      <c r="BR234" s="113">
        <f>SUM(BR87:BR232)</f>
        <v>1214851.8055555555</v>
      </c>
      <c r="BS234" s="113">
        <f>SUM(BS87:BS232)</f>
        <v>1214851.8055555555</v>
      </c>
      <c r="BT234" s="113">
        <f>SUM(BT87:BT232)</f>
        <v>1214851.8055555555</v>
      </c>
      <c r="BU234" s="113">
        <f>SUM(BU87:BU232)</f>
        <v>1214851.8055555555</v>
      </c>
      <c r="BV234" s="113">
        <f>SUM(BV87:BV232)</f>
        <v>1214851.8055555555</v>
      </c>
      <c r="BW234" s="113">
        <f>SUM(BW87:BW232)</f>
        <v>491625.625</v>
      </c>
      <c r="BX234" s="113">
        <f>SUM(BX87:BX232)</f>
        <v>491625.625</v>
      </c>
      <c r="BY234" s="113">
        <f>SUM(BY87:BY232)</f>
        <v>733744.27083333326</v>
      </c>
      <c r="BZ234" s="113">
        <f>SUM(BZ87:BZ232)</f>
        <v>733744.27083333326</v>
      </c>
      <c r="CA234" s="113">
        <f>SUM(CA87:CA232)</f>
        <v>733744.27083333326</v>
      </c>
      <c r="CB234" s="113">
        <f>SUM(CB87:CB232)</f>
        <v>733744.27083333326</v>
      </c>
      <c r="CC234" s="113">
        <f>SUM(CC87:CC232)</f>
        <v>733744.27083333326</v>
      </c>
      <c r="CD234" s="113">
        <f>SUM(CD87:CD232)</f>
        <v>733744.27083333326</v>
      </c>
      <c r="CE234" s="113">
        <f>SUM(CE87:CE232)</f>
        <v>733744.27083333326</v>
      </c>
      <c r="CF234" s="113">
        <f>SUM(CF87:CF232)</f>
        <v>733744.27083333326</v>
      </c>
      <c r="CG234" s="113">
        <f>SUM(CG87:CG232)</f>
        <v>733744.27083333326</v>
      </c>
      <c r="CH234" s="113">
        <f>SUM(CH87:CH232)</f>
        <v>733744.27083333326</v>
      </c>
      <c r="CI234" s="113">
        <f>SUM(CI87:CI232)</f>
        <v>666196.14583333326</v>
      </c>
      <c r="CJ234" s="113">
        <f>SUM(CJ87:CJ232)</f>
        <v>666196.14583333326</v>
      </c>
      <c r="CK234" s="113">
        <f>SUM(CK87:CK232)</f>
        <v>1920231.0267857146</v>
      </c>
      <c r="CL234" s="113">
        <f>SUM(CL87:CL232)</f>
        <v>1920231.0267857146</v>
      </c>
      <c r="CM234" s="113">
        <f>SUM(CM87:CM232)</f>
        <v>1920231.0267857146</v>
      </c>
      <c r="CN234" s="113">
        <f>SUM(CN87:CN232)</f>
        <v>1920231.0267857146</v>
      </c>
      <c r="CO234" s="113">
        <f>SUM(CO87:CO232)</f>
        <v>1920231.0267857146</v>
      </c>
      <c r="CP234" s="113">
        <f>SUM(CP87:CP232)</f>
        <v>1920231.0267857146</v>
      </c>
      <c r="CQ234" s="113">
        <f>SUM(CQ87:CQ232)</f>
        <v>1663199.7767857146</v>
      </c>
      <c r="CR234" s="113">
        <f>SUM(CR87:CR232)</f>
        <v>1663199.7767857146</v>
      </c>
      <c r="CS234" s="113">
        <f>SUM(CS87:CS232)</f>
        <v>1663199.7767857146</v>
      </c>
      <c r="CT234" s="113">
        <f>SUM(CT87:CT232)</f>
        <v>1663199.7767857146</v>
      </c>
      <c r="CU234" s="113">
        <f>SUM(CU87:CU232)</f>
        <v>1663199.7767857146</v>
      </c>
      <c r="CV234" s="113">
        <f>SUM(CV87:CV232)</f>
        <v>1663199.7767857146</v>
      </c>
      <c r="CW234" s="113">
        <f>SUM(CW87:CW232)</f>
        <v>1663199.7767857146</v>
      </c>
      <c r="CX234" s="113">
        <f>SUM(CX87:CX232)</f>
        <v>1663199.7767857146</v>
      </c>
      <c r="CY234" s="113">
        <f>SUM(CY87:CY232)</f>
        <v>1521070.3125</v>
      </c>
      <c r="CZ234" s="113">
        <f>SUM(CZ87:CZ232)</f>
        <v>1521070.3125</v>
      </c>
      <c r="DA234" s="113">
        <f>SUM(DA87:DA232)</f>
        <v>288468.74999999994</v>
      </c>
      <c r="DB234" s="113">
        <f>SUM(DB87:DB232)</f>
        <v>288468.74999999994</v>
      </c>
      <c r="DC234" s="113">
        <f>SUM(DC87:DC232)</f>
        <v>288468.74999999994</v>
      </c>
      <c r="DD234" s="113">
        <f>SUM(DD87:DD232)</f>
        <v>288468.74999999994</v>
      </c>
      <c r="DE234" s="113">
        <f>SUM(DE87:DE232)</f>
        <v>288468.74999999994</v>
      </c>
      <c r="DF234" s="113">
        <f>SUM(DF87:DF232)</f>
        <v>288468.74999999994</v>
      </c>
      <c r="DG234" s="113">
        <f>SUM(DG87:DG232)</f>
        <v>288468.74999999994</v>
      </c>
      <c r="DH234" s="113">
        <f>SUM(DH87:DH232)</f>
        <v>288468.74999999994</v>
      </c>
      <c r="DI234" s="113">
        <f>SUM(DI87:DI232)</f>
        <v>288468.74999999994</v>
      </c>
      <c r="DJ234" s="113">
        <f>SUM(DJ87:DJ232)</f>
        <v>288468.74999999994</v>
      </c>
      <c r="DK234" s="113">
        <f>SUM(DK87:DK232)</f>
        <v>288468.74999999994</v>
      </c>
      <c r="DL234" s="113">
        <f>SUM(DL87:DL232)</f>
        <v>288468.74999999994</v>
      </c>
      <c r="DM234" s="113">
        <f>SUM(DM87:DM232)</f>
        <v>288468.74999999994</v>
      </c>
      <c r="DN234" s="113">
        <f>SUM(DN87:DN232)</f>
        <v>288468.74999999994</v>
      </c>
      <c r="DO234" s="113">
        <f>SUM(DO87:DO232)</f>
        <v>830914.47916666663</v>
      </c>
      <c r="DP234" s="113">
        <f>SUM(DP87:DP232)</f>
        <v>830914.47916666663</v>
      </c>
      <c r="DQ234" s="113">
        <f>SUM(DQ87:DQ232)</f>
        <v>830914.47916666663</v>
      </c>
      <c r="DR234" s="113">
        <f>SUM(DR87:DR232)</f>
        <v>830914.47916666663</v>
      </c>
      <c r="DS234" s="113">
        <f>SUM(DS87:DS232)</f>
        <v>830914.47916666663</v>
      </c>
      <c r="DT234" s="113">
        <f>SUM(DT87:DT232)</f>
        <v>830914.47916666663</v>
      </c>
      <c r="DU234" s="113">
        <f>SUM(DU87:DU232)</f>
        <v>830914.47916666663</v>
      </c>
      <c r="DV234" s="113">
        <f>SUM(DV87:DV232)</f>
        <v>830914.47916666663</v>
      </c>
      <c r="DW234" s="113">
        <f>SUM(DW87:DW232)</f>
        <v>830914.47916666663</v>
      </c>
      <c r="DX234" s="113">
        <f>SUM(DX87:DX232)</f>
        <v>830914.47916666663</v>
      </c>
      <c r="DY234" s="113">
        <f>SUM(DY87:DY232)</f>
        <v>263664.47916666663</v>
      </c>
      <c r="DZ234" s="113">
        <f>SUM(DZ87:DZ232)</f>
        <v>263664.47916666663</v>
      </c>
      <c r="EA234" s="113">
        <f>SUM(EA87:EA232)</f>
        <v>147031.25</v>
      </c>
      <c r="EB234" s="113">
        <f>SUM(EB87:EB232)</f>
        <v>147031.25</v>
      </c>
      <c r="EC234" s="113">
        <f>SUM(EC87:EC232)</f>
        <v>147031.25</v>
      </c>
      <c r="ED234" s="113">
        <f>SUM(ED87:ED232)</f>
        <v>147031.25</v>
      </c>
      <c r="EE234" s="113">
        <f>SUM(EE87:EE232)</f>
        <v>147031.25</v>
      </c>
      <c r="EF234" s="113">
        <f>SUM(EF87:EF232)</f>
        <v>147031.25</v>
      </c>
      <c r="EG234" s="113">
        <f>SUM(EG87:EG232)</f>
        <v>147031.25</v>
      </c>
      <c r="EH234" s="113">
        <f>SUM(EH87:EH232)</f>
        <v>147031.25</v>
      </c>
      <c r="EI234" s="113">
        <f>SUM(EI87:EI232)</f>
        <v>147031.25</v>
      </c>
      <c r="EJ234" s="113">
        <f>SUM(EJ87:EJ232)</f>
        <v>147031.25</v>
      </c>
      <c r="EK234" s="113">
        <f>SUM(EK87:EK232)</f>
        <v>147031.25</v>
      </c>
      <c r="EL234" s="113">
        <f>SUM(EL87:EL232)</f>
        <v>147031.25</v>
      </c>
      <c r="EM234" s="113">
        <f>SUM(EM87:EM232)</f>
        <v>147031.25</v>
      </c>
      <c r="EN234" s="113">
        <f>SUM(EN87:EN232)</f>
        <v>147031.25</v>
      </c>
      <c r="EO234" s="113">
        <f>SUM(EO87:EO232)</f>
        <v>147031.25</v>
      </c>
      <c r="EP234" s="113">
        <f>SUM(EP87:EP232)</f>
        <v>147031.25</v>
      </c>
      <c r="EQ234" s="113">
        <f>SUM(EQ87:EQ232)</f>
        <v>147031.25</v>
      </c>
      <c r="ER234" s="113">
        <f>SUM(ER87:ER232)</f>
        <v>147031.25</v>
      </c>
      <c r="ES234" s="113">
        <f>SUM(ES87:ES232)</f>
        <v>147031.25</v>
      </c>
      <c r="ET234" s="113">
        <f>SUM(ET87:ET232)</f>
        <v>147031.25</v>
      </c>
      <c r="EU234" s="113">
        <f>SUM(EU87:EU232)</f>
        <v>297092.49999999994</v>
      </c>
      <c r="EV234" s="113">
        <f>SUM(EV87:EV232)</f>
        <v>297092.49999999994</v>
      </c>
      <c r="EW234" s="113">
        <f>SUM(EW87:EW232)</f>
        <v>297092.49999999994</v>
      </c>
      <c r="EX234" s="113">
        <f>SUM(EX87:EX232)</f>
        <v>297092.49999999994</v>
      </c>
      <c r="EY234" s="113">
        <f>SUM(EY87:EY232)</f>
        <v>297092.49999999994</v>
      </c>
      <c r="EZ234" s="113">
        <f>SUM(EZ87:EZ232)</f>
        <v>297092.49999999994</v>
      </c>
      <c r="FA234" s="113">
        <f>SUM(FA87:FA232)</f>
        <v>297092.49999999994</v>
      </c>
    </row>
    <row r="235" spans="2:160">
      <c r="B235" s="107"/>
      <c r="C235" s="107" t="s">
        <v>388</v>
      </c>
      <c r="D235" s="107"/>
      <c r="E235" s="107"/>
      <c r="F235" s="107"/>
      <c r="G235" s="107"/>
      <c r="H235" s="113">
        <f>H234</f>
        <v>1757483.7499999998</v>
      </c>
      <c r="I235" s="113">
        <f>H235+I234</f>
        <v>3514967.4999999995</v>
      </c>
      <c r="J235" s="113">
        <f>I235+J234</f>
        <v>5272451.2499999991</v>
      </c>
      <c r="K235" s="113">
        <f>J235+K234</f>
        <v>7029934.9999999991</v>
      </c>
      <c r="L235" s="113">
        <f>K235+L234</f>
        <v>8787418.7499999981</v>
      </c>
      <c r="M235" s="113">
        <f>L235+M234</f>
        <v>10544902.499999998</v>
      </c>
      <c r="N235" s="113">
        <f>M235+N234</f>
        <v>10778270.249999998</v>
      </c>
      <c r="O235" s="113">
        <f>N235+O234</f>
        <v>11011637.999999998</v>
      </c>
      <c r="P235" s="113">
        <f>O235+P234</f>
        <v>11245005.749999998</v>
      </c>
      <c r="Q235" s="113">
        <f>P235+Q234</f>
        <v>11478373.499999998</v>
      </c>
      <c r="R235" s="113">
        <f>Q235+R234</f>
        <v>11711741.249999998</v>
      </c>
      <c r="S235" s="113">
        <f>R235+S234</f>
        <v>11783332.159090906</v>
      </c>
      <c r="T235" s="113">
        <f>S235+T234</f>
        <v>11854923.068181815</v>
      </c>
      <c r="U235" s="113">
        <f>T235+U234</f>
        <v>11926513.977272723</v>
      </c>
      <c r="V235" s="113">
        <f>U235+V234</f>
        <v>11998104.886363631</v>
      </c>
      <c r="W235" s="113">
        <f>V235+W234</f>
        <v>12069695.795454539</v>
      </c>
      <c r="X235" s="113">
        <f>W235+X234</f>
        <v>12141286.704545448</v>
      </c>
      <c r="Y235" s="113">
        <f>X235+Y234</f>
        <v>12212877.613636356</v>
      </c>
      <c r="Z235" s="113">
        <f>Y235+Z234</f>
        <v>12284468.522727264</v>
      </c>
      <c r="AA235" s="113">
        <f>Z235+AA234</f>
        <v>12356059.431818172</v>
      </c>
      <c r="AB235" s="113">
        <f>AA235+AB234</f>
        <v>12427650.340909081</v>
      </c>
      <c r="AC235" s="113">
        <f>AB235+AC234</f>
        <v>12499241.249999989</v>
      </c>
      <c r="AD235" s="113">
        <f>AC235+AD234</f>
        <v>12803072.361111101</v>
      </c>
      <c r="AE235" s="113">
        <f>AD235+AE234</f>
        <v>13106903.472222213</v>
      </c>
      <c r="AF235" s="113">
        <f>AE235+AF234</f>
        <v>13410734.583333325</v>
      </c>
      <c r="AG235" s="113">
        <f>AF235+AG234</f>
        <v>13714565.694444437</v>
      </c>
      <c r="AH235" s="113">
        <f>AG235+AH234</f>
        <v>14018396.805555549</v>
      </c>
      <c r="AI235" s="113">
        <f>AH235+AI234</f>
        <v>14322227.91666666</v>
      </c>
      <c r="AJ235" s="113">
        <f>AI235+AJ234</f>
        <v>14626059.027777772</v>
      </c>
      <c r="AK235" s="113">
        <f>AJ235+AK234</f>
        <v>14929890.138888884</v>
      </c>
      <c r="AL235" s="113">
        <f>AK235+AL234</f>
        <v>15233721.249999996</v>
      </c>
      <c r="AM235" s="113">
        <f>AL235+AM234</f>
        <v>15629950.624999996</v>
      </c>
      <c r="AN235" s="113">
        <f>AM235+AN234</f>
        <v>16026179.999999996</v>
      </c>
      <c r="AO235" s="113">
        <f>AN235+AO234</f>
        <v>16422409.374999996</v>
      </c>
      <c r="AP235" s="113">
        <f>AO235+AP234</f>
        <v>16818638.749999996</v>
      </c>
      <c r="AQ235" s="113">
        <f>AP235+AQ234</f>
        <v>17214868.124999996</v>
      </c>
      <c r="AR235" s="113">
        <f>AQ235+AR234</f>
        <v>17801857.115384612</v>
      </c>
      <c r="AS235" s="113">
        <f>AR235+AS234</f>
        <v>18388846.105769228</v>
      </c>
      <c r="AT235" s="113">
        <f>AS235+AT234</f>
        <v>18975835.096153844</v>
      </c>
      <c r="AU235" s="113">
        <f>AT235+AU234</f>
        <v>19562824.08653846</v>
      </c>
      <c r="AV235" s="113">
        <f>AU235+AV234</f>
        <v>20149813.076923076</v>
      </c>
      <c r="AW235" s="113">
        <f>AV235+AW234</f>
        <v>20736802.067307692</v>
      </c>
      <c r="AX235" s="113">
        <f>AW235+AX234</f>
        <v>21323791.057692308</v>
      </c>
      <c r="AY235" s="113">
        <f>AX235+AY234</f>
        <v>21910780.048076924</v>
      </c>
      <c r="AZ235" s="113">
        <f>AY235+AZ234</f>
        <v>22497769.03846154</v>
      </c>
      <c r="BA235" s="113">
        <f>AZ235+BA234</f>
        <v>22800653.653846156</v>
      </c>
      <c r="BB235" s="113">
        <f>BA235+BB234</f>
        <v>23103538.269230772</v>
      </c>
      <c r="BC235" s="113">
        <f>BB235+BC234</f>
        <v>23406422.884615388</v>
      </c>
      <c r="BD235" s="113">
        <f>BC235+BD234</f>
        <v>23709307.500000004</v>
      </c>
      <c r="BE235" s="113">
        <f>BD235+BE234</f>
        <v>25527199.30555556</v>
      </c>
      <c r="BF235" s="113">
        <f>BE235+BF234</f>
        <v>27345091.111111116</v>
      </c>
      <c r="BG235" s="113">
        <f>BF235+BG234</f>
        <v>29162982.916666672</v>
      </c>
      <c r="BH235" s="113">
        <f>BG235+BH234</f>
        <v>30980874.722222228</v>
      </c>
      <c r="BI235" s="113">
        <f>BH235+BI234</f>
        <v>32798766.527777784</v>
      </c>
      <c r="BJ235" s="113">
        <f>BI235+BJ234</f>
        <v>34616658.333333336</v>
      </c>
      <c r="BK235" s="113">
        <f>BJ235+BK234</f>
        <v>36434550.138888888</v>
      </c>
      <c r="BL235" s="113">
        <f>BK235+BL234</f>
        <v>38252441.94444444</v>
      </c>
      <c r="BM235" s="113">
        <f>BL235+BM234</f>
        <v>40070333.749999993</v>
      </c>
      <c r="BN235" s="113">
        <f>BM235+BN234</f>
        <v>41888225.555555545</v>
      </c>
      <c r="BO235" s="113">
        <f>BN235+BO234</f>
        <v>43706117.361111097</v>
      </c>
      <c r="BP235" s="113">
        <f>BO235+BP234</f>
        <v>45524009.166666649</v>
      </c>
      <c r="BQ235" s="113">
        <f>BP235+BQ234</f>
        <v>46738860.972222202</v>
      </c>
      <c r="BR235" s="113">
        <f>BQ235+BR234</f>
        <v>47953712.777777754</v>
      </c>
      <c r="BS235" s="113">
        <f>BR235+BS234</f>
        <v>49168564.583333306</v>
      </c>
      <c r="BT235" s="113">
        <f>BS235+BT234</f>
        <v>50383416.388888858</v>
      </c>
      <c r="BU235" s="113">
        <f>BT235+BU234</f>
        <v>51598268.194444411</v>
      </c>
      <c r="BV235" s="113">
        <f>BU235+BV234</f>
        <v>52813119.999999963</v>
      </c>
      <c r="BW235" s="113">
        <f>BV235+BW234</f>
        <v>53304745.624999963</v>
      </c>
      <c r="BX235" s="113">
        <f>BW235+BX234</f>
        <v>53796371.249999963</v>
      </c>
      <c r="BY235" s="113">
        <f>BX235+BY234</f>
        <v>54530115.520833299</v>
      </c>
      <c r="BZ235" s="113">
        <f>BY235+BZ234</f>
        <v>55263859.791666634</v>
      </c>
      <c r="CA235" s="113">
        <f>BZ235+CA234</f>
        <v>55997604.06249997</v>
      </c>
      <c r="CB235" s="113">
        <f>CA235+CB234</f>
        <v>56731348.333333306</v>
      </c>
      <c r="CC235" s="113">
        <f>CB235+CC234</f>
        <v>57465092.604166642</v>
      </c>
      <c r="CD235" s="113">
        <f>CC235+CD234</f>
        <v>58198836.874999978</v>
      </c>
      <c r="CE235" s="113">
        <f>CD235+CE234</f>
        <v>58932581.145833313</v>
      </c>
      <c r="CF235" s="113">
        <f>CE235+CF234</f>
        <v>59666325.416666649</v>
      </c>
      <c r="CG235" s="113">
        <f>CF235+CG234</f>
        <v>60400069.687499985</v>
      </c>
      <c r="CH235" s="113">
        <f>CG235+CH234</f>
        <v>61133813.958333321</v>
      </c>
      <c r="CI235" s="113">
        <f>CH235+CI234</f>
        <v>61800010.104166657</v>
      </c>
      <c r="CJ235" s="113">
        <f>CI235+CJ234</f>
        <v>62466206.249999993</v>
      </c>
      <c r="CK235" s="113">
        <f>CJ235+CK234</f>
        <v>64386437.276785709</v>
      </c>
      <c r="CL235" s="113">
        <f>CK235+CL234</f>
        <v>66306668.303571425</v>
      </c>
      <c r="CM235" s="113">
        <f>CL235+CM234</f>
        <v>68226899.330357134</v>
      </c>
      <c r="CN235" s="113">
        <f>CM235+CN234</f>
        <v>70147130.357142851</v>
      </c>
      <c r="CO235" s="113">
        <f>CN235+CO234</f>
        <v>72067361.383928567</v>
      </c>
      <c r="CP235" s="113">
        <f>CO235+CP234</f>
        <v>73987592.410714284</v>
      </c>
      <c r="CQ235" s="113">
        <f>CP235+CQ234</f>
        <v>75650792.1875</v>
      </c>
      <c r="CR235" s="113">
        <f>CQ235+CR234</f>
        <v>77313991.964285716</v>
      </c>
      <c r="CS235" s="113">
        <f>CR235+CS234</f>
        <v>78977191.741071433</v>
      </c>
      <c r="CT235" s="113">
        <f>CS235+CT234</f>
        <v>80640391.517857149</v>
      </c>
      <c r="CU235" s="113">
        <f>CT235+CU234</f>
        <v>82303591.294642866</v>
      </c>
      <c r="CV235" s="113">
        <f>CU235+CV234</f>
        <v>83966791.071428582</v>
      </c>
      <c r="CW235" s="113">
        <f>CV235+CW234</f>
        <v>85629990.848214298</v>
      </c>
      <c r="CX235" s="113">
        <f>CW235+CX234</f>
        <v>87293190.625000015</v>
      </c>
      <c r="CY235" s="113">
        <f>CX235+CY234</f>
        <v>88814260.937500015</v>
      </c>
      <c r="CZ235" s="113">
        <f>CY235+CZ234</f>
        <v>90335331.250000015</v>
      </c>
      <c r="DA235" s="113">
        <f>CZ235+DA234</f>
        <v>90623800.000000015</v>
      </c>
      <c r="DB235" s="113">
        <f>DA235+DB234</f>
        <v>90912268.750000015</v>
      </c>
      <c r="DC235" s="113">
        <f>DB235+DC234</f>
        <v>91200737.500000015</v>
      </c>
      <c r="DD235" s="113">
        <f>DC235+DD234</f>
        <v>91489206.250000015</v>
      </c>
      <c r="DE235" s="113">
        <f>DD235+DE234</f>
        <v>91777675.000000015</v>
      </c>
      <c r="DF235" s="113">
        <f>DE235+DF234</f>
        <v>92066143.750000015</v>
      </c>
      <c r="DG235" s="113">
        <f>DF235+DG234</f>
        <v>92354612.500000015</v>
      </c>
      <c r="DH235" s="113">
        <f>DG235+DH234</f>
        <v>92643081.250000015</v>
      </c>
      <c r="DI235" s="113">
        <f>DH235+DI234</f>
        <v>92931550.000000015</v>
      </c>
      <c r="DJ235" s="113">
        <f>DI235+DJ234</f>
        <v>93220018.750000015</v>
      </c>
      <c r="DK235" s="113">
        <f>DJ235+DK234</f>
        <v>93508487.500000015</v>
      </c>
      <c r="DL235" s="113">
        <f>DK235+DL234</f>
        <v>93796956.250000015</v>
      </c>
      <c r="DM235" s="113">
        <f>DL235+DM234</f>
        <v>94085425.000000015</v>
      </c>
      <c r="DN235" s="113">
        <f>DM235+DN234</f>
        <v>94373893.750000015</v>
      </c>
      <c r="DO235" s="113">
        <f>DN235+DO234</f>
        <v>95204808.229166687</v>
      </c>
      <c r="DP235" s="113">
        <f>DO235+DP234</f>
        <v>96035722.708333358</v>
      </c>
      <c r="DQ235" s="113">
        <f>DP235+DQ234</f>
        <v>96866637.18750003</v>
      </c>
      <c r="DR235" s="113">
        <f>DQ235+DR234</f>
        <v>97697551.666666701</v>
      </c>
      <c r="DS235" s="113">
        <f>DR235+DS234</f>
        <v>98528466.145833373</v>
      </c>
      <c r="DT235" s="113">
        <f>DS235+DT234</f>
        <v>99359380.625000045</v>
      </c>
      <c r="DU235" s="113">
        <f>DT235+DU234</f>
        <v>100190295.10416672</v>
      </c>
      <c r="DV235" s="113">
        <f>DU235+DV234</f>
        <v>101021209.58333339</v>
      </c>
      <c r="DW235" s="113">
        <f>DV235+DW234</f>
        <v>101852124.06250006</v>
      </c>
      <c r="DX235" s="113">
        <f>DW235+DX234</f>
        <v>102683038.54166673</v>
      </c>
      <c r="DY235" s="113">
        <f>DX235+DY234</f>
        <v>102946703.0208334</v>
      </c>
      <c r="DZ235" s="113">
        <f>DY235+DZ234</f>
        <v>103210367.50000007</v>
      </c>
      <c r="EA235" s="113">
        <f>DZ235+EA234</f>
        <v>103357398.75000007</v>
      </c>
      <c r="EB235" s="113">
        <f>EA235+EB234</f>
        <v>103504430.00000007</v>
      </c>
      <c r="EC235" s="113">
        <f>EB235+EC234</f>
        <v>103651461.25000007</v>
      </c>
      <c r="ED235" s="113">
        <f>EC235+ED234</f>
        <v>103798492.50000007</v>
      </c>
      <c r="EE235" s="113">
        <f>ED235+EE234</f>
        <v>103945523.75000007</v>
      </c>
      <c r="EF235" s="113">
        <f>EE235+EF234</f>
        <v>104092555.00000007</v>
      </c>
      <c r="EG235" s="113">
        <f>EF235+EG234</f>
        <v>104239586.25000007</v>
      </c>
      <c r="EH235" s="113">
        <f>EG235+EH234</f>
        <v>104386617.50000007</v>
      </c>
      <c r="EI235" s="113">
        <f>EH235+EI234</f>
        <v>104533648.75000007</v>
      </c>
      <c r="EJ235" s="113">
        <f>EI235+EJ234</f>
        <v>104680680.00000007</v>
      </c>
      <c r="EK235" s="113">
        <f>EJ235+EK234</f>
        <v>104827711.25000007</v>
      </c>
      <c r="EL235" s="113">
        <f>EK235+EL234</f>
        <v>104974742.50000007</v>
      </c>
      <c r="EM235" s="113">
        <f>EL235+EM234</f>
        <v>105121773.75000007</v>
      </c>
      <c r="EN235" s="113">
        <f>EM235+EN234</f>
        <v>105268805.00000007</v>
      </c>
      <c r="EO235" s="113">
        <f>EN235+EO234</f>
        <v>105415836.25000007</v>
      </c>
      <c r="EP235" s="113">
        <f>EO235+EP234</f>
        <v>105562867.50000007</v>
      </c>
      <c r="EQ235" s="113">
        <f>EP235+EQ234</f>
        <v>105709898.75000007</v>
      </c>
      <c r="ER235" s="113">
        <f>EQ235+ER234</f>
        <v>105856930.00000007</v>
      </c>
      <c r="ES235" s="113">
        <f>ER235+ES234</f>
        <v>106003961.25000007</v>
      </c>
      <c r="ET235" s="113">
        <f>ES235+ET234</f>
        <v>106150992.50000007</v>
      </c>
      <c r="EU235" s="113">
        <f>ET235+EU234</f>
        <v>106448085.00000007</v>
      </c>
      <c r="EV235" s="113">
        <f>EU235+EV234</f>
        <v>106745177.50000007</v>
      </c>
      <c r="EW235" s="113">
        <f>EV235+EW234</f>
        <v>107042270.00000007</v>
      </c>
      <c r="EX235" s="113">
        <f>EW235+EX234</f>
        <v>107339362.50000007</v>
      </c>
      <c r="EY235" s="113">
        <f>EX235+EY234</f>
        <v>107636455.00000007</v>
      </c>
      <c r="EZ235" s="113">
        <f>EY235+EZ234</f>
        <v>107933547.50000007</v>
      </c>
      <c r="FA235" s="113">
        <f>EZ235+FA234</f>
        <v>108230640.00000007</v>
      </c>
    </row>
    <row r="236" spans="2:160">
      <c r="J236" t="str">
        <f>IF(AND(J$85&gt;=FB236,J$85&lt;=FC236),IFERROR($G236/FD236,0),"")</f>
        <v/>
      </c>
    </row>
    <row r="237" spans="2:160">
      <c r="J237" t="str">
        <f>IF(AND(J$85&gt;=FB237,J$85&lt;=FC237),IFERROR($G237/FD237,0),"")</f>
        <v/>
      </c>
    </row>
    <row r="238" spans="2:160">
      <c r="J238" t="str">
        <f>IF(AND(J$85&gt;=FB238,J$85&lt;=FC238),IFERROR($G238/FD238,0),"")</f>
        <v/>
      </c>
    </row>
    <row r="239" spans="2:160">
      <c r="B239" s="115" t="s">
        <v>369</v>
      </c>
      <c r="C239" s="115" t="s">
        <v>389</v>
      </c>
      <c r="D239" s="115" t="s">
        <v>390</v>
      </c>
      <c r="E239" s="115" t="s">
        <v>372</v>
      </c>
      <c r="F239" s="115" t="s">
        <v>373</v>
      </c>
      <c r="G239" s="115" t="s">
        <v>391</v>
      </c>
      <c r="J239" t="str">
        <f>IF(AND(J$85&gt;=FB239,J$85&lt;=FC239),IFERROR($G239/FD239,0),"")</f>
        <v/>
      </c>
    </row>
    <row r="240" spans="2:160">
      <c r="B240">
        <v>1</v>
      </c>
      <c r="C240" s="90">
        <f>SUM(H234:N234)</f>
        <v>10778270.249999998</v>
      </c>
      <c r="D240" s="90">
        <f>N235</f>
        <v>10778270.249999998</v>
      </c>
      <c r="E240">
        <v>1</v>
      </c>
      <c r="F240">
        <v>7</v>
      </c>
      <c r="G240" s="80">
        <f>D240/1000000</f>
        <v>10.778270249999998</v>
      </c>
      <c r="J240" t="str">
        <f>IF(AND(J$85&gt;=FB240,J$85&lt;=FC240),IFERROR($G240/FD240,0),"")</f>
        <v/>
      </c>
    </row>
    <row r="241" spans="2:10">
      <c r="B241" s="109">
        <v>2</v>
      </c>
      <c r="C241" s="110">
        <f>SUM(O234:U234)</f>
        <v>1148243.7272727271</v>
      </c>
      <c r="D241" s="110">
        <f>U235</f>
        <v>11926513.977272723</v>
      </c>
      <c r="E241" s="109">
        <v>8</v>
      </c>
      <c r="F241" s="109">
        <v>14</v>
      </c>
      <c r="G241" s="80">
        <f>D241/1000000</f>
        <v>11.926513977272723</v>
      </c>
      <c r="J241" t="str">
        <f>IF(AND(J$85&gt;=FB241,J$85&lt;=FC241),IFERROR($G241/FD241,0),"")</f>
        <v/>
      </c>
    </row>
    <row r="242" spans="2:10">
      <c r="B242">
        <v>3</v>
      </c>
      <c r="C242" s="90">
        <f>SUM(V234:AB234)</f>
        <v>501136.36363636347</v>
      </c>
      <c r="D242" s="90">
        <f>AB235</f>
        <v>12427650.340909081</v>
      </c>
      <c r="E242">
        <v>15</v>
      </c>
      <c r="F242">
        <v>21</v>
      </c>
      <c r="G242" s="80">
        <f>D242/1000000</f>
        <v>12.42765034090908</v>
      </c>
      <c r="J242" t="str">
        <f>IF(AND(J$85&gt;=FB242,J$85&lt;=FC242),IFERROR($G242/FD242,0),"")</f>
        <v/>
      </c>
    </row>
    <row r="243" spans="2:10">
      <c r="B243" s="109">
        <v>4</v>
      </c>
      <c r="C243" s="110">
        <f>SUM(AC234:AI234)</f>
        <v>1894577.5757575752</v>
      </c>
      <c r="D243" s="110">
        <f>AI235</f>
        <v>14322227.91666666</v>
      </c>
      <c r="E243" s="109">
        <v>22</v>
      </c>
      <c r="F243" s="109">
        <v>28</v>
      </c>
      <c r="G243" s="80">
        <f>D243/1000000</f>
        <v>14.322227916666661</v>
      </c>
      <c r="J243" t="str">
        <f>IF(AND(J$85&gt;=FB243,J$85&lt;=FC243),IFERROR($G243/FD243,0),"")</f>
        <v/>
      </c>
    </row>
    <row r="244" spans="2:10">
      <c r="B244">
        <v>5</v>
      </c>
      <c r="C244" s="90">
        <f>SUM(AJ234:AP234)</f>
        <v>2496410.833333333</v>
      </c>
      <c r="D244" s="90">
        <f>AP235</f>
        <v>16818638.749999996</v>
      </c>
      <c r="E244">
        <v>29</v>
      </c>
      <c r="F244">
        <v>35</v>
      </c>
      <c r="G244" s="80">
        <f>D244/1000000</f>
        <v>16.818638749999995</v>
      </c>
      <c r="J244">
        <f>I244-H244+1</f>
        <v>1</v>
      </c>
    </row>
    <row r="245" spans="2:10">
      <c r="B245" s="109">
        <v>6</v>
      </c>
      <c r="C245" s="110">
        <f>SUM(AQ234:AW234)</f>
        <v>3918163.317307693</v>
      </c>
      <c r="D245" s="110">
        <f>AW235</f>
        <v>20736802.067307692</v>
      </c>
      <c r="E245" s="109">
        <v>36</v>
      </c>
      <c r="F245" s="109">
        <v>42</v>
      </c>
      <c r="G245" s="80">
        <f>D245/1000000</f>
        <v>20.736802067307693</v>
      </c>
      <c r="J245">
        <f>I245-H245+1</f>
        <v>1</v>
      </c>
    </row>
    <row r="246" spans="2:10">
      <c r="B246">
        <v>7</v>
      </c>
      <c r="C246" s="90">
        <f>SUM(AX234:BD234)</f>
        <v>2972505.4326923084</v>
      </c>
      <c r="D246" s="90">
        <f>BD235</f>
        <v>23709307.500000004</v>
      </c>
      <c r="E246">
        <v>43</v>
      </c>
      <c r="F246">
        <v>49</v>
      </c>
      <c r="G246" s="80">
        <f>D246/1000000</f>
        <v>23.709307500000005</v>
      </c>
      <c r="J246">
        <f>I246-H246+1</f>
        <v>1</v>
      </c>
    </row>
    <row r="247" spans="2:10">
      <c r="B247" s="109">
        <v>8</v>
      </c>
      <c r="C247" s="110">
        <f>SUM(BE234:BK234)</f>
        <v>12725242.63888889</v>
      </c>
      <c r="D247" s="110">
        <f>BK235</f>
        <v>36434550.138888888</v>
      </c>
      <c r="E247" s="109">
        <v>50</v>
      </c>
      <c r="F247" s="109">
        <v>56</v>
      </c>
      <c r="G247" s="80">
        <f>D247/1000000</f>
        <v>36.434550138888888</v>
      </c>
      <c r="J247">
        <f>I247-H247+1</f>
        <v>1</v>
      </c>
    </row>
    <row r="248" spans="2:10">
      <c r="B248">
        <v>9</v>
      </c>
      <c r="C248" s="90">
        <f>SUM(BL234:BR234)</f>
        <v>11519162.63888889</v>
      </c>
      <c r="D248" s="90">
        <f>BR235</f>
        <v>47953712.777777754</v>
      </c>
      <c r="E248">
        <v>57</v>
      </c>
      <c r="F248">
        <v>63</v>
      </c>
      <c r="G248" s="80">
        <f>D248/1000000</f>
        <v>47.953712777777753</v>
      </c>
      <c r="J248">
        <f>I248-H248+1</f>
        <v>1</v>
      </c>
    </row>
    <row r="249" spans="2:10">
      <c r="B249" s="109">
        <v>10</v>
      </c>
      <c r="C249" s="110">
        <f>SUM(BS234:BY234)</f>
        <v>6576402.743055555</v>
      </c>
      <c r="D249" s="110">
        <f>BY235</f>
        <v>54530115.520833299</v>
      </c>
      <c r="E249" s="109">
        <v>64</v>
      </c>
      <c r="F249" s="109">
        <v>70</v>
      </c>
      <c r="G249" s="80">
        <f>D249/1000000</f>
        <v>54.530115520833299</v>
      </c>
      <c r="J249">
        <f>I249-H249+1</f>
        <v>1</v>
      </c>
    </row>
    <row r="250" spans="2:10">
      <c r="B250">
        <v>11</v>
      </c>
      <c r="C250" s="90">
        <f>SUM(BZ234:CF234)</f>
        <v>5136209.8958333321</v>
      </c>
      <c r="D250" s="90">
        <f>CF235</f>
        <v>59666325.416666649</v>
      </c>
      <c r="E250">
        <v>71</v>
      </c>
      <c r="F250">
        <v>77</v>
      </c>
      <c r="G250" s="80">
        <f>D250/1000000</f>
        <v>59.666325416666652</v>
      </c>
      <c r="J250">
        <f>I250-H250+1</f>
        <v>1</v>
      </c>
    </row>
    <row r="251" spans="2:10">
      <c r="B251" s="109">
        <v>12</v>
      </c>
      <c r="C251" s="110">
        <f>SUM(CG234:CM234)</f>
        <v>8560573.9136904776</v>
      </c>
      <c r="D251" s="110">
        <f>CM235</f>
        <v>68226899.330357134</v>
      </c>
      <c r="E251" s="109">
        <v>78</v>
      </c>
      <c r="F251" s="109">
        <v>84</v>
      </c>
      <c r="G251" s="80">
        <f>D251/1000000</f>
        <v>68.226899330357128</v>
      </c>
      <c r="J251">
        <f>I251-H251+1</f>
        <v>1</v>
      </c>
    </row>
    <row r="252" spans="2:10">
      <c r="B252">
        <v>13</v>
      </c>
      <c r="C252" s="90">
        <f>SUM(CN234:CT234)</f>
        <v>12413492.187500002</v>
      </c>
      <c r="D252" s="90">
        <f>CT235</f>
        <v>80640391.517857149</v>
      </c>
      <c r="E252">
        <v>85</v>
      </c>
      <c r="F252">
        <v>91</v>
      </c>
      <c r="G252" s="80">
        <f>D252/1000000</f>
        <v>80.640391517857154</v>
      </c>
      <c r="J252">
        <f>I252-H252+1</f>
        <v>1</v>
      </c>
    </row>
    <row r="253" spans="2:10">
      <c r="B253" s="109">
        <v>14</v>
      </c>
      <c r="C253" s="110">
        <f>SUM(CU234:DA234)</f>
        <v>9983408.4821428582</v>
      </c>
      <c r="D253" s="110">
        <f>DA235</f>
        <v>90623800.000000015</v>
      </c>
      <c r="E253" s="109">
        <v>92</v>
      </c>
      <c r="F253" s="109">
        <v>98</v>
      </c>
      <c r="G253" s="80">
        <f>D253/1000000</f>
        <v>90.623800000000017</v>
      </c>
      <c r="J253">
        <f>I253-H253+1</f>
        <v>1</v>
      </c>
    </row>
    <row r="254" spans="2:10">
      <c r="B254">
        <v>15</v>
      </c>
      <c r="C254" s="90">
        <f>SUM(DB234:DH234)</f>
        <v>2019281.2499999998</v>
      </c>
      <c r="D254" s="90">
        <f>DH235</f>
        <v>92643081.250000015</v>
      </c>
      <c r="E254">
        <v>99</v>
      </c>
      <c r="F254">
        <v>105</v>
      </c>
      <c r="G254" s="80">
        <f>D254/1000000</f>
        <v>92.643081250000009</v>
      </c>
      <c r="J254">
        <f>I254-H254+1</f>
        <v>1</v>
      </c>
    </row>
    <row r="255" spans="2:10">
      <c r="B255" s="109">
        <v>16</v>
      </c>
      <c r="C255" s="110">
        <f>SUM(DI234:DO234)</f>
        <v>2561726.9791666665</v>
      </c>
      <c r="D255" s="110">
        <f>DO235</f>
        <v>95204808.229166687</v>
      </c>
      <c r="E255" s="109">
        <v>106</v>
      </c>
      <c r="F255" s="109">
        <v>112</v>
      </c>
      <c r="G255" s="80">
        <f>D255/1000000</f>
        <v>95.204808229166687</v>
      </c>
      <c r="J255">
        <f>I255-H255+1</f>
        <v>1</v>
      </c>
    </row>
    <row r="256" spans="2:10">
      <c r="B256">
        <v>17</v>
      </c>
      <c r="C256" s="90">
        <f>SUM(DP234:DV234)</f>
        <v>5816401.354166667</v>
      </c>
      <c r="D256" s="90">
        <f>DV235</f>
        <v>101021209.58333339</v>
      </c>
      <c r="E256">
        <v>113</v>
      </c>
      <c r="F256">
        <v>119</v>
      </c>
      <c r="G256" s="80">
        <f>D256/1000000</f>
        <v>101.02120958333339</v>
      </c>
    </row>
    <row r="257" spans="2:32">
      <c r="B257" s="109">
        <v>18</v>
      </c>
      <c r="C257" s="110">
        <f>SUM(DW234:EC234)</f>
        <v>2630251.6666666665</v>
      </c>
      <c r="D257" s="110">
        <f>EC235</f>
        <v>103651461.25000007</v>
      </c>
      <c r="E257" s="109">
        <v>120</v>
      </c>
      <c r="F257" s="109">
        <v>126</v>
      </c>
      <c r="G257" s="80">
        <f>D257/1000000</f>
        <v>103.65146125000007</v>
      </c>
      <c r="K257">
        <f>SUM(K116:K255)</f>
        <v>8787418.7499999981</v>
      </c>
      <c r="L257">
        <f>SUM(L116:L255)</f>
        <v>10544902.499999998</v>
      </c>
      <c r="M257">
        <f>SUM(M116:M255)</f>
        <v>12302386.249999998</v>
      </c>
      <c r="N257">
        <f>SUM(N116:N255)</f>
        <v>11011637.999999998</v>
      </c>
      <c r="O257">
        <f>SUM(O116:O255)</f>
        <v>11245005.749999998</v>
      </c>
      <c r="P257">
        <f>SUM(P116:P255)</f>
        <v>11478373.499999998</v>
      </c>
      <c r="Q257">
        <f>SUM(Q116:Q255)</f>
        <v>11711741.249999998</v>
      </c>
      <c r="R257">
        <f>SUM(R116:R255)</f>
        <v>11945108.999999998</v>
      </c>
      <c r="S257">
        <f>SUM(S116:S255)</f>
        <v>11854923.068181815</v>
      </c>
      <c r="T257">
        <f>SUM(T116:T255)</f>
        <v>11926513.977272723</v>
      </c>
      <c r="U257">
        <f>SUM(U116:U255)</f>
        <v>11998104.886363631</v>
      </c>
      <c r="V257">
        <f>SUM(V116:V255)</f>
        <v>12069695.795454539</v>
      </c>
      <c r="W257">
        <f>SUM(W116:W255)</f>
        <v>12141286.704545448</v>
      </c>
      <c r="X257">
        <f>SUM(X116:X255)</f>
        <v>12212877.613636356</v>
      </c>
      <c r="Y257">
        <f>SUM(Y116:Y255)</f>
        <v>12284468.522727264</v>
      </c>
      <c r="Z257">
        <f>SUM(Z116:Z255)</f>
        <v>12356059.431818172</v>
      </c>
      <c r="AA257">
        <f>SUM(AA116:AA255)</f>
        <v>12427650.340909081</v>
      </c>
      <c r="AB257">
        <f>SUM(AB116:AB255)</f>
        <v>12499241.249999989</v>
      </c>
      <c r="AC257">
        <f>SUM(AC116:AC255)</f>
        <v>12570832.159090897</v>
      </c>
      <c r="AD257">
        <f>SUM(AD116:AD255)</f>
        <v>13106903.472222213</v>
      </c>
      <c r="AE257" s="90">
        <f>SUM(AE116:AE255)</f>
        <v>13410734.583333325</v>
      </c>
      <c r="AF257">
        <f>SUM(AF116:AF255)</f>
        <v>13714565.694444437</v>
      </c>
    </row>
    <row r="258" spans="2:32">
      <c r="B258">
        <v>19</v>
      </c>
      <c r="C258" s="90">
        <f>SUM(ED234:EJ234)</f>
        <v>1029218.75</v>
      </c>
      <c r="D258" s="90">
        <f>EJ235</f>
        <v>104680680.00000007</v>
      </c>
      <c r="E258">
        <v>127</v>
      </c>
      <c r="F258">
        <v>133</v>
      </c>
      <c r="G258" s="80">
        <f>D258/1000000</f>
        <v>104.68068000000008</v>
      </c>
    </row>
    <row r="259" spans="2:32">
      <c r="B259" s="109">
        <v>20</v>
      </c>
      <c r="C259" s="110">
        <f>SUM(EK234:EQ234)</f>
        <v>1029218.75</v>
      </c>
      <c r="D259" s="110">
        <f>EQ235</f>
        <v>105709898.75000007</v>
      </c>
      <c r="E259" s="109">
        <v>134</v>
      </c>
      <c r="F259" s="109">
        <v>140</v>
      </c>
      <c r="G259" s="80">
        <f>D259/1000000</f>
        <v>105.70989875000008</v>
      </c>
    </row>
    <row r="260" spans="2:32">
      <c r="B260">
        <v>21</v>
      </c>
      <c r="C260" s="90">
        <f>SUM(ER234:EX234)</f>
        <v>1629463.75</v>
      </c>
      <c r="D260" s="90">
        <f>EX235</f>
        <v>107339362.50000007</v>
      </c>
      <c r="E260">
        <v>141</v>
      </c>
      <c r="F260">
        <v>147</v>
      </c>
      <c r="G260" s="80">
        <f>D260/1000000</f>
        <v>107.33936250000008</v>
      </c>
    </row>
    <row r="261" spans="2:32">
      <c r="B261" s="109">
        <v>22</v>
      </c>
      <c r="C261" s="110">
        <f>SUM(EY234:FA234)</f>
        <v>891277.49999999977</v>
      </c>
      <c r="D261" s="110">
        <f>FA235</f>
        <v>108230640.00000007</v>
      </c>
      <c r="E261" s="109">
        <v>148</v>
      </c>
      <c r="F261" s="109">
        <v>150</v>
      </c>
      <c r="G261" s="80">
        <f>D261/1000000</f>
        <v>108.23064000000008</v>
      </c>
    </row>
    <row r="264" spans="2:32">
      <c r="B264" s="117" t="s">
        <v>374</v>
      </c>
      <c r="C264" s="117" t="s">
        <v>392</v>
      </c>
      <c r="D264" s="117"/>
      <c r="E264" s="117"/>
      <c r="F264" s="117"/>
      <c r="G264" s="117"/>
      <c r="H264" s="117"/>
      <c r="I264" s="117"/>
      <c r="J264" s="117"/>
      <c r="K264" s="117"/>
      <c r="L264" s="117"/>
      <c r="M264" s="117"/>
      <c r="N264" s="117"/>
      <c r="O264" s="117"/>
      <c r="P264" s="117"/>
      <c r="Q264" s="117"/>
    </row>
    <row r="265" spans="2:32">
      <c r="B265" s="117"/>
      <c r="C265" s="117" t="s">
        <v>393</v>
      </c>
      <c r="D265" s="117"/>
      <c r="E265" s="117"/>
      <c r="F265" s="117"/>
      <c r="G265" s="117"/>
      <c r="H265" s="117"/>
      <c r="I265" s="117"/>
      <c r="J265" s="117"/>
      <c r="K265" s="117"/>
      <c r="L265" s="117"/>
      <c r="M265" s="117"/>
      <c r="N265" s="117"/>
      <c r="O265" s="117"/>
      <c r="P265" s="117"/>
      <c r="Q265" s="117"/>
    </row>
    <row r="277" spans="1:18" ht="28.05" customHeight="1">
      <c r="A277" s="189" t="s">
        <v>1397</v>
      </c>
      <c r="B277" s="158"/>
      <c r="C277" s="158"/>
      <c r="D277" s="158"/>
      <c r="E277" s="158"/>
      <c r="F277" s="158"/>
      <c r="G277" s="158"/>
      <c r="H277" s="158"/>
      <c r="I277" s="158"/>
      <c r="J277" s="158"/>
      <c r="K277" s="158"/>
      <c r="L277" s="158"/>
      <c r="M277" s="158"/>
      <c r="N277" s="158"/>
      <c r="O277" s="158"/>
      <c r="P277" s="158"/>
      <c r="Q277" s="158"/>
      <c r="R277" s="158"/>
    </row>
    <row r="280" spans="1:18" ht="19.2">
      <c r="A280" s="186" t="s">
        <v>1288</v>
      </c>
      <c r="B280" s="186"/>
      <c r="C280" s="186"/>
      <c r="D280" s="186"/>
      <c r="E280" s="186"/>
      <c r="F280" s="186"/>
      <c r="G280" s="186"/>
      <c r="H280" s="186"/>
      <c r="I280" s="186"/>
    </row>
    <row r="281" spans="1:18">
      <c r="A281" s="157" t="s">
        <v>1289</v>
      </c>
      <c r="B281" s="157"/>
      <c r="C281" s="157"/>
      <c r="D281" s="157"/>
      <c r="E281" s="157"/>
      <c r="F281" s="157"/>
      <c r="G281" s="157"/>
      <c r="H281" s="157"/>
      <c r="I281" s="157"/>
    </row>
    <row r="282" spans="1:18">
      <c r="A282" t="s">
        <v>1400</v>
      </c>
    </row>
    <row r="284" spans="1:18" ht="52.8">
      <c r="A284" s="50" t="s">
        <v>1290</v>
      </c>
      <c r="B284" s="50" t="s">
        <v>1291</v>
      </c>
      <c r="C284" s="50" t="s">
        <v>1292</v>
      </c>
      <c r="D284" s="50" t="s">
        <v>1293</v>
      </c>
      <c r="E284" s="50" t="s">
        <v>1294</v>
      </c>
      <c r="F284" s="50" t="s">
        <v>1295</v>
      </c>
      <c r="G284" s="50" t="s">
        <v>502</v>
      </c>
      <c r="H284" s="50" t="s">
        <v>505</v>
      </c>
      <c r="I284" s="50" t="s">
        <v>1296</v>
      </c>
    </row>
    <row r="285" spans="1:18">
      <c r="A285" s="52">
        <v>1</v>
      </c>
      <c r="B285" s="56">
        <f>'02_Rendimientos'!B79+0</f>
        <v>46328</v>
      </c>
      <c r="C285" s="56">
        <f>MIN(B285+6,'05_Carta_Gantt'!$F$30)</f>
        <v>46334</v>
      </c>
      <c r="D285" s="69">
        <f>SUMPRODUCT($B$314:$B$335,H314:H335)</f>
        <v>1.5545137297754592E-2</v>
      </c>
      <c r="E285" s="69">
        <f>SUM(D$285:D285)</f>
        <v>1.5545137297754592E-2</v>
      </c>
      <c r="F285" s="63">
        <f>SUMPRODUCT($C$314:$C$335,H314:H335)</f>
        <v>7245895.9663865538</v>
      </c>
      <c r="G285" s="63">
        <f>SUM(F$285:F285)</f>
        <v>7245895.9663865538</v>
      </c>
      <c r="H285" s="63">
        <f>SUMPRODUCT($D$314:$D$335,H314:H335)</f>
        <v>9057369.9579831921</v>
      </c>
      <c r="I285" s="63">
        <f>SUM(H$285:H285)</f>
        <v>9057369.9579831921</v>
      </c>
    </row>
    <row r="286" spans="1:18">
      <c r="A286" s="51">
        <v>2</v>
      </c>
      <c r="B286" s="57">
        <f>'02_Rendimientos'!B79+7</f>
        <v>46335</v>
      </c>
      <c r="C286" s="57">
        <f>MIN(B286+6,'05_Carta_Gantt'!$F$30)</f>
        <v>46341</v>
      </c>
      <c r="D286" s="70">
        <f>SUMPRODUCT($B$314:$B$335,I314:I335)</f>
        <v>3.3512893395159248E-2</v>
      </c>
      <c r="E286" s="70">
        <f>SUM(D$285:D286)</f>
        <v>4.905803069291384E-2</v>
      </c>
      <c r="F286" s="64">
        <f>SUMPRODUCT($C$314:$C$335,I314:I335)</f>
        <v>771928.55614973255</v>
      </c>
      <c r="G286" s="64">
        <f>SUM(F$285:F286)</f>
        <v>8017824.5225362862</v>
      </c>
      <c r="H286" s="64">
        <f>SUMPRODUCT($D$314:$D$335,I314:I335)</f>
        <v>964910.69518716587</v>
      </c>
      <c r="I286" s="64">
        <f>SUM(H$285:H286)</f>
        <v>10022280.653170358</v>
      </c>
    </row>
    <row r="287" spans="1:18">
      <c r="A287" s="52">
        <v>3</v>
      </c>
      <c r="B287" s="56">
        <f>'02_Rendimientos'!B79+14</f>
        <v>46342</v>
      </c>
      <c r="C287" s="56">
        <f>MIN(B287+6,'05_Carta_Gantt'!$F$30)</f>
        <v>46348</v>
      </c>
      <c r="D287" s="69">
        <f>SUMPRODUCT($B$314:$B$335,J314:J335)</f>
        <v>2.5639382296296531E-2</v>
      </c>
      <c r="E287" s="69">
        <f>SUM(D$285:D287)</f>
        <v>7.4697412989210371E-2</v>
      </c>
      <c r="F287" s="63">
        <f>SUMPRODUCT($C$314:$C$335,J314:J335)</f>
        <v>336898.39572192519</v>
      </c>
      <c r="G287" s="63">
        <f>SUM(F$285:F287)</f>
        <v>8354722.9182582116</v>
      </c>
      <c r="H287" s="63">
        <f>SUMPRODUCT($D$314:$D$335,J314:J335)</f>
        <v>421122.99465240643</v>
      </c>
      <c r="I287" s="63">
        <f>SUM(H$285:H287)</f>
        <v>10443403.647822766</v>
      </c>
    </row>
    <row r="288" spans="1:18">
      <c r="A288" s="51">
        <v>4</v>
      </c>
      <c r="B288" s="57">
        <f>'02_Rendimientos'!B79+21</f>
        <v>46349</v>
      </c>
      <c r="C288" s="57">
        <f>MIN(B288+6,'05_Carta_Gantt'!$F$30)</f>
        <v>46355</v>
      </c>
      <c r="D288" s="70">
        <f>SUMPRODUCT($B$314:$B$335,K314:K335)</f>
        <v>2.4618741968666178E-2</v>
      </c>
      <c r="E288" s="70">
        <f>SUM(D$285:D288)</f>
        <v>9.9316154957876546E-2</v>
      </c>
      <c r="F288" s="64">
        <f>SUMPRODUCT($C$314:$C$335,K314:K335)</f>
        <v>1273665.59714795</v>
      </c>
      <c r="G288" s="64">
        <f>SUM(F$285:F288)</f>
        <v>9628388.5154061615</v>
      </c>
      <c r="H288" s="64">
        <f>SUMPRODUCT($D$314:$D$335,K314:K335)</f>
        <v>1592081.9964349375</v>
      </c>
      <c r="I288" s="64">
        <f>SUM(H$285:H288)</f>
        <v>12035485.644257704</v>
      </c>
    </row>
    <row r="289" spans="1:9">
      <c r="A289" s="52">
        <v>5</v>
      </c>
      <c r="B289" s="56">
        <f>'02_Rendimientos'!B79+28</f>
        <v>46356</v>
      </c>
      <c r="C289" s="56">
        <f>MIN(B289+6,'05_Carta_Gantt'!$F$30)</f>
        <v>46362</v>
      </c>
      <c r="D289" s="69">
        <f>SUMPRODUCT($B$314:$B$335,L314:L335)</f>
        <v>4.8864958229052832E-2</v>
      </c>
      <c r="E289" s="69">
        <f>SUM(D$285:D289)</f>
        <v>0.14818111318692939</v>
      </c>
      <c r="F289" s="63">
        <f>SUMPRODUCT($C$314:$C$335,L314:L335)</f>
        <v>1678259.3837535013</v>
      </c>
      <c r="G289" s="63">
        <f>SUM(F$285:F289)</f>
        <v>11306647.899159662</v>
      </c>
      <c r="H289" s="63">
        <f>SUMPRODUCT($D$314:$D$335,L314:L335)</f>
        <v>2097824.2296918766</v>
      </c>
      <c r="I289" s="63">
        <f>SUM(H$285:H289)</f>
        <v>14133309.87394958</v>
      </c>
    </row>
    <row r="290" spans="1:9">
      <c r="A290" s="51">
        <v>6</v>
      </c>
      <c r="B290" s="57">
        <f>'02_Rendimientos'!B79+35</f>
        <v>46363</v>
      </c>
      <c r="C290" s="57">
        <f>MIN(B290+6,'05_Carta_Gantt'!$F$30)</f>
        <v>46369</v>
      </c>
      <c r="D290" s="70">
        <f>SUMPRODUCT($B$314:$B$335,M314:M335)</f>
        <v>4.7147888947035907E-2</v>
      </c>
      <c r="E290" s="70">
        <f>SUM(D$285:D290)</f>
        <v>0.19532900213396531</v>
      </c>
      <c r="F290" s="64">
        <f>SUMPRODUCT($C$314:$C$335,M314:M335)</f>
        <v>2634059.3729799613</v>
      </c>
      <c r="G290" s="64">
        <f>SUM(F$285:F290)</f>
        <v>13940707.272139624</v>
      </c>
      <c r="H290" s="64">
        <f>SUMPRODUCT($D$314:$D$335,M314:M335)</f>
        <v>3292574.2162249517</v>
      </c>
      <c r="I290" s="64">
        <f>SUM(H$285:H290)</f>
        <v>17425884.090174533</v>
      </c>
    </row>
    <row r="291" spans="1:9">
      <c r="A291" s="52">
        <v>7</v>
      </c>
      <c r="B291" s="56">
        <f>'02_Rendimientos'!B79+42</f>
        <v>46370</v>
      </c>
      <c r="C291" s="56">
        <f>MIN(B291+6,'05_Carta_Gantt'!$F$30)</f>
        <v>46376</v>
      </c>
      <c r="D291" s="69">
        <f>SUMPRODUCT($B$314:$B$335,N314:N335)</f>
        <v>3.24812837414621E-2</v>
      </c>
      <c r="E291" s="69">
        <f>SUM(D$285:D291)</f>
        <v>0.2278102858754274</v>
      </c>
      <c r="F291" s="63">
        <f>SUMPRODUCT($C$314:$C$335,N314:N335)</f>
        <v>1998322.9799612153</v>
      </c>
      <c r="G291" s="63">
        <f>SUM(F$285:F291)</f>
        <v>15939030.252100838</v>
      </c>
      <c r="H291" s="63">
        <f>SUMPRODUCT($D$314:$D$335,N314:N335)</f>
        <v>2497903.7249515192</v>
      </c>
      <c r="I291" s="63">
        <f>SUM(H$285:H291)</f>
        <v>19923787.815126054</v>
      </c>
    </row>
    <row r="292" spans="1:9">
      <c r="A292" s="51">
        <v>8</v>
      </c>
      <c r="B292" s="57">
        <f>'02_Rendimientos'!B79+49</f>
        <v>46377</v>
      </c>
      <c r="C292" s="57">
        <f>MIN(B292+6,'05_Carta_Gantt'!$F$30)</f>
        <v>46383</v>
      </c>
      <c r="D292" s="70">
        <f>SUMPRODUCT($B$314:$B$335,O314:O335)</f>
        <v>7.033866191970109E-2</v>
      </c>
      <c r="E292" s="70">
        <f>SUM(D$285:D292)</f>
        <v>0.29814894779512846</v>
      </c>
      <c r="F292" s="64">
        <f>SUMPRODUCT($C$314:$C$335,O314:O335)</f>
        <v>8554784.9673202615</v>
      </c>
      <c r="G292" s="64">
        <f>SUM(F$285:F292)</f>
        <v>24493815.2194211</v>
      </c>
      <c r="H292" s="64">
        <f>SUMPRODUCT($D$314:$D$335,O314:O335)</f>
        <v>10693481.209150326</v>
      </c>
      <c r="I292" s="64">
        <f>SUM(H$285:H292)</f>
        <v>30617269.024276379</v>
      </c>
    </row>
    <row r="293" spans="1:9">
      <c r="A293" s="52">
        <v>9</v>
      </c>
      <c r="B293" s="56">
        <f>'02_Rendimientos'!B79+56</f>
        <v>46384</v>
      </c>
      <c r="C293" s="56">
        <f>MIN(B293+6,'05_Carta_Gantt'!$F$30)</f>
        <v>46390</v>
      </c>
      <c r="D293" s="69">
        <f>SUMPRODUCT($B$314:$B$335,P314:P335)</f>
        <v>6.4059801191441362E-2</v>
      </c>
      <c r="E293" s="69">
        <f>SUM(D$285:D293)</f>
        <v>0.36220874898656985</v>
      </c>
      <c r="F293" s="63">
        <f>SUMPRODUCT($C$314:$C$335,P314:P335)</f>
        <v>7743974.8832866475</v>
      </c>
      <c r="G293" s="63">
        <f>SUM(F$285:F293)</f>
        <v>32237790.102707747</v>
      </c>
      <c r="H293" s="63">
        <f>SUMPRODUCT($D$314:$D$335,P314:P335)</f>
        <v>9679968.6041083094</v>
      </c>
      <c r="I293" s="63">
        <f>SUM(H$285:H293)</f>
        <v>40297237.628384687</v>
      </c>
    </row>
    <row r="294" spans="1:9">
      <c r="A294" s="51">
        <v>10</v>
      </c>
      <c r="B294" s="57">
        <f>'02_Rendimientos'!B79+63</f>
        <v>46391</v>
      </c>
      <c r="C294" s="57">
        <f>MIN(B294+6,'05_Carta_Gantt'!$F$30)</f>
        <v>46397</v>
      </c>
      <c r="D294" s="70">
        <f>SUMPRODUCT($B$314:$B$335,Q314:Q335)</f>
        <v>5.152925141292726E-2</v>
      </c>
      <c r="E294" s="70">
        <f>SUM(D$285:D294)</f>
        <v>0.4137380003994971</v>
      </c>
      <c r="F294" s="64">
        <f>SUMPRODUCT($C$314:$C$335,Q314:Q335)</f>
        <v>4421111.0877684411</v>
      </c>
      <c r="G294" s="64">
        <f>SUM(F$285:F294)</f>
        <v>36658901.190476187</v>
      </c>
      <c r="H294" s="64">
        <f>SUMPRODUCT($D$314:$D$335,Q314:Q335)</f>
        <v>5526388.8597105499</v>
      </c>
      <c r="I294" s="64">
        <f>SUM(H$285:H294)</f>
        <v>45823626.488095239</v>
      </c>
    </row>
    <row r="295" spans="1:9">
      <c r="A295" s="52">
        <v>11</v>
      </c>
      <c r="B295" s="56">
        <f>'02_Rendimientos'!B79+70</f>
        <v>46398</v>
      </c>
      <c r="C295" s="56">
        <f>MIN(B295+6,'05_Carta_Gantt'!$F$30)</f>
        <v>46404</v>
      </c>
      <c r="D295" s="69">
        <f>SUMPRODUCT($B$314:$B$335,R314:R335)</f>
        <v>5.3256488890455547E-2</v>
      </c>
      <c r="E295" s="69">
        <f>SUM(D$285:D295)</f>
        <v>0.46699448928995263</v>
      </c>
      <c r="F295" s="63">
        <f>SUMPRODUCT($C$314:$C$335,R314:R335)</f>
        <v>3452914.2156862747</v>
      </c>
      <c r="G295" s="63">
        <f>SUM(F$285:F295)</f>
        <v>40111815.406162463</v>
      </c>
      <c r="H295" s="63">
        <f>SUMPRODUCT($D$314:$D$335,R314:R335)</f>
        <v>4316142.7696078438</v>
      </c>
      <c r="I295" s="63">
        <f>SUM(H$285:H295)</f>
        <v>50139769.257703081</v>
      </c>
    </row>
    <row r="296" spans="1:9">
      <c r="A296" s="51">
        <v>12</v>
      </c>
      <c r="B296" s="57">
        <f>'02_Rendimientos'!B79+77</f>
        <v>46405</v>
      </c>
      <c r="C296" s="57">
        <f>MIN(B296+6,'05_Carta_Gantt'!$F$30)</f>
        <v>46411</v>
      </c>
      <c r="D296" s="70">
        <f>SUMPRODUCT($B$314:$B$335,S314:S335)</f>
        <v>5.8918479091026592E-2</v>
      </c>
      <c r="E296" s="70">
        <f>SUM(D$285:D296)</f>
        <v>0.52591296838097923</v>
      </c>
      <c r="F296" s="64">
        <f>SUMPRODUCT($C$314:$C$335,S314:S335)</f>
        <v>5755007.6730692275</v>
      </c>
      <c r="G296" s="64">
        <f>SUM(F$285:F296)</f>
        <v>45866823.079231694</v>
      </c>
      <c r="H296" s="64">
        <f>SUMPRODUCT($D$314:$D$335,S314:S335)</f>
        <v>7193759.5913365353</v>
      </c>
      <c r="I296" s="64">
        <f>SUM(H$285:H296)</f>
        <v>57333528.849039614</v>
      </c>
    </row>
    <row r="297" spans="1:9">
      <c r="A297" s="52">
        <v>13</v>
      </c>
      <c r="B297" s="56">
        <f>'02_Rendimientos'!B79+84</f>
        <v>46412</v>
      </c>
      <c r="C297" s="56">
        <f>MIN(B297+6,'05_Carta_Gantt'!$F$30)</f>
        <v>46418</v>
      </c>
      <c r="D297" s="69">
        <f>SUMPRODUCT($B$314:$B$335,T314:T335)</f>
        <v>5.9682223553879227E-2</v>
      </c>
      <c r="E297" s="69">
        <f>SUM(D$285:D297)</f>
        <v>0.58559519193485843</v>
      </c>
      <c r="F297" s="63">
        <f>SUMPRODUCT($C$314:$C$335,T314:T335)</f>
        <v>8345204.8319327738</v>
      </c>
      <c r="G297" s="63">
        <f>SUM(F$285:F297)</f>
        <v>54212027.91116447</v>
      </c>
      <c r="H297" s="63">
        <f>SUMPRODUCT($D$314:$D$335,T314:T335)</f>
        <v>10431506.039915968</v>
      </c>
      <c r="I297" s="63">
        <f>SUM(H$285:H297)</f>
        <v>67765034.888955578</v>
      </c>
    </row>
    <row r="298" spans="1:9">
      <c r="A298" s="51">
        <v>14</v>
      </c>
      <c r="B298" s="57">
        <f>'02_Rendimientos'!B79+91</f>
        <v>46419</v>
      </c>
      <c r="C298" s="57">
        <f>MIN(B298+6,'05_Carta_Gantt'!$F$30)</f>
        <v>46425</v>
      </c>
      <c r="D298" s="70">
        <f>SUMPRODUCT($B$314:$B$335,U314:U335)</f>
        <v>6.7861265818322816E-2</v>
      </c>
      <c r="E298" s="70">
        <f>SUM(D$285:D298)</f>
        <v>0.65345645775318129</v>
      </c>
      <c r="F298" s="64">
        <f>SUMPRODUCT($C$314:$C$335,U314:U335)</f>
        <v>6711535.114045619</v>
      </c>
      <c r="G298" s="64">
        <f>SUM(F$285:F298)</f>
        <v>60923563.02521009</v>
      </c>
      <c r="H298" s="64">
        <f>SUMPRODUCT($D$314:$D$335,U314:U335)</f>
        <v>8389418.8925570231</v>
      </c>
      <c r="I298" s="64">
        <f>SUM(H$285:H298)</f>
        <v>76154453.781512603</v>
      </c>
    </row>
    <row r="299" spans="1:9">
      <c r="A299" s="52">
        <v>15</v>
      </c>
      <c r="B299" s="56">
        <f>'02_Rendimientos'!B79+98</f>
        <v>46426</v>
      </c>
      <c r="C299" s="56">
        <f>MIN(B299+6,'05_Carta_Gantt'!$F$30)</f>
        <v>46432</v>
      </c>
      <c r="D299" s="69">
        <f>SUMPRODUCT($B$314:$B$335,V314:V335)</f>
        <v>6.4887068631252418E-2</v>
      </c>
      <c r="E299" s="69">
        <f>SUM(D$285:D299)</f>
        <v>0.71834352638443366</v>
      </c>
      <c r="F299" s="63">
        <f>SUMPRODUCT($C$314:$C$335,V314:V335)</f>
        <v>1357500</v>
      </c>
      <c r="G299" s="63">
        <f>SUM(F$285:F299)</f>
        <v>62281063.02521009</v>
      </c>
      <c r="H299" s="63">
        <f>SUMPRODUCT($D$314:$D$335,V314:V335)</f>
        <v>1696875.0000000002</v>
      </c>
      <c r="I299" s="63">
        <f>SUM(H$285:H299)</f>
        <v>77851328.781512603</v>
      </c>
    </row>
    <row r="300" spans="1:9">
      <c r="A300" s="51">
        <v>16</v>
      </c>
      <c r="B300" s="57">
        <f>'02_Rendimientos'!B79+105</f>
        <v>46433</v>
      </c>
      <c r="C300" s="57">
        <f>MIN(B300+6,'05_Carta_Gantt'!$F$30)</f>
        <v>46439</v>
      </c>
      <c r="D300" s="70">
        <f>SUMPRODUCT($B$314:$B$335,W314:W335)</f>
        <v>5.5405988931580247E-2</v>
      </c>
      <c r="E300" s="70">
        <f>SUM(D$285:D300)</f>
        <v>0.77374951531601388</v>
      </c>
      <c r="F300" s="64">
        <f>SUMPRODUCT($C$314:$C$335,W314:W335)</f>
        <v>1722169.3977591037</v>
      </c>
      <c r="G300" s="64">
        <f>SUM(F$285:F300)</f>
        <v>64003232.422969192</v>
      </c>
      <c r="H300" s="64">
        <f>SUMPRODUCT($D$314:$D$335,W314:W335)</f>
        <v>2152711.7471988797</v>
      </c>
      <c r="I300" s="64">
        <f>SUM(H$285:H300)</f>
        <v>80004040.528711483</v>
      </c>
    </row>
    <row r="301" spans="1:9">
      <c r="A301" s="52">
        <v>17</v>
      </c>
      <c r="B301" s="56">
        <f>'02_Rendimientos'!B79+112</f>
        <v>46440</v>
      </c>
      <c r="C301" s="56">
        <f>MIN(B301+6,'05_Carta_Gantt'!$F$30)</f>
        <v>46446</v>
      </c>
      <c r="D301" s="69">
        <f>SUMPRODUCT($B$314:$B$335,X314:X335)</f>
        <v>8.1797031971518205E-2</v>
      </c>
      <c r="E301" s="69">
        <f>SUM(D$285:D301)</f>
        <v>0.8555465472875321</v>
      </c>
      <c r="F301" s="63">
        <f>SUMPRODUCT($C$314:$C$335,X314:X335)</f>
        <v>3910185.7843137253</v>
      </c>
      <c r="G301" s="63">
        <f>SUM(F$285:F301)</f>
        <v>67913418.207282916</v>
      </c>
      <c r="H301" s="63">
        <f>SUMPRODUCT($D$314:$D$335,X314:X335)</f>
        <v>4887732.2303921571</v>
      </c>
      <c r="I301" s="63">
        <f>SUM(H$285:H301)</f>
        <v>84891772.759103641</v>
      </c>
    </row>
    <row r="302" spans="1:9">
      <c r="A302" s="51">
        <v>18</v>
      </c>
      <c r="B302" s="57">
        <f>'02_Rendimientos'!B79+119</f>
        <v>46447</v>
      </c>
      <c r="C302" s="57">
        <f>MIN(B302+6,'05_Carta_Gantt'!$F$30)</f>
        <v>46453</v>
      </c>
      <c r="D302" s="70">
        <f>SUMPRODUCT($B$314:$B$335,Y314:Y335)</f>
        <v>4.6741161126581832E-2</v>
      </c>
      <c r="E302" s="70">
        <f>SUM(D$285:D302)</f>
        <v>0.90228770841411388</v>
      </c>
      <c r="F302" s="64">
        <f>SUMPRODUCT($C$314:$C$335,Y314:Y335)</f>
        <v>1768236.4145658263</v>
      </c>
      <c r="G302" s="64">
        <f>SUM(F$285:F302)</f>
        <v>69681654.621848747</v>
      </c>
      <c r="H302" s="64">
        <f>SUMPRODUCT($D$314:$D$335,Y314:Y335)</f>
        <v>2210295.5182072832</v>
      </c>
      <c r="I302" s="64">
        <f>SUM(H$285:H302)</f>
        <v>87102068.277310923</v>
      </c>
    </row>
    <row r="303" spans="1:9">
      <c r="A303" s="52">
        <v>19</v>
      </c>
      <c r="B303" s="56">
        <f>'02_Rendimientos'!B79+126</f>
        <v>46454</v>
      </c>
      <c r="C303" s="56">
        <f>MIN(B303+6,'05_Carta_Gantt'!$F$30)</f>
        <v>46460</v>
      </c>
      <c r="D303" s="69">
        <f>SUMPRODUCT($B$314:$B$335,Z314:Z335)</f>
        <v>3.1090274595509181E-2</v>
      </c>
      <c r="E303" s="69">
        <f>SUM(D$285:D303)</f>
        <v>0.93337798300962305</v>
      </c>
      <c r="F303" s="63">
        <f>SUMPRODUCT($C$314:$C$335,Z314:Z335)</f>
        <v>691911.76470588229</v>
      </c>
      <c r="G303" s="63">
        <f>SUM(F$285:F303)</f>
        <v>70373566.386554629</v>
      </c>
      <c r="H303" s="63">
        <f>SUMPRODUCT($D$314:$D$335,Z314:Z335)</f>
        <v>864889.70588235301</v>
      </c>
      <c r="I303" s="63">
        <f>SUM(H$285:H303)</f>
        <v>87966957.983193278</v>
      </c>
    </row>
    <row r="304" spans="1:9">
      <c r="A304" s="51">
        <v>20</v>
      </c>
      <c r="B304" s="57">
        <f>'02_Rendimientos'!B79+133</f>
        <v>46461</v>
      </c>
      <c r="C304" s="57">
        <f>MIN(B304+6,'05_Carta_Gantt'!$F$30)</f>
        <v>46467</v>
      </c>
      <c r="D304" s="70">
        <f>SUMPRODUCT($B$314:$B$335,AA314:AA335)</f>
        <v>3.1090274595509181E-2</v>
      </c>
      <c r="E304" s="70">
        <f>SUM(D$285:D304)</f>
        <v>0.96446825760513222</v>
      </c>
      <c r="F304" s="64">
        <f>SUMPRODUCT($C$314:$C$335,AA314:AA335)</f>
        <v>691911.76470588229</v>
      </c>
      <c r="G304" s="64">
        <f>SUM(F$285:F304)</f>
        <v>71065478.15126051</v>
      </c>
      <c r="H304" s="64">
        <f>SUMPRODUCT($D$314:$D$335,AA314:AA335)</f>
        <v>864889.70588235301</v>
      </c>
      <c r="I304" s="64">
        <f>SUM(H$285:H304)</f>
        <v>88831847.689075634</v>
      </c>
    </row>
    <row r="305" spans="1:29">
      <c r="A305" s="52">
        <v>21</v>
      </c>
      <c r="B305" s="56">
        <f>'02_Rendimientos'!B79+140</f>
        <v>46468</v>
      </c>
      <c r="C305" s="56">
        <f>MIN(B305+6,'05_Carta_Gantt'!$F$30)</f>
        <v>46474</v>
      </c>
      <c r="D305" s="69">
        <f>SUMPRODUCT($B$314:$B$335,AB314:AB335)</f>
        <v>2.6014311396242377E-2</v>
      </c>
      <c r="E305" s="69">
        <f>SUM(D$285:D305)</f>
        <v>0.99048256900137455</v>
      </c>
      <c r="F305" s="63">
        <f>SUMPRODUCT($C$314:$C$335,AB314:AB335)</f>
        <v>1095437.8151260503</v>
      </c>
      <c r="G305" s="63">
        <f>SUM(F$285:F305)</f>
        <v>72160915.966386557</v>
      </c>
      <c r="H305" s="63">
        <f>SUMPRODUCT($D$314:$D$335,AB314:AB335)</f>
        <v>1369297.2689075631</v>
      </c>
      <c r="I305" s="63">
        <f>SUM(H$285:H305)</f>
        <v>90201144.957983196</v>
      </c>
    </row>
    <row r="306" spans="1:29">
      <c r="A306" s="51">
        <v>22</v>
      </c>
      <c r="B306" s="57">
        <f>'02_Rendimientos'!B79+147</f>
        <v>46475</v>
      </c>
      <c r="C306" s="57">
        <f>MIN(B306+6,'05_Carta_Gantt'!$F$30)</f>
        <v>46477</v>
      </c>
      <c r="D306" s="70">
        <f>SUMPRODUCT($B$314:$B$335,AC314:AC335)</f>
        <v>9.5174309986252592E-3</v>
      </c>
      <c r="E306" s="70">
        <f>SUM(D$285:D306)</f>
        <v>0.99999999999999978</v>
      </c>
      <c r="F306" s="64">
        <f>SUMPRODUCT($C$314:$C$335,AC314:AC335)</f>
        <v>599178.15126050415</v>
      </c>
      <c r="G306" s="64">
        <f>SUM(F$285:F306)</f>
        <v>72760094.117647067</v>
      </c>
      <c r="H306" s="64">
        <f>SUMPRODUCT($D$314:$D$335,AC314:AC335)</f>
        <v>748972.68907563016</v>
      </c>
      <c r="I306" s="64">
        <f>SUM(H$285:H306)</f>
        <v>90950117.64705883</v>
      </c>
    </row>
    <row r="313" spans="1:29" ht="26.4">
      <c r="A313" s="50" t="s">
        <v>116</v>
      </c>
      <c r="B313" s="50" t="s">
        <v>359</v>
      </c>
      <c r="C313" s="50" t="s">
        <v>430</v>
      </c>
      <c r="D313" s="50" t="s">
        <v>447</v>
      </c>
      <c r="E313" s="50" t="s">
        <v>431</v>
      </c>
      <c r="F313" s="50" t="s">
        <v>432</v>
      </c>
      <c r="G313" s="50" t="s">
        <v>209</v>
      </c>
      <c r="H313" s="50" t="s">
        <v>1297</v>
      </c>
      <c r="I313" s="50" t="s">
        <v>1298</v>
      </c>
      <c r="J313" s="50" t="s">
        <v>1299</v>
      </c>
      <c r="K313" s="50" t="s">
        <v>1300</v>
      </c>
      <c r="L313" s="50" t="s">
        <v>1301</v>
      </c>
      <c r="M313" s="50" t="s">
        <v>1302</v>
      </c>
      <c r="N313" s="50" t="s">
        <v>1303</v>
      </c>
      <c r="O313" s="50" t="s">
        <v>1304</v>
      </c>
      <c r="P313" s="50" t="s">
        <v>1305</v>
      </c>
      <c r="Q313" s="50" t="s">
        <v>1306</v>
      </c>
      <c r="R313" s="50" t="s">
        <v>1307</v>
      </c>
      <c r="S313" s="50" t="s">
        <v>1308</v>
      </c>
      <c r="T313" s="50" t="s">
        <v>1309</v>
      </c>
      <c r="U313" s="50" t="s">
        <v>1310</v>
      </c>
      <c r="V313" s="50" t="s">
        <v>1311</v>
      </c>
      <c r="W313" s="50" t="s">
        <v>1312</v>
      </c>
      <c r="X313" s="50" t="s">
        <v>1313</v>
      </c>
      <c r="Y313" s="50" t="s">
        <v>1314</v>
      </c>
      <c r="Z313" s="50" t="s">
        <v>1315</v>
      </c>
      <c r="AA313" s="50" t="s">
        <v>1316</v>
      </c>
      <c r="AB313" s="50" t="s">
        <v>1317</v>
      </c>
      <c r="AC313" s="50" t="s">
        <v>1318</v>
      </c>
    </row>
    <row r="314" spans="1:29">
      <c r="A314" s="51" t="str">
        <f>'06_Presupuesto'!A343</f>
        <v>A</v>
      </c>
      <c r="B314" s="51">
        <f>'06_Presupuesto'!E343</f>
        <v>1.1103669498396137E-2</v>
      </c>
      <c r="C314" s="51">
        <f>'06_Presupuesto'!C343</f>
        <v>7089010.0840336131</v>
      </c>
      <c r="D314" s="51">
        <f>'06_Presupuesto'!D343</f>
        <v>8861262.6050420161</v>
      </c>
      <c r="E314" s="57">
        <f>'06_Presupuesto'!F343</f>
        <v>46328</v>
      </c>
      <c r="F314" s="57">
        <f>'06_Presupuesto'!G343</f>
        <v>46333</v>
      </c>
      <c r="G314" s="51">
        <f>F314-E314+1</f>
        <v>6</v>
      </c>
      <c r="H314" s="70">
        <f>MAX(0,MIN($F314,$C285)-MAX($E314,$B285)+1)/$G314</f>
        <v>1</v>
      </c>
      <c r="I314" s="70">
        <f>MAX(0,MIN($F314,$C286)-MAX($E314,$B286)+1)/$G314</f>
        <v>0</v>
      </c>
      <c r="J314" s="70">
        <f>MAX(0,MIN($F314,$C287)-MAX($E314,$B287)+1)/$G314</f>
        <v>0</v>
      </c>
      <c r="K314" s="70">
        <f>MAX(0,MIN($F314,$C288)-MAX($E314,$B288)+1)/$G314</f>
        <v>0</v>
      </c>
      <c r="L314" s="70">
        <f>MAX(0,MIN($F314,$C289)-MAX($E314,$B289)+1)/$G314</f>
        <v>0</v>
      </c>
      <c r="M314" s="70">
        <f>MAX(0,MIN($F314,$C290)-MAX($E314,$B290)+1)/$G314</f>
        <v>0</v>
      </c>
      <c r="N314" s="70">
        <f>MAX(0,MIN($F314,$C291)-MAX($E314,$B291)+1)/$G314</f>
        <v>0</v>
      </c>
      <c r="O314" s="70">
        <f>MAX(0,MIN($F314,$C292)-MAX($E314,$B292)+1)/$G314</f>
        <v>0</v>
      </c>
      <c r="P314" s="70">
        <f>MAX(0,MIN($F314,$C293)-MAX($E314,$B293)+1)/$G314</f>
        <v>0</v>
      </c>
      <c r="Q314" s="70">
        <f>MAX(0,MIN($F314,$C294)-MAX($E314,$B294)+1)/$G314</f>
        <v>0</v>
      </c>
      <c r="R314" s="70">
        <f>MAX(0,MIN($F314,$C295)-MAX($E314,$B295)+1)/$G314</f>
        <v>0</v>
      </c>
      <c r="S314" s="70">
        <f>MAX(0,MIN($F314,$C296)-MAX($E314,$B296)+1)/$G314</f>
        <v>0</v>
      </c>
      <c r="T314" s="70">
        <f>MAX(0,MIN($F314,$C297)-MAX($E314,$B297)+1)/$G314</f>
        <v>0</v>
      </c>
      <c r="U314" s="70">
        <f>MAX(0,MIN($F314,$C298)-MAX($E314,$B298)+1)/$G314</f>
        <v>0</v>
      </c>
      <c r="V314" s="70">
        <f>MAX(0,MIN($F314,$C299)-MAX($E314,$B299)+1)/$G314</f>
        <v>0</v>
      </c>
      <c r="W314" s="70">
        <f>MAX(0,MIN($F314,$C300)-MAX($E314,$B300)+1)/$G314</f>
        <v>0</v>
      </c>
      <c r="X314" s="70">
        <f>MAX(0,MIN($F314,$C301)-MAX($E314,$B301)+1)/$G314</f>
        <v>0</v>
      </c>
      <c r="Y314" s="70">
        <f>MAX(0,MIN($F314,$C302)-MAX($E314,$B302)+1)/$G314</f>
        <v>0</v>
      </c>
      <c r="Z314" s="70">
        <f>MAX(0,MIN($F314,$C303)-MAX($E314,$B303)+1)/$G314</f>
        <v>0</v>
      </c>
      <c r="AA314" s="70">
        <f>MAX(0,MIN($F314,$C304)-MAX($E314,$B304)+1)/$G314</f>
        <v>0</v>
      </c>
      <c r="AB314" s="70">
        <f>MAX(0,MIN($F314,$C305)-MAX($E314,$B305)+1)/$G314</f>
        <v>0</v>
      </c>
      <c r="AC314" s="70">
        <f>MAX(0,MIN($F314,$C306)-MAX($E314,$B306)+1)/$G314</f>
        <v>0</v>
      </c>
    </row>
    <row r="315" spans="1:29">
      <c r="A315" s="52" t="str">
        <f>'06_Presupuesto'!A344</f>
        <v>B</v>
      </c>
      <c r="B315" s="52">
        <f>'06_Presupuesto'!E344</f>
        <v>1.1103669498396137E-2</v>
      </c>
      <c r="C315" s="52">
        <f>'06_Presupuesto'!C344</f>
        <v>784429.4117647059</v>
      </c>
      <c r="D315" s="52">
        <f>'06_Presupuesto'!D344</f>
        <v>980536.76470588241</v>
      </c>
      <c r="E315" s="56">
        <f>'06_Presupuesto'!F344</f>
        <v>46334</v>
      </c>
      <c r="F315" s="56">
        <f>'06_Presupuesto'!G344</f>
        <v>46338</v>
      </c>
      <c r="G315" s="52">
        <f>F315-E315+1</f>
        <v>5</v>
      </c>
      <c r="H315" s="69">
        <f>MAX(0,MIN($F315,$C285)-MAX($E315,$B285)+1)/$G315</f>
        <v>0.2</v>
      </c>
      <c r="I315" s="69">
        <f>MAX(0,MIN($F315,$C286)-MAX($E315,$B286)+1)/$G315</f>
        <v>0.8</v>
      </c>
      <c r="J315" s="69">
        <f>MAX(0,MIN($F315,$C287)-MAX($E315,$B287)+1)/$G315</f>
        <v>0</v>
      </c>
      <c r="K315" s="69">
        <f>MAX(0,MIN($F315,$C288)-MAX($E315,$B288)+1)/$G315</f>
        <v>0</v>
      </c>
      <c r="L315" s="69">
        <f>MAX(0,MIN($F315,$C289)-MAX($E315,$B289)+1)/$G315</f>
        <v>0</v>
      </c>
      <c r="M315" s="69">
        <f>MAX(0,MIN($F315,$C290)-MAX($E315,$B290)+1)/$G315</f>
        <v>0</v>
      </c>
      <c r="N315" s="69">
        <f>MAX(0,MIN($F315,$C291)-MAX($E315,$B291)+1)/$G315</f>
        <v>0</v>
      </c>
      <c r="O315" s="69">
        <f>MAX(0,MIN($F315,$C292)-MAX($E315,$B292)+1)/$G315</f>
        <v>0</v>
      </c>
      <c r="P315" s="69">
        <f>MAX(0,MIN($F315,$C293)-MAX($E315,$B293)+1)/$G315</f>
        <v>0</v>
      </c>
      <c r="Q315" s="69">
        <f>MAX(0,MIN($F315,$C294)-MAX($E315,$B294)+1)/$G315</f>
        <v>0</v>
      </c>
      <c r="R315" s="69">
        <f>MAX(0,MIN($F315,$C295)-MAX($E315,$B295)+1)/$G315</f>
        <v>0</v>
      </c>
      <c r="S315" s="69">
        <f>MAX(0,MIN($F315,$C296)-MAX($E315,$B296)+1)/$G315</f>
        <v>0</v>
      </c>
      <c r="T315" s="69">
        <f>MAX(0,MIN($F315,$C297)-MAX($E315,$B297)+1)/$G315</f>
        <v>0</v>
      </c>
      <c r="U315" s="69">
        <f>MAX(0,MIN($F315,$C298)-MAX($E315,$B298)+1)/$G315</f>
        <v>0</v>
      </c>
      <c r="V315" s="69">
        <f>MAX(0,MIN($F315,$C299)-MAX($E315,$B299)+1)/$G315</f>
        <v>0</v>
      </c>
      <c r="W315" s="69">
        <f>MAX(0,MIN($F315,$C300)-MAX($E315,$B300)+1)/$G315</f>
        <v>0</v>
      </c>
      <c r="X315" s="69">
        <f>MAX(0,MIN($F315,$C301)-MAX($E315,$B301)+1)/$G315</f>
        <v>0</v>
      </c>
      <c r="Y315" s="69">
        <f>MAX(0,MIN($F315,$C302)-MAX($E315,$B302)+1)/$G315</f>
        <v>0</v>
      </c>
      <c r="Z315" s="69">
        <f>MAX(0,MIN($F315,$C303)-MAX($E315,$B303)+1)/$G315</f>
        <v>0</v>
      </c>
      <c r="AA315" s="69">
        <f>MAX(0,MIN($F315,$C304)-MAX($E315,$B304)+1)/$G315</f>
        <v>0</v>
      </c>
      <c r="AB315" s="69">
        <f>MAX(0,MIN($F315,$C305)-MAX($E315,$B305)+1)/$G315</f>
        <v>0</v>
      </c>
      <c r="AC315" s="69">
        <f>MAX(0,MIN($F315,$C306)-MAX($E315,$B306)+1)/$G315</f>
        <v>0</v>
      </c>
    </row>
    <row r="316" spans="1:29">
      <c r="A316" s="51" t="str">
        <f>'06_Presupuesto'!A345</f>
        <v>C</v>
      </c>
      <c r="B316" s="51">
        <f>'06_Presupuesto'!E345</f>
        <v>2.2207338996792274E-2</v>
      </c>
      <c r="C316" s="51">
        <f>'06_Presupuesto'!C345</f>
        <v>0</v>
      </c>
      <c r="D316" s="51">
        <f>'06_Presupuesto'!D345</f>
        <v>0</v>
      </c>
      <c r="E316" s="57">
        <f>'06_Presupuesto'!F345</f>
        <v>46334</v>
      </c>
      <c r="F316" s="57">
        <f>'06_Presupuesto'!G345</f>
        <v>46343</v>
      </c>
      <c r="G316" s="51">
        <f>F316-E316+1</f>
        <v>10</v>
      </c>
      <c r="H316" s="70">
        <f>MAX(0,MIN($F316,$C285)-MAX($E316,$B285)+1)/$G316</f>
        <v>0.1</v>
      </c>
      <c r="I316" s="70">
        <f>MAX(0,MIN($F316,$C286)-MAX($E316,$B286)+1)/$G316</f>
        <v>0.7</v>
      </c>
      <c r="J316" s="70">
        <f>MAX(0,MIN($F316,$C287)-MAX($E316,$B287)+1)/$G316</f>
        <v>0.2</v>
      </c>
      <c r="K316" s="70">
        <f>MAX(0,MIN($F316,$C288)-MAX($E316,$B288)+1)/$G316</f>
        <v>0</v>
      </c>
      <c r="L316" s="70">
        <f>MAX(0,MIN($F316,$C289)-MAX($E316,$B289)+1)/$G316</f>
        <v>0</v>
      </c>
      <c r="M316" s="70">
        <f>MAX(0,MIN($F316,$C290)-MAX($E316,$B290)+1)/$G316</f>
        <v>0</v>
      </c>
      <c r="N316" s="70">
        <f>MAX(0,MIN($F316,$C291)-MAX($E316,$B291)+1)/$G316</f>
        <v>0</v>
      </c>
      <c r="O316" s="70">
        <f>MAX(0,MIN($F316,$C292)-MAX($E316,$B292)+1)/$G316</f>
        <v>0</v>
      </c>
      <c r="P316" s="70">
        <f>MAX(0,MIN($F316,$C293)-MAX($E316,$B293)+1)/$G316</f>
        <v>0</v>
      </c>
      <c r="Q316" s="70">
        <f>MAX(0,MIN($F316,$C294)-MAX($E316,$B294)+1)/$G316</f>
        <v>0</v>
      </c>
      <c r="R316" s="70">
        <f>MAX(0,MIN($F316,$C295)-MAX($E316,$B295)+1)/$G316</f>
        <v>0</v>
      </c>
      <c r="S316" s="70">
        <f>MAX(0,MIN($F316,$C296)-MAX($E316,$B296)+1)/$G316</f>
        <v>0</v>
      </c>
      <c r="T316" s="70">
        <f>MAX(0,MIN($F316,$C297)-MAX($E316,$B297)+1)/$G316</f>
        <v>0</v>
      </c>
      <c r="U316" s="70">
        <f>MAX(0,MIN($F316,$C298)-MAX($E316,$B298)+1)/$G316</f>
        <v>0</v>
      </c>
      <c r="V316" s="70">
        <f>MAX(0,MIN($F316,$C299)-MAX($E316,$B299)+1)/$G316</f>
        <v>0</v>
      </c>
      <c r="W316" s="70">
        <f>MAX(0,MIN($F316,$C300)-MAX($E316,$B300)+1)/$G316</f>
        <v>0</v>
      </c>
      <c r="X316" s="70">
        <f>MAX(0,MIN($F316,$C301)-MAX($E316,$B301)+1)/$G316</f>
        <v>0</v>
      </c>
      <c r="Y316" s="70">
        <f>MAX(0,MIN($F316,$C302)-MAX($E316,$B302)+1)/$G316</f>
        <v>0</v>
      </c>
      <c r="Z316" s="70">
        <f>MAX(0,MIN($F316,$C303)-MAX($E316,$B303)+1)/$G316</f>
        <v>0</v>
      </c>
      <c r="AA316" s="70">
        <f>MAX(0,MIN($F316,$C304)-MAX($E316,$B304)+1)/$G316</f>
        <v>0</v>
      </c>
      <c r="AB316" s="70">
        <f>MAX(0,MIN($F316,$C305)-MAX($E316,$B305)+1)/$G316</f>
        <v>0</v>
      </c>
      <c r="AC316" s="70">
        <f>MAX(0,MIN($F316,$C306)-MAX($E316,$B306)+1)/$G316</f>
        <v>0</v>
      </c>
    </row>
    <row r="317" spans="1:29">
      <c r="A317" s="52" t="str">
        <f>'06_Presupuesto'!A346</f>
        <v>D</v>
      </c>
      <c r="B317" s="52">
        <f>'06_Presupuesto'!E346</f>
        <v>3.3311008495188407E-2</v>
      </c>
      <c r="C317" s="52">
        <f>'06_Presupuesto'!C346</f>
        <v>529411.76470588241</v>
      </c>
      <c r="D317" s="52">
        <f>'06_Presupuesto'!D346</f>
        <v>661764.70588235301</v>
      </c>
      <c r="E317" s="56">
        <f>'06_Presupuesto'!F346</f>
        <v>46339</v>
      </c>
      <c r="F317" s="56">
        <f>'06_Presupuesto'!G346</f>
        <v>46349</v>
      </c>
      <c r="G317" s="52">
        <f>F317-E317+1</f>
        <v>11</v>
      </c>
      <c r="H317" s="69">
        <f>MAX(0,MIN($F317,$C285)-MAX($E317,$B285)+1)/$G317</f>
        <v>0</v>
      </c>
      <c r="I317" s="69">
        <f>MAX(0,MIN($F317,$C286)-MAX($E317,$B286)+1)/$G317</f>
        <v>0.27272727272727271</v>
      </c>
      <c r="J317" s="69">
        <f>MAX(0,MIN($F317,$C287)-MAX($E317,$B287)+1)/$G317</f>
        <v>0.63636363636363635</v>
      </c>
      <c r="K317" s="69">
        <f>MAX(0,MIN($F317,$C288)-MAX($E317,$B288)+1)/$G317</f>
        <v>9.0909090909090912E-2</v>
      </c>
      <c r="L317" s="69">
        <f>MAX(0,MIN($F317,$C289)-MAX($E317,$B289)+1)/$G317</f>
        <v>0</v>
      </c>
      <c r="M317" s="69">
        <f>MAX(0,MIN($F317,$C290)-MAX($E317,$B290)+1)/$G317</f>
        <v>0</v>
      </c>
      <c r="N317" s="69">
        <f>MAX(0,MIN($F317,$C291)-MAX($E317,$B291)+1)/$G317</f>
        <v>0</v>
      </c>
      <c r="O317" s="69">
        <f>MAX(0,MIN($F317,$C292)-MAX($E317,$B292)+1)/$G317</f>
        <v>0</v>
      </c>
      <c r="P317" s="69">
        <f>MAX(0,MIN($F317,$C293)-MAX($E317,$B293)+1)/$G317</f>
        <v>0</v>
      </c>
      <c r="Q317" s="69">
        <f>MAX(0,MIN($F317,$C294)-MAX($E317,$B294)+1)/$G317</f>
        <v>0</v>
      </c>
      <c r="R317" s="69">
        <f>MAX(0,MIN($F317,$C295)-MAX($E317,$B295)+1)/$G317</f>
        <v>0</v>
      </c>
      <c r="S317" s="69">
        <f>MAX(0,MIN($F317,$C296)-MAX($E317,$B296)+1)/$G317</f>
        <v>0</v>
      </c>
      <c r="T317" s="69">
        <f>MAX(0,MIN($F317,$C297)-MAX($E317,$B297)+1)/$G317</f>
        <v>0</v>
      </c>
      <c r="U317" s="69">
        <f>MAX(0,MIN($F317,$C298)-MAX($E317,$B298)+1)/$G317</f>
        <v>0</v>
      </c>
      <c r="V317" s="69">
        <f>MAX(0,MIN($F317,$C299)-MAX($E317,$B299)+1)/$G317</f>
        <v>0</v>
      </c>
      <c r="W317" s="69">
        <f>MAX(0,MIN($F317,$C300)-MAX($E317,$B300)+1)/$G317</f>
        <v>0</v>
      </c>
      <c r="X317" s="69">
        <f>MAX(0,MIN($F317,$C301)-MAX($E317,$B301)+1)/$G317</f>
        <v>0</v>
      </c>
      <c r="Y317" s="69">
        <f>MAX(0,MIN($F317,$C302)-MAX($E317,$B302)+1)/$G317</f>
        <v>0</v>
      </c>
      <c r="Z317" s="69">
        <f>MAX(0,MIN($F317,$C303)-MAX($E317,$B303)+1)/$G317</f>
        <v>0</v>
      </c>
      <c r="AA317" s="69">
        <f>MAX(0,MIN($F317,$C304)-MAX($E317,$B304)+1)/$G317</f>
        <v>0</v>
      </c>
      <c r="AB317" s="69">
        <f>MAX(0,MIN($F317,$C305)-MAX($E317,$B305)+1)/$G317</f>
        <v>0</v>
      </c>
      <c r="AC317" s="69">
        <f>MAX(0,MIN($F317,$C306)-MAX($E317,$B306)+1)/$G317</f>
        <v>0</v>
      </c>
    </row>
    <row r="318" spans="1:29">
      <c r="A318" s="51" t="str">
        <f>'06_Presupuesto'!A347</f>
        <v>E</v>
      </c>
      <c r="B318" s="51">
        <f>'06_Presupuesto'!E347</f>
        <v>3.2385702703655393E-2</v>
      </c>
      <c r="C318" s="51">
        <f>'06_Presupuesto'!C347</f>
        <v>1838305.8823529412</v>
      </c>
      <c r="D318" s="51">
        <f>'06_Presupuesto'!D347</f>
        <v>2297882.3529411764</v>
      </c>
      <c r="E318" s="57">
        <f>'06_Presupuesto'!F347</f>
        <v>46350</v>
      </c>
      <c r="F318" s="57">
        <f>'06_Presupuesto'!G347</f>
        <v>46358</v>
      </c>
      <c r="G318" s="51">
        <f>F318-E318+1</f>
        <v>9</v>
      </c>
      <c r="H318" s="70">
        <f>MAX(0,MIN($F318,$C285)-MAX($E318,$B285)+1)/$G318</f>
        <v>0</v>
      </c>
      <c r="I318" s="70">
        <f>MAX(0,MIN($F318,$C286)-MAX($E318,$B286)+1)/$G318</f>
        <v>0</v>
      </c>
      <c r="J318" s="70">
        <f>MAX(0,MIN($F318,$C287)-MAX($E318,$B287)+1)/$G318</f>
        <v>0</v>
      </c>
      <c r="K318" s="70">
        <f>MAX(0,MIN($F318,$C288)-MAX($E318,$B288)+1)/$G318</f>
        <v>0.66666666666666663</v>
      </c>
      <c r="L318" s="70">
        <f>MAX(0,MIN($F318,$C289)-MAX($E318,$B289)+1)/$G318</f>
        <v>0.33333333333333331</v>
      </c>
      <c r="M318" s="70">
        <f>MAX(0,MIN($F318,$C290)-MAX($E318,$B290)+1)/$G318</f>
        <v>0</v>
      </c>
      <c r="N318" s="70">
        <f>MAX(0,MIN($F318,$C291)-MAX($E318,$B291)+1)/$G318</f>
        <v>0</v>
      </c>
      <c r="O318" s="70">
        <f>MAX(0,MIN($F318,$C292)-MAX($E318,$B292)+1)/$G318</f>
        <v>0</v>
      </c>
      <c r="P318" s="70">
        <f>MAX(0,MIN($F318,$C293)-MAX($E318,$B293)+1)/$G318</f>
        <v>0</v>
      </c>
      <c r="Q318" s="70">
        <f>MAX(0,MIN($F318,$C294)-MAX($E318,$B294)+1)/$G318</f>
        <v>0</v>
      </c>
      <c r="R318" s="70">
        <f>MAX(0,MIN($F318,$C295)-MAX($E318,$B295)+1)/$G318</f>
        <v>0</v>
      </c>
      <c r="S318" s="70">
        <f>MAX(0,MIN($F318,$C296)-MAX($E318,$B296)+1)/$G318</f>
        <v>0</v>
      </c>
      <c r="T318" s="70">
        <f>MAX(0,MIN($F318,$C297)-MAX($E318,$B297)+1)/$G318</f>
        <v>0</v>
      </c>
      <c r="U318" s="70">
        <f>MAX(0,MIN($F318,$C298)-MAX($E318,$B298)+1)/$G318</f>
        <v>0</v>
      </c>
      <c r="V318" s="70">
        <f>MAX(0,MIN($F318,$C299)-MAX($E318,$B299)+1)/$G318</f>
        <v>0</v>
      </c>
      <c r="W318" s="70">
        <f>MAX(0,MIN($F318,$C300)-MAX($E318,$B300)+1)/$G318</f>
        <v>0</v>
      </c>
      <c r="X318" s="70">
        <f>MAX(0,MIN($F318,$C301)-MAX($E318,$B301)+1)/$G318</f>
        <v>0</v>
      </c>
      <c r="Y318" s="70">
        <f>MAX(0,MIN($F318,$C302)-MAX($E318,$B302)+1)/$G318</f>
        <v>0</v>
      </c>
      <c r="Z318" s="70">
        <f>MAX(0,MIN($F318,$C303)-MAX($E318,$B303)+1)/$G318</f>
        <v>0</v>
      </c>
      <c r="AA318" s="70">
        <f>MAX(0,MIN($F318,$C304)-MAX($E318,$B304)+1)/$G318</f>
        <v>0</v>
      </c>
      <c r="AB318" s="70">
        <f>MAX(0,MIN($F318,$C305)-MAX($E318,$B305)+1)/$G318</f>
        <v>0</v>
      </c>
      <c r="AC318" s="70">
        <f>MAX(0,MIN($F318,$C306)-MAX($E318,$B306)+1)/$G318</f>
        <v>0</v>
      </c>
    </row>
    <row r="319" spans="1:29">
      <c r="A319" s="52" t="str">
        <f>'06_Presupuesto'!A348</f>
        <v>F</v>
      </c>
      <c r="B319" s="52">
        <f>'06_Presupuesto'!E348</f>
        <v>3.3311008495188407E-2</v>
      </c>
      <c r="C319" s="52">
        <f>'06_Presupuesto'!C348</f>
        <v>376890.75630252104</v>
      </c>
      <c r="D319" s="52">
        <f>'06_Presupuesto'!D348</f>
        <v>471113.44537815131</v>
      </c>
      <c r="E319" s="56">
        <f>'06_Presupuesto'!F348</f>
        <v>46359</v>
      </c>
      <c r="F319" s="56">
        <f>'06_Presupuesto'!G348</f>
        <v>46363</v>
      </c>
      <c r="G319" s="52">
        <f>F319-E319+1</f>
        <v>5</v>
      </c>
      <c r="H319" s="69">
        <f>MAX(0,MIN($F319,$C285)-MAX($E319,$B285)+1)/$G319</f>
        <v>0</v>
      </c>
      <c r="I319" s="69">
        <f>MAX(0,MIN($F319,$C286)-MAX($E319,$B286)+1)/$G319</f>
        <v>0</v>
      </c>
      <c r="J319" s="69">
        <f>MAX(0,MIN($F319,$C287)-MAX($E319,$B287)+1)/$G319</f>
        <v>0</v>
      </c>
      <c r="K319" s="69">
        <f>MAX(0,MIN($F319,$C288)-MAX($E319,$B288)+1)/$G319</f>
        <v>0</v>
      </c>
      <c r="L319" s="69">
        <f>MAX(0,MIN($F319,$C289)-MAX($E319,$B289)+1)/$G319</f>
        <v>0.8</v>
      </c>
      <c r="M319" s="69">
        <f>MAX(0,MIN($F319,$C290)-MAX($E319,$B290)+1)/$G319</f>
        <v>0.2</v>
      </c>
      <c r="N319" s="69">
        <f>MAX(0,MIN($F319,$C291)-MAX($E319,$B291)+1)/$G319</f>
        <v>0</v>
      </c>
      <c r="O319" s="69">
        <f>MAX(0,MIN($F319,$C292)-MAX($E319,$B292)+1)/$G319</f>
        <v>0</v>
      </c>
      <c r="P319" s="69">
        <f>MAX(0,MIN($F319,$C293)-MAX($E319,$B293)+1)/$G319</f>
        <v>0</v>
      </c>
      <c r="Q319" s="69">
        <f>MAX(0,MIN($F319,$C294)-MAX($E319,$B294)+1)/$G319</f>
        <v>0</v>
      </c>
      <c r="R319" s="69">
        <f>MAX(0,MIN($F319,$C295)-MAX($E319,$B295)+1)/$G319</f>
        <v>0</v>
      </c>
      <c r="S319" s="69">
        <f>MAX(0,MIN($F319,$C296)-MAX($E319,$B296)+1)/$G319</f>
        <v>0</v>
      </c>
      <c r="T319" s="69">
        <f>MAX(0,MIN($F319,$C297)-MAX($E319,$B297)+1)/$G319</f>
        <v>0</v>
      </c>
      <c r="U319" s="69">
        <f>MAX(0,MIN($F319,$C298)-MAX($E319,$B298)+1)/$G319</f>
        <v>0</v>
      </c>
      <c r="V319" s="69">
        <f>MAX(0,MIN($F319,$C299)-MAX($E319,$B299)+1)/$G319</f>
        <v>0</v>
      </c>
      <c r="W319" s="69">
        <f>MAX(0,MIN($F319,$C300)-MAX($E319,$B300)+1)/$G319</f>
        <v>0</v>
      </c>
      <c r="X319" s="69">
        <f>MAX(0,MIN($F319,$C301)-MAX($E319,$B301)+1)/$G319</f>
        <v>0</v>
      </c>
      <c r="Y319" s="69">
        <f>MAX(0,MIN($F319,$C302)-MAX($E319,$B302)+1)/$G319</f>
        <v>0</v>
      </c>
      <c r="Z319" s="69">
        <f>MAX(0,MIN($F319,$C303)-MAX($E319,$B303)+1)/$G319</f>
        <v>0</v>
      </c>
      <c r="AA319" s="69">
        <f>MAX(0,MIN($F319,$C304)-MAX($E319,$B304)+1)/$G319</f>
        <v>0</v>
      </c>
      <c r="AB319" s="69">
        <f>MAX(0,MIN($F319,$C305)-MAX($E319,$B305)+1)/$G319</f>
        <v>0</v>
      </c>
      <c r="AC319" s="69">
        <f>MAX(0,MIN($F319,$C306)-MAX($E319,$B306)+1)/$G319</f>
        <v>0</v>
      </c>
    </row>
    <row r="320" spans="1:29">
      <c r="A320" s="51" t="str">
        <f>'06_Presupuesto'!A349</f>
        <v>G</v>
      </c>
      <c r="B320" s="51">
        <f>'06_Presupuesto'!E349</f>
        <v>4.4414677993584548E-2</v>
      </c>
      <c r="C320" s="51">
        <f>'06_Presupuesto'!C349</f>
        <v>2647058.823529412</v>
      </c>
      <c r="D320" s="51">
        <f>'06_Presupuesto'!D349</f>
        <v>3308823.5294117648</v>
      </c>
      <c r="E320" s="57">
        <f>'06_Presupuesto'!F349</f>
        <v>46364</v>
      </c>
      <c r="F320" s="57">
        <f>'06_Presupuesto'!G349</f>
        <v>46376</v>
      </c>
      <c r="G320" s="51">
        <f>F320-E320+1</f>
        <v>13</v>
      </c>
      <c r="H320" s="70">
        <f>MAX(0,MIN($F320,$C285)-MAX($E320,$B285)+1)/$G320</f>
        <v>0</v>
      </c>
      <c r="I320" s="70">
        <f>MAX(0,MIN($F320,$C286)-MAX($E320,$B286)+1)/$G320</f>
        <v>0</v>
      </c>
      <c r="J320" s="70">
        <f>MAX(0,MIN($F320,$C287)-MAX($E320,$B287)+1)/$G320</f>
        <v>0</v>
      </c>
      <c r="K320" s="70">
        <f>MAX(0,MIN($F320,$C288)-MAX($E320,$B288)+1)/$G320</f>
        <v>0</v>
      </c>
      <c r="L320" s="70">
        <f>MAX(0,MIN($F320,$C289)-MAX($E320,$B289)+1)/$G320</f>
        <v>0</v>
      </c>
      <c r="M320" s="70">
        <f>MAX(0,MIN($F320,$C290)-MAX($E320,$B290)+1)/$G320</f>
        <v>0.46153846153846156</v>
      </c>
      <c r="N320" s="70">
        <f>MAX(0,MIN($F320,$C291)-MAX($E320,$B291)+1)/$G320</f>
        <v>0.53846153846153844</v>
      </c>
      <c r="O320" s="70">
        <f>MAX(0,MIN($F320,$C292)-MAX($E320,$B292)+1)/$G320</f>
        <v>0</v>
      </c>
      <c r="P320" s="70">
        <f>MAX(0,MIN($F320,$C293)-MAX($E320,$B293)+1)/$G320</f>
        <v>0</v>
      </c>
      <c r="Q320" s="70">
        <f>MAX(0,MIN($F320,$C294)-MAX($E320,$B294)+1)/$G320</f>
        <v>0</v>
      </c>
      <c r="R320" s="70">
        <f>MAX(0,MIN($F320,$C295)-MAX($E320,$B295)+1)/$G320</f>
        <v>0</v>
      </c>
      <c r="S320" s="70">
        <f>MAX(0,MIN($F320,$C296)-MAX($E320,$B296)+1)/$G320</f>
        <v>0</v>
      </c>
      <c r="T320" s="70">
        <f>MAX(0,MIN($F320,$C297)-MAX($E320,$B297)+1)/$G320</f>
        <v>0</v>
      </c>
      <c r="U320" s="70">
        <f>MAX(0,MIN($F320,$C298)-MAX($E320,$B298)+1)/$G320</f>
        <v>0</v>
      </c>
      <c r="V320" s="70">
        <f>MAX(0,MIN($F320,$C299)-MAX($E320,$B299)+1)/$G320</f>
        <v>0</v>
      </c>
      <c r="W320" s="70">
        <f>MAX(0,MIN($F320,$C300)-MAX($E320,$B300)+1)/$G320</f>
        <v>0</v>
      </c>
      <c r="X320" s="70">
        <f>MAX(0,MIN($F320,$C301)-MAX($E320,$B301)+1)/$G320</f>
        <v>0</v>
      </c>
      <c r="Y320" s="70">
        <f>MAX(0,MIN($F320,$C302)-MAX($E320,$B302)+1)/$G320</f>
        <v>0</v>
      </c>
      <c r="Z320" s="70">
        <f>MAX(0,MIN($F320,$C303)-MAX($E320,$B303)+1)/$G320</f>
        <v>0</v>
      </c>
      <c r="AA320" s="70">
        <f>MAX(0,MIN($F320,$C304)-MAX($E320,$B304)+1)/$G320</f>
        <v>0</v>
      </c>
      <c r="AB320" s="70">
        <f>MAX(0,MIN($F320,$C305)-MAX($E320,$B305)+1)/$G320</f>
        <v>0</v>
      </c>
      <c r="AC320" s="70">
        <f>MAX(0,MIN($F320,$C306)-MAX($E320,$B306)+1)/$G320</f>
        <v>0</v>
      </c>
    </row>
    <row r="321" spans="1:29">
      <c r="A321" s="52" t="str">
        <f>'06_Presupuesto'!A350</f>
        <v>H</v>
      </c>
      <c r="B321" s="52">
        <f>'06_Presupuesto'!E350</f>
        <v>3.7673164369558317E-2</v>
      </c>
      <c r="C321" s="52">
        <f>'06_Presupuesto'!C350</f>
        <v>4864860.5042016804</v>
      </c>
      <c r="D321" s="52">
        <f>'06_Presupuesto'!D350</f>
        <v>6081075.6302521005</v>
      </c>
      <c r="E321" s="56">
        <f>'06_Presupuesto'!F350</f>
        <v>46377</v>
      </c>
      <c r="F321" s="56">
        <f>'06_Presupuesto'!G350</f>
        <v>46388</v>
      </c>
      <c r="G321" s="52">
        <f>F321-E321+1</f>
        <v>12</v>
      </c>
      <c r="H321" s="69">
        <f>MAX(0,MIN($F321,$C285)-MAX($E321,$B285)+1)/$G321</f>
        <v>0</v>
      </c>
      <c r="I321" s="69">
        <f>MAX(0,MIN($F321,$C286)-MAX($E321,$B286)+1)/$G321</f>
        <v>0</v>
      </c>
      <c r="J321" s="69">
        <f>MAX(0,MIN($F321,$C287)-MAX($E321,$B287)+1)/$G321</f>
        <v>0</v>
      </c>
      <c r="K321" s="69">
        <f>MAX(0,MIN($F321,$C288)-MAX($E321,$B288)+1)/$G321</f>
        <v>0</v>
      </c>
      <c r="L321" s="69">
        <f>MAX(0,MIN($F321,$C289)-MAX($E321,$B289)+1)/$G321</f>
        <v>0</v>
      </c>
      <c r="M321" s="69">
        <f>MAX(0,MIN($F321,$C290)-MAX($E321,$B290)+1)/$G321</f>
        <v>0</v>
      </c>
      <c r="N321" s="69">
        <f>MAX(0,MIN($F321,$C291)-MAX($E321,$B291)+1)/$G321</f>
        <v>0</v>
      </c>
      <c r="O321" s="69">
        <f>MAX(0,MIN($F321,$C292)-MAX($E321,$B292)+1)/$G321</f>
        <v>0.58333333333333337</v>
      </c>
      <c r="P321" s="69">
        <f>MAX(0,MIN($F321,$C293)-MAX($E321,$B293)+1)/$G321</f>
        <v>0.41666666666666669</v>
      </c>
      <c r="Q321" s="69">
        <f>MAX(0,MIN($F321,$C294)-MAX($E321,$B294)+1)/$G321</f>
        <v>0</v>
      </c>
      <c r="R321" s="69">
        <f>MAX(0,MIN($F321,$C295)-MAX($E321,$B295)+1)/$G321</f>
        <v>0</v>
      </c>
      <c r="S321" s="69">
        <f>MAX(0,MIN($F321,$C296)-MAX($E321,$B296)+1)/$G321</f>
        <v>0</v>
      </c>
      <c r="T321" s="69">
        <f>MAX(0,MIN($F321,$C297)-MAX($E321,$B297)+1)/$G321</f>
        <v>0</v>
      </c>
      <c r="U321" s="69">
        <f>MAX(0,MIN($F321,$C298)-MAX($E321,$B298)+1)/$G321</f>
        <v>0</v>
      </c>
      <c r="V321" s="69">
        <f>MAX(0,MIN($F321,$C299)-MAX($E321,$B299)+1)/$G321</f>
        <v>0</v>
      </c>
      <c r="W321" s="69">
        <f>MAX(0,MIN($F321,$C300)-MAX($E321,$B300)+1)/$G321</f>
        <v>0</v>
      </c>
      <c r="X321" s="69">
        <f>MAX(0,MIN($F321,$C301)-MAX($E321,$B301)+1)/$G321</f>
        <v>0</v>
      </c>
      <c r="Y321" s="69">
        <f>MAX(0,MIN($F321,$C302)-MAX($E321,$B302)+1)/$G321</f>
        <v>0</v>
      </c>
      <c r="Z321" s="69">
        <f>MAX(0,MIN($F321,$C303)-MAX($E321,$B303)+1)/$G321</f>
        <v>0</v>
      </c>
      <c r="AA321" s="69">
        <f>MAX(0,MIN($F321,$C304)-MAX($E321,$B304)+1)/$G321</f>
        <v>0</v>
      </c>
      <c r="AB321" s="69">
        <f>MAX(0,MIN($F321,$C305)-MAX($E321,$B305)+1)/$G321</f>
        <v>0</v>
      </c>
      <c r="AC321" s="69">
        <f>MAX(0,MIN($F321,$C306)-MAX($E321,$B306)+1)/$G321</f>
        <v>0</v>
      </c>
    </row>
    <row r="322" spans="1:29">
      <c r="A322" s="51" t="str">
        <f>'06_Presupuesto'!A351</f>
        <v>I</v>
      </c>
      <c r="B322" s="51">
        <f>'06_Presupuesto'!E351</f>
        <v>8.8829355987169095E-2</v>
      </c>
      <c r="C322" s="51">
        <f>'06_Presupuesto'!C351</f>
        <v>2246000</v>
      </c>
      <c r="D322" s="51">
        <f>'06_Presupuesto'!D351</f>
        <v>2807500</v>
      </c>
      <c r="E322" s="57">
        <f>'06_Presupuesto'!F351</f>
        <v>46377</v>
      </c>
      <c r="F322" s="57">
        <f>'06_Presupuesto'!G351</f>
        <v>46396</v>
      </c>
      <c r="G322" s="51">
        <f>F322-E322+1</f>
        <v>20</v>
      </c>
      <c r="H322" s="70">
        <f>MAX(0,MIN($F322,$C285)-MAX($E322,$B285)+1)/$G322</f>
        <v>0</v>
      </c>
      <c r="I322" s="70">
        <f>MAX(0,MIN($F322,$C286)-MAX($E322,$B286)+1)/$G322</f>
        <v>0</v>
      </c>
      <c r="J322" s="70">
        <f>MAX(0,MIN($F322,$C287)-MAX($E322,$B287)+1)/$G322</f>
        <v>0</v>
      </c>
      <c r="K322" s="70">
        <f>MAX(0,MIN($F322,$C288)-MAX($E322,$B288)+1)/$G322</f>
        <v>0</v>
      </c>
      <c r="L322" s="70">
        <f>MAX(0,MIN($F322,$C289)-MAX($E322,$B289)+1)/$G322</f>
        <v>0</v>
      </c>
      <c r="M322" s="70">
        <f>MAX(0,MIN($F322,$C290)-MAX($E322,$B290)+1)/$G322</f>
        <v>0</v>
      </c>
      <c r="N322" s="70">
        <f>MAX(0,MIN($F322,$C291)-MAX($E322,$B291)+1)/$G322</f>
        <v>0</v>
      </c>
      <c r="O322" s="70">
        <f>MAX(0,MIN($F322,$C292)-MAX($E322,$B292)+1)/$G322</f>
        <v>0.35</v>
      </c>
      <c r="P322" s="70">
        <f>MAX(0,MIN($F322,$C293)-MAX($E322,$B293)+1)/$G322</f>
        <v>0.35</v>
      </c>
      <c r="Q322" s="70">
        <f>MAX(0,MIN($F322,$C294)-MAX($E322,$B294)+1)/$G322</f>
        <v>0.3</v>
      </c>
      <c r="R322" s="70">
        <f>MAX(0,MIN($F322,$C295)-MAX($E322,$B295)+1)/$G322</f>
        <v>0</v>
      </c>
      <c r="S322" s="70">
        <f>MAX(0,MIN($F322,$C296)-MAX($E322,$B296)+1)/$G322</f>
        <v>0</v>
      </c>
      <c r="T322" s="70">
        <f>MAX(0,MIN($F322,$C297)-MAX($E322,$B297)+1)/$G322</f>
        <v>0</v>
      </c>
      <c r="U322" s="70">
        <f>MAX(0,MIN($F322,$C298)-MAX($E322,$B298)+1)/$G322</f>
        <v>0</v>
      </c>
      <c r="V322" s="70">
        <f>MAX(0,MIN($F322,$C299)-MAX($E322,$B299)+1)/$G322</f>
        <v>0</v>
      </c>
      <c r="W322" s="70">
        <f>MAX(0,MIN($F322,$C300)-MAX($E322,$B300)+1)/$G322</f>
        <v>0</v>
      </c>
      <c r="X322" s="70">
        <f>MAX(0,MIN($F322,$C301)-MAX($E322,$B301)+1)/$G322</f>
        <v>0</v>
      </c>
      <c r="Y322" s="70">
        <f>MAX(0,MIN($F322,$C302)-MAX($E322,$B302)+1)/$G322</f>
        <v>0</v>
      </c>
      <c r="Z322" s="70">
        <f>MAX(0,MIN($F322,$C303)-MAX($E322,$B303)+1)/$G322</f>
        <v>0</v>
      </c>
      <c r="AA322" s="70">
        <f>MAX(0,MIN($F322,$C304)-MAX($E322,$B304)+1)/$G322</f>
        <v>0</v>
      </c>
      <c r="AB322" s="70">
        <f>MAX(0,MIN($F322,$C305)-MAX($E322,$B305)+1)/$G322</f>
        <v>0</v>
      </c>
      <c r="AC322" s="70">
        <f>MAX(0,MIN($F322,$C306)-MAX($E322,$B306)+1)/$G322</f>
        <v>0</v>
      </c>
    </row>
    <row r="323" spans="1:29">
      <c r="A323" s="52" t="str">
        <f>'06_Presupuesto'!A352</f>
        <v>J</v>
      </c>
      <c r="B323" s="52">
        <f>'06_Presupuesto'!E352</f>
        <v>4.6882160104339245E-2</v>
      </c>
      <c r="C323" s="52">
        <f>'06_Presupuesto'!C352</f>
        <v>3300826.0504201679</v>
      </c>
      <c r="D323" s="52">
        <f>'06_Presupuesto'!D352</f>
        <v>4126032.5630252101</v>
      </c>
      <c r="E323" s="56">
        <f>'06_Presupuesto'!F352</f>
        <v>46397</v>
      </c>
      <c r="F323" s="56">
        <f>'06_Presupuesto'!G352</f>
        <v>46408</v>
      </c>
      <c r="G323" s="52">
        <f>F323-E323+1</f>
        <v>12</v>
      </c>
      <c r="H323" s="69">
        <f>MAX(0,MIN($F323,$C285)-MAX($E323,$B285)+1)/$G323</f>
        <v>0</v>
      </c>
      <c r="I323" s="69">
        <f>MAX(0,MIN($F323,$C286)-MAX($E323,$B286)+1)/$G323</f>
        <v>0</v>
      </c>
      <c r="J323" s="69">
        <f>MAX(0,MIN($F323,$C287)-MAX($E323,$B287)+1)/$G323</f>
        <v>0</v>
      </c>
      <c r="K323" s="69">
        <f>MAX(0,MIN($F323,$C288)-MAX($E323,$B288)+1)/$G323</f>
        <v>0</v>
      </c>
      <c r="L323" s="69">
        <f>MAX(0,MIN($F323,$C289)-MAX($E323,$B289)+1)/$G323</f>
        <v>0</v>
      </c>
      <c r="M323" s="69">
        <f>MAX(0,MIN($F323,$C290)-MAX($E323,$B290)+1)/$G323</f>
        <v>0</v>
      </c>
      <c r="N323" s="69">
        <f>MAX(0,MIN($F323,$C291)-MAX($E323,$B291)+1)/$G323</f>
        <v>0</v>
      </c>
      <c r="O323" s="69">
        <f>MAX(0,MIN($F323,$C292)-MAX($E323,$B292)+1)/$G323</f>
        <v>0</v>
      </c>
      <c r="P323" s="69">
        <f>MAX(0,MIN($F323,$C293)-MAX($E323,$B293)+1)/$G323</f>
        <v>0</v>
      </c>
      <c r="Q323" s="69">
        <f>MAX(0,MIN($F323,$C294)-MAX($E323,$B294)+1)/$G323</f>
        <v>8.3333333333333329E-2</v>
      </c>
      <c r="R323" s="69">
        <f>MAX(0,MIN($F323,$C295)-MAX($E323,$B295)+1)/$G323</f>
        <v>0.58333333333333337</v>
      </c>
      <c r="S323" s="69">
        <f>MAX(0,MIN($F323,$C296)-MAX($E323,$B296)+1)/$G323</f>
        <v>0.33333333333333331</v>
      </c>
      <c r="T323" s="69">
        <f>MAX(0,MIN($F323,$C297)-MAX($E323,$B297)+1)/$G323</f>
        <v>0</v>
      </c>
      <c r="U323" s="69">
        <f>MAX(0,MIN($F323,$C298)-MAX($E323,$B298)+1)/$G323</f>
        <v>0</v>
      </c>
      <c r="V323" s="69">
        <f>MAX(0,MIN($F323,$C299)-MAX($E323,$B299)+1)/$G323</f>
        <v>0</v>
      </c>
      <c r="W323" s="69">
        <f>MAX(0,MIN($F323,$C300)-MAX($E323,$B300)+1)/$G323</f>
        <v>0</v>
      </c>
      <c r="X323" s="69">
        <f>MAX(0,MIN($F323,$C301)-MAX($E323,$B301)+1)/$G323</f>
        <v>0</v>
      </c>
      <c r="Y323" s="69">
        <f>MAX(0,MIN($F323,$C302)-MAX($E323,$B302)+1)/$G323</f>
        <v>0</v>
      </c>
      <c r="Z323" s="69">
        <f>MAX(0,MIN($F323,$C303)-MAX($E323,$B303)+1)/$G323</f>
        <v>0</v>
      </c>
      <c r="AA323" s="69">
        <f>MAX(0,MIN($F323,$C304)-MAX($E323,$B304)+1)/$G323</f>
        <v>0</v>
      </c>
      <c r="AB323" s="69">
        <f>MAX(0,MIN($F323,$C305)-MAX($E323,$B305)+1)/$G323</f>
        <v>0</v>
      </c>
      <c r="AC323" s="69">
        <f>MAX(0,MIN($F323,$C306)-MAX($E323,$B306)+1)/$G323</f>
        <v>0</v>
      </c>
    </row>
    <row r="324" spans="1:29">
      <c r="A324" s="51" t="str">
        <f>'06_Presupuesto'!A353</f>
        <v>K</v>
      </c>
      <c r="B324" s="51">
        <f>'06_Presupuesto'!E353</f>
        <v>4.4414677993584548E-2</v>
      </c>
      <c r="C324" s="51">
        <f>'06_Presupuesto'!C353</f>
        <v>12679327.731092436</v>
      </c>
      <c r="D324" s="51">
        <f>'06_Presupuesto'!D353</f>
        <v>15849159.663865544</v>
      </c>
      <c r="E324" s="57">
        <f>'06_Presupuesto'!F353</f>
        <v>46377</v>
      </c>
      <c r="F324" s="57">
        <f>'06_Presupuesto'!G353</f>
        <v>46394</v>
      </c>
      <c r="G324" s="51">
        <f>F324-E324+1</f>
        <v>18</v>
      </c>
      <c r="H324" s="70">
        <f>MAX(0,MIN($F324,$C285)-MAX($E324,$B285)+1)/$G324</f>
        <v>0</v>
      </c>
      <c r="I324" s="70">
        <f>MAX(0,MIN($F324,$C286)-MAX($E324,$B286)+1)/$G324</f>
        <v>0</v>
      </c>
      <c r="J324" s="70">
        <f>MAX(0,MIN($F324,$C287)-MAX($E324,$B287)+1)/$G324</f>
        <v>0</v>
      </c>
      <c r="K324" s="70">
        <f>MAX(0,MIN($F324,$C288)-MAX($E324,$B288)+1)/$G324</f>
        <v>0</v>
      </c>
      <c r="L324" s="70">
        <f>MAX(0,MIN($F324,$C289)-MAX($E324,$B289)+1)/$G324</f>
        <v>0</v>
      </c>
      <c r="M324" s="70">
        <f>MAX(0,MIN($F324,$C290)-MAX($E324,$B290)+1)/$G324</f>
        <v>0</v>
      </c>
      <c r="N324" s="70">
        <f>MAX(0,MIN($F324,$C291)-MAX($E324,$B291)+1)/$G324</f>
        <v>0</v>
      </c>
      <c r="O324" s="70">
        <f>MAX(0,MIN($F324,$C292)-MAX($E324,$B292)+1)/$G324</f>
        <v>0.3888888888888889</v>
      </c>
      <c r="P324" s="70">
        <f>MAX(0,MIN($F324,$C293)-MAX($E324,$B293)+1)/$G324</f>
        <v>0.3888888888888889</v>
      </c>
      <c r="Q324" s="70">
        <f>MAX(0,MIN($F324,$C294)-MAX($E324,$B294)+1)/$G324</f>
        <v>0.22222222222222221</v>
      </c>
      <c r="R324" s="70">
        <f>MAX(0,MIN($F324,$C295)-MAX($E324,$B295)+1)/$G324</f>
        <v>0</v>
      </c>
      <c r="S324" s="70">
        <f>MAX(0,MIN($F324,$C296)-MAX($E324,$B296)+1)/$G324</f>
        <v>0</v>
      </c>
      <c r="T324" s="70">
        <f>MAX(0,MIN($F324,$C297)-MAX($E324,$B297)+1)/$G324</f>
        <v>0</v>
      </c>
      <c r="U324" s="70">
        <f>MAX(0,MIN($F324,$C298)-MAX($E324,$B298)+1)/$G324</f>
        <v>0</v>
      </c>
      <c r="V324" s="70">
        <f>MAX(0,MIN($F324,$C299)-MAX($E324,$B299)+1)/$G324</f>
        <v>0</v>
      </c>
      <c r="W324" s="70">
        <f>MAX(0,MIN($F324,$C300)-MAX($E324,$B300)+1)/$G324</f>
        <v>0</v>
      </c>
      <c r="X324" s="70">
        <f>MAX(0,MIN($F324,$C301)-MAX($E324,$B301)+1)/$G324</f>
        <v>0</v>
      </c>
      <c r="Y324" s="70">
        <f>MAX(0,MIN($F324,$C302)-MAX($E324,$B302)+1)/$G324</f>
        <v>0</v>
      </c>
      <c r="Z324" s="70">
        <f>MAX(0,MIN($F324,$C303)-MAX($E324,$B303)+1)/$G324</f>
        <v>0</v>
      </c>
      <c r="AA324" s="70">
        <f>MAX(0,MIN($F324,$C304)-MAX($E324,$B304)+1)/$G324</f>
        <v>0</v>
      </c>
      <c r="AB324" s="70">
        <f>MAX(0,MIN($F324,$C305)-MAX($E324,$B305)+1)/$G324</f>
        <v>0</v>
      </c>
      <c r="AC324" s="70">
        <f>MAX(0,MIN($F324,$C306)-MAX($E324,$B306)+1)/$G324</f>
        <v>0</v>
      </c>
    </row>
    <row r="325" spans="1:29">
      <c r="A325" s="52" t="str">
        <f>'06_Presupuesto'!A354</f>
        <v>L</v>
      </c>
      <c r="B325" s="52">
        <f>'06_Presupuesto'!E354</f>
        <v>4.4414677993584548E-2</v>
      </c>
      <c r="C325" s="52">
        <f>'06_Presupuesto'!C354</f>
        <v>4052689.0756302522</v>
      </c>
      <c r="D325" s="52">
        <f>'06_Presupuesto'!D354</f>
        <v>5065861.344537816</v>
      </c>
      <c r="E325" s="56">
        <f>'06_Presupuesto'!F354</f>
        <v>46409</v>
      </c>
      <c r="F325" s="56">
        <f>'06_Presupuesto'!G354</f>
        <v>46422</v>
      </c>
      <c r="G325" s="52">
        <f>F325-E325+1</f>
        <v>14</v>
      </c>
      <c r="H325" s="69">
        <f>MAX(0,MIN($F325,$C285)-MAX($E325,$B285)+1)/$G325</f>
        <v>0</v>
      </c>
      <c r="I325" s="69">
        <f>MAX(0,MIN($F325,$C286)-MAX($E325,$B286)+1)/$G325</f>
        <v>0</v>
      </c>
      <c r="J325" s="69">
        <f>MAX(0,MIN($F325,$C287)-MAX($E325,$B287)+1)/$G325</f>
        <v>0</v>
      </c>
      <c r="K325" s="69">
        <f>MAX(0,MIN($F325,$C288)-MAX($E325,$B288)+1)/$G325</f>
        <v>0</v>
      </c>
      <c r="L325" s="69">
        <f>MAX(0,MIN($F325,$C289)-MAX($E325,$B289)+1)/$G325</f>
        <v>0</v>
      </c>
      <c r="M325" s="69">
        <f>MAX(0,MIN($F325,$C290)-MAX($E325,$B290)+1)/$G325</f>
        <v>0</v>
      </c>
      <c r="N325" s="69">
        <f>MAX(0,MIN($F325,$C291)-MAX($E325,$B291)+1)/$G325</f>
        <v>0</v>
      </c>
      <c r="O325" s="69">
        <f>MAX(0,MIN($F325,$C292)-MAX($E325,$B292)+1)/$G325</f>
        <v>0</v>
      </c>
      <c r="P325" s="69">
        <f>MAX(0,MIN($F325,$C293)-MAX($E325,$B293)+1)/$G325</f>
        <v>0</v>
      </c>
      <c r="Q325" s="69">
        <f>MAX(0,MIN($F325,$C294)-MAX($E325,$B294)+1)/$G325</f>
        <v>0</v>
      </c>
      <c r="R325" s="69">
        <f>MAX(0,MIN($F325,$C295)-MAX($E325,$B295)+1)/$G325</f>
        <v>0</v>
      </c>
      <c r="S325" s="69">
        <f>MAX(0,MIN($F325,$C296)-MAX($E325,$B296)+1)/$G325</f>
        <v>0.21428571428571427</v>
      </c>
      <c r="T325" s="69">
        <f>MAX(0,MIN($F325,$C297)-MAX($E325,$B297)+1)/$G325</f>
        <v>0.5</v>
      </c>
      <c r="U325" s="69">
        <f>MAX(0,MIN($F325,$C298)-MAX($E325,$B298)+1)/$G325</f>
        <v>0.2857142857142857</v>
      </c>
      <c r="V325" s="69">
        <f>MAX(0,MIN($F325,$C299)-MAX($E325,$B299)+1)/$G325</f>
        <v>0</v>
      </c>
      <c r="W325" s="69">
        <f>MAX(0,MIN($F325,$C300)-MAX($E325,$B300)+1)/$G325</f>
        <v>0</v>
      </c>
      <c r="X325" s="69">
        <f>MAX(0,MIN($F325,$C301)-MAX($E325,$B301)+1)/$G325</f>
        <v>0</v>
      </c>
      <c r="Y325" s="69">
        <f>MAX(0,MIN($F325,$C302)-MAX($E325,$B302)+1)/$G325</f>
        <v>0</v>
      </c>
      <c r="Z325" s="69">
        <f>MAX(0,MIN($F325,$C303)-MAX($E325,$B303)+1)/$G325</f>
        <v>0</v>
      </c>
      <c r="AA325" s="69">
        <f>MAX(0,MIN($F325,$C304)-MAX($E325,$B304)+1)/$G325</f>
        <v>0</v>
      </c>
      <c r="AB325" s="69">
        <f>MAX(0,MIN($F325,$C305)-MAX($E325,$B305)+1)/$G325</f>
        <v>0</v>
      </c>
      <c r="AC325" s="69">
        <f>MAX(0,MIN($F325,$C306)-MAX($E325,$B306)+1)/$G325</f>
        <v>0</v>
      </c>
    </row>
    <row r="326" spans="1:29">
      <c r="A326" s="51" t="str">
        <f>'06_Presupuesto'!A355</f>
        <v>M</v>
      </c>
      <c r="B326" s="51">
        <f>'06_Presupuesto'!E355</f>
        <v>4.4414677993584548E-2</v>
      </c>
      <c r="C326" s="51">
        <f>'06_Presupuesto'!C355</f>
        <v>2618455.4621848743</v>
      </c>
      <c r="D326" s="51">
        <f>'06_Presupuesto'!D355</f>
        <v>3273069.3277310925</v>
      </c>
      <c r="E326" s="57">
        <f>'06_Presupuesto'!F355</f>
        <v>46395</v>
      </c>
      <c r="F326" s="57">
        <f>'06_Presupuesto'!G355</f>
        <v>46406</v>
      </c>
      <c r="G326" s="51">
        <f>F326-E326+1</f>
        <v>12</v>
      </c>
      <c r="H326" s="70">
        <f>MAX(0,MIN($F326,$C285)-MAX($E326,$B285)+1)/$G326</f>
        <v>0</v>
      </c>
      <c r="I326" s="70">
        <f>MAX(0,MIN($F326,$C286)-MAX($E326,$B286)+1)/$G326</f>
        <v>0</v>
      </c>
      <c r="J326" s="70">
        <f>MAX(0,MIN($F326,$C287)-MAX($E326,$B287)+1)/$G326</f>
        <v>0</v>
      </c>
      <c r="K326" s="70">
        <f>MAX(0,MIN($F326,$C288)-MAX($E326,$B288)+1)/$G326</f>
        <v>0</v>
      </c>
      <c r="L326" s="70">
        <f>MAX(0,MIN($F326,$C289)-MAX($E326,$B289)+1)/$G326</f>
        <v>0</v>
      </c>
      <c r="M326" s="70">
        <f>MAX(0,MIN($F326,$C290)-MAX($E326,$B290)+1)/$G326</f>
        <v>0</v>
      </c>
      <c r="N326" s="70">
        <f>MAX(0,MIN($F326,$C291)-MAX($E326,$B291)+1)/$G326</f>
        <v>0</v>
      </c>
      <c r="O326" s="70">
        <f>MAX(0,MIN($F326,$C292)-MAX($E326,$B292)+1)/$G326</f>
        <v>0</v>
      </c>
      <c r="P326" s="70">
        <f>MAX(0,MIN($F326,$C293)-MAX($E326,$B293)+1)/$G326</f>
        <v>0</v>
      </c>
      <c r="Q326" s="70">
        <f>MAX(0,MIN($F326,$C294)-MAX($E326,$B294)+1)/$G326</f>
        <v>0.25</v>
      </c>
      <c r="R326" s="70">
        <f>MAX(0,MIN($F326,$C295)-MAX($E326,$B295)+1)/$G326</f>
        <v>0.58333333333333337</v>
      </c>
      <c r="S326" s="70">
        <f>MAX(0,MIN($F326,$C296)-MAX($E326,$B296)+1)/$G326</f>
        <v>0.16666666666666666</v>
      </c>
      <c r="T326" s="70">
        <f>MAX(0,MIN($F326,$C297)-MAX($E326,$B297)+1)/$G326</f>
        <v>0</v>
      </c>
      <c r="U326" s="70">
        <f>MAX(0,MIN($F326,$C298)-MAX($E326,$B298)+1)/$G326</f>
        <v>0</v>
      </c>
      <c r="V326" s="70">
        <f>MAX(0,MIN($F326,$C299)-MAX($E326,$B299)+1)/$G326</f>
        <v>0</v>
      </c>
      <c r="W326" s="70">
        <f>MAX(0,MIN($F326,$C300)-MAX($E326,$B300)+1)/$G326</f>
        <v>0</v>
      </c>
      <c r="X326" s="70">
        <f>MAX(0,MIN($F326,$C301)-MAX($E326,$B301)+1)/$G326</f>
        <v>0</v>
      </c>
      <c r="Y326" s="70">
        <f>MAX(0,MIN($F326,$C302)-MAX($E326,$B302)+1)/$G326</f>
        <v>0</v>
      </c>
      <c r="Z326" s="70">
        <f>MAX(0,MIN($F326,$C303)-MAX($E326,$B303)+1)/$G326</f>
        <v>0</v>
      </c>
      <c r="AA326" s="70">
        <f>MAX(0,MIN($F326,$C304)-MAX($E326,$B304)+1)/$G326</f>
        <v>0</v>
      </c>
      <c r="AB326" s="70">
        <f>MAX(0,MIN($F326,$C305)-MAX($E326,$B305)+1)/$G326</f>
        <v>0</v>
      </c>
      <c r="AC326" s="70">
        <f>MAX(0,MIN($F326,$C306)-MAX($E326,$B306)+1)/$G326</f>
        <v>0</v>
      </c>
    </row>
    <row r="327" spans="1:29">
      <c r="A327" s="52" t="str">
        <f>'06_Presupuesto'!A356</f>
        <v>N</v>
      </c>
      <c r="B327" s="52">
        <f>'06_Presupuesto'!E356</f>
        <v>3.9973210194226089E-2</v>
      </c>
      <c r="C327" s="52">
        <f>'06_Presupuesto'!C356</f>
        <v>2673923.5294117648</v>
      </c>
      <c r="D327" s="52">
        <f>'06_Presupuesto'!D356</f>
        <v>3342404.411764706</v>
      </c>
      <c r="E327" s="56">
        <f>'06_Presupuesto'!F356</f>
        <v>46359</v>
      </c>
      <c r="F327" s="56">
        <f>'06_Presupuesto'!G356</f>
        <v>46372</v>
      </c>
      <c r="G327" s="52">
        <f>F327-E327+1</f>
        <v>14</v>
      </c>
      <c r="H327" s="69">
        <f>MAX(0,MIN($F327,$C285)-MAX($E327,$B285)+1)/$G327</f>
        <v>0</v>
      </c>
      <c r="I327" s="69">
        <f>MAX(0,MIN($F327,$C286)-MAX($E327,$B286)+1)/$G327</f>
        <v>0</v>
      </c>
      <c r="J327" s="69">
        <f>MAX(0,MIN($F327,$C287)-MAX($E327,$B287)+1)/$G327</f>
        <v>0</v>
      </c>
      <c r="K327" s="69">
        <f>MAX(0,MIN($F327,$C288)-MAX($E327,$B288)+1)/$G327</f>
        <v>0</v>
      </c>
      <c r="L327" s="69">
        <f>MAX(0,MIN($F327,$C289)-MAX($E327,$B289)+1)/$G327</f>
        <v>0.2857142857142857</v>
      </c>
      <c r="M327" s="69">
        <f>MAX(0,MIN($F327,$C290)-MAX($E327,$B290)+1)/$G327</f>
        <v>0.5</v>
      </c>
      <c r="N327" s="69">
        <f>MAX(0,MIN($F327,$C291)-MAX($E327,$B291)+1)/$G327</f>
        <v>0.21428571428571427</v>
      </c>
      <c r="O327" s="69">
        <f>MAX(0,MIN($F327,$C292)-MAX($E327,$B292)+1)/$G327</f>
        <v>0</v>
      </c>
      <c r="P327" s="69">
        <f>MAX(0,MIN($F327,$C293)-MAX($E327,$B293)+1)/$G327</f>
        <v>0</v>
      </c>
      <c r="Q327" s="69">
        <f>MAX(0,MIN($F327,$C294)-MAX($E327,$B294)+1)/$G327</f>
        <v>0</v>
      </c>
      <c r="R327" s="69">
        <f>MAX(0,MIN($F327,$C295)-MAX($E327,$B295)+1)/$G327</f>
        <v>0</v>
      </c>
      <c r="S327" s="69">
        <f>MAX(0,MIN($F327,$C296)-MAX($E327,$B296)+1)/$G327</f>
        <v>0</v>
      </c>
      <c r="T327" s="69">
        <f>MAX(0,MIN($F327,$C297)-MAX($E327,$B297)+1)/$G327</f>
        <v>0</v>
      </c>
      <c r="U327" s="69">
        <f>MAX(0,MIN($F327,$C298)-MAX($E327,$B298)+1)/$G327</f>
        <v>0</v>
      </c>
      <c r="V327" s="69">
        <f>MAX(0,MIN($F327,$C299)-MAX($E327,$B299)+1)/$G327</f>
        <v>0</v>
      </c>
      <c r="W327" s="69">
        <f>MAX(0,MIN($F327,$C300)-MAX($E327,$B300)+1)/$G327</f>
        <v>0</v>
      </c>
      <c r="X327" s="69">
        <f>MAX(0,MIN($F327,$C301)-MAX($E327,$B301)+1)/$G327</f>
        <v>0</v>
      </c>
      <c r="Y327" s="69">
        <f>MAX(0,MIN($F327,$C302)-MAX($E327,$B302)+1)/$G327</f>
        <v>0</v>
      </c>
      <c r="Z327" s="69">
        <f>MAX(0,MIN($F327,$C303)-MAX($E327,$B303)+1)/$G327</f>
        <v>0</v>
      </c>
      <c r="AA327" s="69">
        <f>MAX(0,MIN($F327,$C304)-MAX($E327,$B304)+1)/$G327</f>
        <v>0</v>
      </c>
      <c r="AB327" s="69">
        <f>MAX(0,MIN($F327,$C305)-MAX($E327,$B305)+1)/$G327</f>
        <v>0</v>
      </c>
      <c r="AC327" s="69">
        <f>MAX(0,MIN($F327,$C306)-MAX($E327,$B306)+1)/$G327</f>
        <v>0</v>
      </c>
    </row>
    <row r="328" spans="1:29">
      <c r="A328" s="51" t="str">
        <f>'06_Presupuesto'!A357</f>
        <v>O</v>
      </c>
      <c r="B328" s="51">
        <f>'06_Presupuesto'!E357</f>
        <v>2.2207338996792274E-2</v>
      </c>
      <c r="C328" s="51">
        <f>'06_Presupuesto'!C357</f>
        <v>1382352.9411764704</v>
      </c>
      <c r="D328" s="51">
        <f>'06_Presupuesto'!D357</f>
        <v>1727941.1764705882</v>
      </c>
      <c r="E328" s="57">
        <f>'06_Presupuesto'!F357</f>
        <v>46407</v>
      </c>
      <c r="F328" s="57">
        <f>'06_Presupuesto'!G357</f>
        <v>46414</v>
      </c>
      <c r="G328" s="51">
        <f>F328-E328+1</f>
        <v>8</v>
      </c>
      <c r="H328" s="70">
        <f>MAX(0,MIN($F328,$C285)-MAX($E328,$B285)+1)/$G328</f>
        <v>0</v>
      </c>
      <c r="I328" s="70">
        <f>MAX(0,MIN($F328,$C286)-MAX($E328,$B286)+1)/$G328</f>
        <v>0</v>
      </c>
      <c r="J328" s="70">
        <f>MAX(0,MIN($F328,$C287)-MAX($E328,$B287)+1)/$G328</f>
        <v>0</v>
      </c>
      <c r="K328" s="70">
        <f>MAX(0,MIN($F328,$C288)-MAX($E328,$B288)+1)/$G328</f>
        <v>0</v>
      </c>
      <c r="L328" s="70">
        <f>MAX(0,MIN($F328,$C289)-MAX($E328,$B289)+1)/$G328</f>
        <v>0</v>
      </c>
      <c r="M328" s="70">
        <f>MAX(0,MIN($F328,$C290)-MAX($E328,$B290)+1)/$G328</f>
        <v>0</v>
      </c>
      <c r="N328" s="70">
        <f>MAX(0,MIN($F328,$C291)-MAX($E328,$B291)+1)/$G328</f>
        <v>0</v>
      </c>
      <c r="O328" s="70">
        <f>MAX(0,MIN($F328,$C292)-MAX($E328,$B292)+1)/$G328</f>
        <v>0</v>
      </c>
      <c r="P328" s="70">
        <f>MAX(0,MIN($F328,$C293)-MAX($E328,$B293)+1)/$G328</f>
        <v>0</v>
      </c>
      <c r="Q328" s="70">
        <f>MAX(0,MIN($F328,$C294)-MAX($E328,$B294)+1)/$G328</f>
        <v>0</v>
      </c>
      <c r="R328" s="70">
        <f>MAX(0,MIN($F328,$C295)-MAX($E328,$B295)+1)/$G328</f>
        <v>0</v>
      </c>
      <c r="S328" s="70">
        <f>MAX(0,MIN($F328,$C296)-MAX($E328,$B296)+1)/$G328</f>
        <v>0.625</v>
      </c>
      <c r="T328" s="70">
        <f>MAX(0,MIN($F328,$C297)-MAX($E328,$B297)+1)/$G328</f>
        <v>0.375</v>
      </c>
      <c r="U328" s="70">
        <f>MAX(0,MIN($F328,$C298)-MAX($E328,$B298)+1)/$G328</f>
        <v>0</v>
      </c>
      <c r="V328" s="70">
        <f>MAX(0,MIN($F328,$C299)-MAX($E328,$B299)+1)/$G328</f>
        <v>0</v>
      </c>
      <c r="W328" s="70">
        <f>MAX(0,MIN($F328,$C300)-MAX($E328,$B300)+1)/$G328</f>
        <v>0</v>
      </c>
      <c r="X328" s="70">
        <f>MAX(0,MIN($F328,$C301)-MAX($E328,$B301)+1)/$G328</f>
        <v>0</v>
      </c>
      <c r="Y328" s="70">
        <f>MAX(0,MIN($F328,$C302)-MAX($E328,$B302)+1)/$G328</f>
        <v>0</v>
      </c>
      <c r="Z328" s="70">
        <f>MAX(0,MIN($F328,$C303)-MAX($E328,$B303)+1)/$G328</f>
        <v>0</v>
      </c>
      <c r="AA328" s="70">
        <f>MAX(0,MIN($F328,$C304)-MAX($E328,$B304)+1)/$G328</f>
        <v>0</v>
      </c>
      <c r="AB328" s="70">
        <f>MAX(0,MIN($F328,$C305)-MAX($E328,$B305)+1)/$G328</f>
        <v>0</v>
      </c>
      <c r="AC328" s="70">
        <f>MAX(0,MIN($F328,$C306)-MAX($E328,$B306)+1)/$G328</f>
        <v>0</v>
      </c>
    </row>
    <row r="329" spans="1:29">
      <c r="A329" s="52" t="str">
        <f>'06_Presupuesto'!A358</f>
        <v>P</v>
      </c>
      <c r="B329" s="52">
        <f>'06_Presupuesto'!E358</f>
        <v>2.2207338996792274E-2</v>
      </c>
      <c r="C329" s="52">
        <f>'06_Presupuesto'!C358</f>
        <v>0</v>
      </c>
      <c r="D329" s="52">
        <f>'06_Presupuesto'!D358</f>
        <v>0</v>
      </c>
      <c r="E329" s="56">
        <f>'06_Presupuesto'!F358</f>
        <v>46423</v>
      </c>
      <c r="F329" s="56">
        <f>'06_Presupuesto'!G358</f>
        <v>46430</v>
      </c>
      <c r="G329" s="52">
        <f>F329-E329+1</f>
        <v>8</v>
      </c>
      <c r="H329" s="69">
        <f>MAX(0,MIN($F329,$C285)-MAX($E329,$B285)+1)/$G329</f>
        <v>0</v>
      </c>
      <c r="I329" s="69">
        <f>MAX(0,MIN($F329,$C286)-MAX($E329,$B286)+1)/$G329</f>
        <v>0</v>
      </c>
      <c r="J329" s="69">
        <f>MAX(0,MIN($F329,$C287)-MAX($E329,$B287)+1)/$G329</f>
        <v>0</v>
      </c>
      <c r="K329" s="69">
        <f>MAX(0,MIN($F329,$C288)-MAX($E329,$B288)+1)/$G329</f>
        <v>0</v>
      </c>
      <c r="L329" s="69">
        <f>MAX(0,MIN($F329,$C289)-MAX($E329,$B289)+1)/$G329</f>
        <v>0</v>
      </c>
      <c r="M329" s="69">
        <f>MAX(0,MIN($F329,$C290)-MAX($E329,$B290)+1)/$G329</f>
        <v>0</v>
      </c>
      <c r="N329" s="69">
        <f>MAX(0,MIN($F329,$C291)-MAX($E329,$B291)+1)/$G329</f>
        <v>0</v>
      </c>
      <c r="O329" s="69">
        <f>MAX(0,MIN($F329,$C292)-MAX($E329,$B292)+1)/$G329</f>
        <v>0</v>
      </c>
      <c r="P329" s="69">
        <f>MAX(0,MIN($F329,$C293)-MAX($E329,$B293)+1)/$G329</f>
        <v>0</v>
      </c>
      <c r="Q329" s="69">
        <f>MAX(0,MIN($F329,$C294)-MAX($E329,$B294)+1)/$G329</f>
        <v>0</v>
      </c>
      <c r="R329" s="69">
        <f>MAX(0,MIN($F329,$C295)-MAX($E329,$B295)+1)/$G329</f>
        <v>0</v>
      </c>
      <c r="S329" s="69">
        <f>MAX(0,MIN($F329,$C296)-MAX($E329,$B296)+1)/$G329</f>
        <v>0</v>
      </c>
      <c r="T329" s="69">
        <f>MAX(0,MIN($F329,$C297)-MAX($E329,$B297)+1)/$G329</f>
        <v>0</v>
      </c>
      <c r="U329" s="69">
        <f>MAX(0,MIN($F329,$C298)-MAX($E329,$B298)+1)/$G329</f>
        <v>0.375</v>
      </c>
      <c r="V329" s="69">
        <f>MAX(0,MIN($F329,$C299)-MAX($E329,$B299)+1)/$G329</f>
        <v>0.625</v>
      </c>
      <c r="W329" s="69">
        <f>MAX(0,MIN($F329,$C300)-MAX($E329,$B300)+1)/$G329</f>
        <v>0</v>
      </c>
      <c r="X329" s="69">
        <f>MAX(0,MIN($F329,$C301)-MAX($E329,$B301)+1)/$G329</f>
        <v>0</v>
      </c>
      <c r="Y329" s="69">
        <f>MAX(0,MIN($F329,$C302)-MAX($E329,$B302)+1)/$G329</f>
        <v>0</v>
      </c>
      <c r="Z329" s="69">
        <f>MAX(0,MIN($F329,$C303)-MAX($E329,$B303)+1)/$G329</f>
        <v>0</v>
      </c>
      <c r="AA329" s="69">
        <f>MAX(0,MIN($F329,$C304)-MAX($E329,$B304)+1)/$G329</f>
        <v>0</v>
      </c>
      <c r="AB329" s="69">
        <f>MAX(0,MIN($F329,$C305)-MAX($E329,$B305)+1)/$G329</f>
        <v>0</v>
      </c>
      <c r="AC329" s="69">
        <f>MAX(0,MIN($F329,$C306)-MAX($E329,$B306)+1)/$G329</f>
        <v>0</v>
      </c>
    </row>
    <row r="330" spans="1:29">
      <c r="A330" s="51" t="str">
        <f>'06_Presupuesto'!A359</f>
        <v>Q</v>
      </c>
      <c r="B330" s="51">
        <f>'06_Presupuesto'!E359</f>
        <v>0.11658852973315943</v>
      </c>
      <c r="C330" s="51">
        <f>'06_Presupuesto'!C359</f>
        <v>3102857.1428571427</v>
      </c>
      <c r="D330" s="51">
        <f>'06_Presupuesto'!D359</f>
        <v>3878571.4285714291</v>
      </c>
      <c r="E330" s="57">
        <f>'06_Presupuesto'!F359</f>
        <v>46423</v>
      </c>
      <c r="F330" s="57">
        <f>'06_Presupuesto'!G359</f>
        <v>46438</v>
      </c>
      <c r="G330" s="51">
        <f>F330-E330+1</f>
        <v>16</v>
      </c>
      <c r="H330" s="70">
        <f>MAX(0,MIN($F330,$C285)-MAX($E330,$B285)+1)/$G330</f>
        <v>0</v>
      </c>
      <c r="I330" s="70">
        <f>MAX(0,MIN($F330,$C286)-MAX($E330,$B286)+1)/$G330</f>
        <v>0</v>
      </c>
      <c r="J330" s="70">
        <f>MAX(0,MIN($F330,$C287)-MAX($E330,$B287)+1)/$G330</f>
        <v>0</v>
      </c>
      <c r="K330" s="70">
        <f>MAX(0,MIN($F330,$C288)-MAX($E330,$B288)+1)/$G330</f>
        <v>0</v>
      </c>
      <c r="L330" s="70">
        <f>MAX(0,MIN($F330,$C289)-MAX($E330,$B289)+1)/$G330</f>
        <v>0</v>
      </c>
      <c r="M330" s="70">
        <f>MAX(0,MIN($F330,$C290)-MAX($E330,$B290)+1)/$G330</f>
        <v>0</v>
      </c>
      <c r="N330" s="70">
        <f>MAX(0,MIN($F330,$C291)-MAX($E330,$B291)+1)/$G330</f>
        <v>0</v>
      </c>
      <c r="O330" s="70">
        <f>MAX(0,MIN($F330,$C292)-MAX($E330,$B292)+1)/$G330</f>
        <v>0</v>
      </c>
      <c r="P330" s="70">
        <f>MAX(0,MIN($F330,$C293)-MAX($E330,$B293)+1)/$G330</f>
        <v>0</v>
      </c>
      <c r="Q330" s="70">
        <f>MAX(0,MIN($F330,$C294)-MAX($E330,$B294)+1)/$G330</f>
        <v>0</v>
      </c>
      <c r="R330" s="70">
        <f>MAX(0,MIN($F330,$C295)-MAX($E330,$B295)+1)/$G330</f>
        <v>0</v>
      </c>
      <c r="S330" s="70">
        <f>MAX(0,MIN($F330,$C296)-MAX($E330,$B296)+1)/$G330</f>
        <v>0</v>
      </c>
      <c r="T330" s="70">
        <f>MAX(0,MIN($F330,$C297)-MAX($E330,$B297)+1)/$G330</f>
        <v>0</v>
      </c>
      <c r="U330" s="70">
        <f>MAX(0,MIN($F330,$C298)-MAX($E330,$B298)+1)/$G330</f>
        <v>0.1875</v>
      </c>
      <c r="V330" s="70">
        <f>MAX(0,MIN($F330,$C299)-MAX($E330,$B299)+1)/$G330</f>
        <v>0.4375</v>
      </c>
      <c r="W330" s="70">
        <f>MAX(0,MIN($F330,$C300)-MAX($E330,$B300)+1)/$G330</f>
        <v>0.375</v>
      </c>
      <c r="X330" s="70">
        <f>MAX(0,MIN($F330,$C301)-MAX($E330,$B301)+1)/$G330</f>
        <v>0</v>
      </c>
      <c r="Y330" s="70">
        <f>MAX(0,MIN($F330,$C302)-MAX($E330,$B302)+1)/$G330</f>
        <v>0</v>
      </c>
      <c r="Z330" s="70">
        <f>MAX(0,MIN($F330,$C303)-MAX($E330,$B303)+1)/$G330</f>
        <v>0</v>
      </c>
      <c r="AA330" s="70">
        <f>MAX(0,MIN($F330,$C304)-MAX($E330,$B304)+1)/$G330</f>
        <v>0</v>
      </c>
      <c r="AB330" s="70">
        <f>MAX(0,MIN($F330,$C305)-MAX($E330,$B305)+1)/$G330</f>
        <v>0</v>
      </c>
      <c r="AC330" s="70">
        <f>MAX(0,MIN($F330,$C306)-MAX($E330,$B306)+1)/$G330</f>
        <v>0</v>
      </c>
    </row>
    <row r="331" spans="1:29">
      <c r="A331" s="52" t="str">
        <f>'06_Presupuesto'!A360</f>
        <v>R</v>
      </c>
      <c r="B331" s="52">
        <f>'06_Presupuesto'!E360</f>
        <v>6.0277062991293311E-2</v>
      </c>
      <c r="C331" s="52">
        <f>'06_Presupuesto'!C360</f>
        <v>2127041.176470588</v>
      </c>
      <c r="D331" s="52">
        <f>'06_Presupuesto'!D360</f>
        <v>2658801.4705882352</v>
      </c>
      <c r="E331" s="56">
        <f>'06_Presupuesto'!F360</f>
        <v>46439</v>
      </c>
      <c r="F331" s="56">
        <f>'06_Presupuesto'!G360</f>
        <v>46450</v>
      </c>
      <c r="G331" s="52">
        <f>F331-E331+1</f>
        <v>12</v>
      </c>
      <c r="H331" s="69">
        <f>MAX(0,MIN($F331,$C285)-MAX($E331,$B285)+1)/$G331</f>
        <v>0</v>
      </c>
      <c r="I331" s="69">
        <f>MAX(0,MIN($F331,$C286)-MAX($E331,$B286)+1)/$G331</f>
        <v>0</v>
      </c>
      <c r="J331" s="69">
        <f>MAX(0,MIN($F331,$C287)-MAX($E331,$B287)+1)/$G331</f>
        <v>0</v>
      </c>
      <c r="K331" s="69">
        <f>MAX(0,MIN($F331,$C288)-MAX($E331,$B288)+1)/$G331</f>
        <v>0</v>
      </c>
      <c r="L331" s="69">
        <f>MAX(0,MIN($F331,$C289)-MAX($E331,$B289)+1)/$G331</f>
        <v>0</v>
      </c>
      <c r="M331" s="69">
        <f>MAX(0,MIN($F331,$C290)-MAX($E331,$B290)+1)/$G331</f>
        <v>0</v>
      </c>
      <c r="N331" s="69">
        <f>MAX(0,MIN($F331,$C291)-MAX($E331,$B291)+1)/$G331</f>
        <v>0</v>
      </c>
      <c r="O331" s="69">
        <f>MAX(0,MIN($F331,$C292)-MAX($E331,$B292)+1)/$G331</f>
        <v>0</v>
      </c>
      <c r="P331" s="69">
        <f>MAX(0,MIN($F331,$C293)-MAX($E331,$B293)+1)/$G331</f>
        <v>0</v>
      </c>
      <c r="Q331" s="69">
        <f>MAX(0,MIN($F331,$C294)-MAX($E331,$B294)+1)/$G331</f>
        <v>0</v>
      </c>
      <c r="R331" s="69">
        <f>MAX(0,MIN($F331,$C295)-MAX($E331,$B295)+1)/$G331</f>
        <v>0</v>
      </c>
      <c r="S331" s="69">
        <f>MAX(0,MIN($F331,$C296)-MAX($E331,$B296)+1)/$G331</f>
        <v>0</v>
      </c>
      <c r="T331" s="69">
        <f>MAX(0,MIN($F331,$C297)-MAX($E331,$B297)+1)/$G331</f>
        <v>0</v>
      </c>
      <c r="U331" s="69">
        <f>MAX(0,MIN($F331,$C298)-MAX($E331,$B298)+1)/$G331</f>
        <v>0</v>
      </c>
      <c r="V331" s="69">
        <f>MAX(0,MIN($F331,$C299)-MAX($E331,$B299)+1)/$G331</f>
        <v>0</v>
      </c>
      <c r="W331" s="69">
        <f>MAX(0,MIN($F331,$C300)-MAX($E331,$B300)+1)/$G331</f>
        <v>8.3333333333333329E-2</v>
      </c>
      <c r="X331" s="69">
        <f>MAX(0,MIN($F331,$C301)-MAX($E331,$B301)+1)/$G331</f>
        <v>0.58333333333333337</v>
      </c>
      <c r="Y331" s="69">
        <f>MAX(0,MIN($F331,$C302)-MAX($E331,$B302)+1)/$G331</f>
        <v>0.33333333333333331</v>
      </c>
      <c r="Z331" s="69">
        <f>MAX(0,MIN($F331,$C303)-MAX($E331,$B303)+1)/$G331</f>
        <v>0</v>
      </c>
      <c r="AA331" s="69">
        <f>MAX(0,MIN($F331,$C304)-MAX($E331,$B304)+1)/$G331</f>
        <v>0</v>
      </c>
      <c r="AB331" s="69">
        <f>MAX(0,MIN($F331,$C305)-MAX($E331,$B305)+1)/$G331</f>
        <v>0</v>
      </c>
      <c r="AC331" s="69">
        <f>MAX(0,MIN($F331,$C306)-MAX($E331,$B306)+1)/$G331</f>
        <v>0</v>
      </c>
    </row>
    <row r="332" spans="1:29">
      <c r="A332" s="51" t="str">
        <f>'06_Presupuesto'!A361</f>
        <v>S</v>
      </c>
      <c r="B332" s="51">
        <f>'06_Presupuesto'!E361</f>
        <v>6.6622016990376814E-2</v>
      </c>
      <c r="C332" s="51">
        <f>'06_Presupuesto'!C361</f>
        <v>3813445.3781512608</v>
      </c>
      <c r="D332" s="51">
        <f>'06_Presupuesto'!D361</f>
        <v>4766806.7226890763</v>
      </c>
      <c r="E332" s="57">
        <f>'06_Presupuesto'!F361</f>
        <v>46439</v>
      </c>
      <c r="F332" s="57">
        <f>'06_Presupuesto'!G361</f>
        <v>46448</v>
      </c>
      <c r="G332" s="51">
        <f>F332-E332+1</f>
        <v>10</v>
      </c>
      <c r="H332" s="70">
        <f>MAX(0,MIN($F332,$C285)-MAX($E332,$B285)+1)/$G332</f>
        <v>0</v>
      </c>
      <c r="I332" s="70">
        <f>MAX(0,MIN($F332,$C286)-MAX($E332,$B286)+1)/$G332</f>
        <v>0</v>
      </c>
      <c r="J332" s="70">
        <f>MAX(0,MIN($F332,$C287)-MAX($E332,$B287)+1)/$G332</f>
        <v>0</v>
      </c>
      <c r="K332" s="70">
        <f>MAX(0,MIN($F332,$C288)-MAX($E332,$B288)+1)/$G332</f>
        <v>0</v>
      </c>
      <c r="L332" s="70">
        <f>MAX(0,MIN($F332,$C289)-MAX($E332,$B289)+1)/$G332</f>
        <v>0</v>
      </c>
      <c r="M332" s="70">
        <f>MAX(0,MIN($F332,$C290)-MAX($E332,$B290)+1)/$G332</f>
        <v>0</v>
      </c>
      <c r="N332" s="70">
        <f>MAX(0,MIN($F332,$C291)-MAX($E332,$B291)+1)/$G332</f>
        <v>0</v>
      </c>
      <c r="O332" s="70">
        <f>MAX(0,MIN($F332,$C292)-MAX($E332,$B292)+1)/$G332</f>
        <v>0</v>
      </c>
      <c r="P332" s="70">
        <f>MAX(0,MIN($F332,$C293)-MAX($E332,$B293)+1)/$G332</f>
        <v>0</v>
      </c>
      <c r="Q332" s="70">
        <f>MAX(0,MIN($F332,$C294)-MAX($E332,$B294)+1)/$G332</f>
        <v>0</v>
      </c>
      <c r="R332" s="70">
        <f>MAX(0,MIN($F332,$C295)-MAX($E332,$B295)+1)/$G332</f>
        <v>0</v>
      </c>
      <c r="S332" s="70">
        <f>MAX(0,MIN($F332,$C296)-MAX($E332,$B296)+1)/$G332</f>
        <v>0</v>
      </c>
      <c r="T332" s="70">
        <f>MAX(0,MIN($F332,$C297)-MAX($E332,$B297)+1)/$G332</f>
        <v>0</v>
      </c>
      <c r="U332" s="70">
        <f>MAX(0,MIN($F332,$C298)-MAX($E332,$B298)+1)/$G332</f>
        <v>0</v>
      </c>
      <c r="V332" s="70">
        <f>MAX(0,MIN($F332,$C299)-MAX($E332,$B299)+1)/$G332</f>
        <v>0</v>
      </c>
      <c r="W332" s="70">
        <f>MAX(0,MIN($F332,$C300)-MAX($E332,$B300)+1)/$G332</f>
        <v>0.1</v>
      </c>
      <c r="X332" s="70">
        <f>MAX(0,MIN($F332,$C301)-MAX($E332,$B301)+1)/$G332</f>
        <v>0.7</v>
      </c>
      <c r="Y332" s="70">
        <f>MAX(0,MIN($F332,$C302)-MAX($E332,$B302)+1)/$G332</f>
        <v>0.2</v>
      </c>
      <c r="Z332" s="70">
        <f>MAX(0,MIN($F332,$C303)-MAX($E332,$B303)+1)/$G332</f>
        <v>0</v>
      </c>
      <c r="AA332" s="70">
        <f>MAX(0,MIN($F332,$C304)-MAX($E332,$B304)+1)/$G332</f>
        <v>0</v>
      </c>
      <c r="AB332" s="70">
        <f>MAX(0,MIN($F332,$C305)-MAX($E332,$B305)+1)/$G332</f>
        <v>0</v>
      </c>
      <c r="AC332" s="70">
        <f>MAX(0,MIN($F332,$C306)-MAX($E332,$B306)+1)/$G332</f>
        <v>0</v>
      </c>
    </row>
    <row r="333" spans="1:29">
      <c r="A333" s="52" t="str">
        <f>'06_Presupuesto'!A362</f>
        <v>T</v>
      </c>
      <c r="B333" s="52">
        <f>'06_Presupuesto'!E362</f>
        <v>8.8829355987169095E-2</v>
      </c>
      <c r="C333" s="52">
        <f>'06_Presupuesto'!C362</f>
        <v>1976890.7563025211</v>
      </c>
      <c r="D333" s="52">
        <f>'06_Presupuesto'!D362</f>
        <v>2471113.4453781517</v>
      </c>
      <c r="E333" s="56">
        <f>'06_Presupuesto'!F362</f>
        <v>46451</v>
      </c>
      <c r="F333" s="56">
        <f>'06_Presupuesto'!G362</f>
        <v>46470</v>
      </c>
      <c r="G333" s="52">
        <f>F333-E333+1</f>
        <v>20</v>
      </c>
      <c r="H333" s="69">
        <f>MAX(0,MIN($F333,$C285)-MAX($E333,$B285)+1)/$G333</f>
        <v>0</v>
      </c>
      <c r="I333" s="69">
        <f>MAX(0,MIN($F333,$C286)-MAX($E333,$B286)+1)/$G333</f>
        <v>0</v>
      </c>
      <c r="J333" s="69">
        <f>MAX(0,MIN($F333,$C287)-MAX($E333,$B287)+1)/$G333</f>
        <v>0</v>
      </c>
      <c r="K333" s="69">
        <f>MAX(0,MIN($F333,$C288)-MAX($E333,$B288)+1)/$G333</f>
        <v>0</v>
      </c>
      <c r="L333" s="69">
        <f>MAX(0,MIN($F333,$C289)-MAX($E333,$B289)+1)/$G333</f>
        <v>0</v>
      </c>
      <c r="M333" s="69">
        <f>MAX(0,MIN($F333,$C290)-MAX($E333,$B290)+1)/$G333</f>
        <v>0</v>
      </c>
      <c r="N333" s="69">
        <f>MAX(0,MIN($F333,$C291)-MAX($E333,$B291)+1)/$G333</f>
        <v>0</v>
      </c>
      <c r="O333" s="69">
        <f>MAX(0,MIN($F333,$C292)-MAX($E333,$B292)+1)/$G333</f>
        <v>0</v>
      </c>
      <c r="P333" s="69">
        <f>MAX(0,MIN($F333,$C293)-MAX($E333,$B293)+1)/$G333</f>
        <v>0</v>
      </c>
      <c r="Q333" s="69">
        <f>MAX(0,MIN($F333,$C294)-MAX($E333,$B294)+1)/$G333</f>
        <v>0</v>
      </c>
      <c r="R333" s="69">
        <f>MAX(0,MIN($F333,$C295)-MAX($E333,$B295)+1)/$G333</f>
        <v>0</v>
      </c>
      <c r="S333" s="69">
        <f>MAX(0,MIN($F333,$C296)-MAX($E333,$B296)+1)/$G333</f>
        <v>0</v>
      </c>
      <c r="T333" s="69">
        <f>MAX(0,MIN($F333,$C297)-MAX($E333,$B297)+1)/$G333</f>
        <v>0</v>
      </c>
      <c r="U333" s="69">
        <f>MAX(0,MIN($F333,$C298)-MAX($E333,$B298)+1)/$G333</f>
        <v>0</v>
      </c>
      <c r="V333" s="69">
        <f>MAX(0,MIN($F333,$C299)-MAX($E333,$B299)+1)/$G333</f>
        <v>0</v>
      </c>
      <c r="W333" s="69">
        <f>MAX(0,MIN($F333,$C300)-MAX($E333,$B300)+1)/$G333</f>
        <v>0</v>
      </c>
      <c r="X333" s="69">
        <f>MAX(0,MIN($F333,$C301)-MAX($E333,$B301)+1)/$G333</f>
        <v>0</v>
      </c>
      <c r="Y333" s="69">
        <f>MAX(0,MIN($F333,$C302)-MAX($E333,$B302)+1)/$G333</f>
        <v>0.15</v>
      </c>
      <c r="Z333" s="69">
        <f>MAX(0,MIN($F333,$C303)-MAX($E333,$B303)+1)/$G333</f>
        <v>0.35</v>
      </c>
      <c r="AA333" s="69">
        <f>MAX(0,MIN($F333,$C304)-MAX($E333,$B304)+1)/$G333</f>
        <v>0.35</v>
      </c>
      <c r="AB333" s="69">
        <f>MAX(0,MIN($F333,$C305)-MAX($E333,$B305)+1)/$G333</f>
        <v>0.15</v>
      </c>
      <c r="AC333" s="69">
        <f>MAX(0,MIN($F333,$C306)-MAX($E333,$B306)+1)/$G333</f>
        <v>0</v>
      </c>
    </row>
    <row r="334" spans="1:29">
      <c r="A334" s="51" t="str">
        <f>'06_Presupuesto'!A363</f>
        <v>U</v>
      </c>
      <c r="B334" s="51">
        <f>'06_Presupuesto'!E363</f>
        <v>6.6622016990376814E-2</v>
      </c>
      <c r="C334" s="51">
        <f>'06_Presupuesto'!C363</f>
        <v>13258235.294117648</v>
      </c>
      <c r="D334" s="51">
        <f>'06_Presupuesto'!D363</f>
        <v>16572794.117647059</v>
      </c>
      <c r="E334" s="57">
        <f>'06_Presupuesto'!F363</f>
        <v>46409</v>
      </c>
      <c r="F334" s="57">
        <f>'06_Presupuesto'!G363</f>
        <v>46424</v>
      </c>
      <c r="G334" s="51">
        <f>F334-E334+1</f>
        <v>16</v>
      </c>
      <c r="H334" s="70">
        <f>MAX(0,MIN($F334,$C285)-MAX($E334,$B285)+1)/$G334</f>
        <v>0</v>
      </c>
      <c r="I334" s="70">
        <f>MAX(0,MIN($F334,$C286)-MAX($E334,$B286)+1)/$G334</f>
        <v>0</v>
      </c>
      <c r="J334" s="70">
        <f>MAX(0,MIN($F334,$C287)-MAX($E334,$B287)+1)/$G334</f>
        <v>0</v>
      </c>
      <c r="K334" s="70">
        <f>MAX(0,MIN($F334,$C288)-MAX($E334,$B288)+1)/$G334</f>
        <v>0</v>
      </c>
      <c r="L334" s="70">
        <f>MAX(0,MIN($F334,$C289)-MAX($E334,$B289)+1)/$G334</f>
        <v>0</v>
      </c>
      <c r="M334" s="70">
        <f>MAX(0,MIN($F334,$C290)-MAX($E334,$B290)+1)/$G334</f>
        <v>0</v>
      </c>
      <c r="N334" s="70">
        <f>MAX(0,MIN($F334,$C291)-MAX($E334,$B291)+1)/$G334</f>
        <v>0</v>
      </c>
      <c r="O334" s="70">
        <f>MAX(0,MIN($F334,$C292)-MAX($E334,$B292)+1)/$G334</f>
        <v>0</v>
      </c>
      <c r="P334" s="70">
        <f>MAX(0,MIN($F334,$C293)-MAX($E334,$B293)+1)/$G334</f>
        <v>0</v>
      </c>
      <c r="Q334" s="70">
        <f>MAX(0,MIN($F334,$C294)-MAX($E334,$B294)+1)/$G334</f>
        <v>0</v>
      </c>
      <c r="R334" s="70">
        <f>MAX(0,MIN($F334,$C295)-MAX($E334,$B295)+1)/$G334</f>
        <v>0</v>
      </c>
      <c r="S334" s="70">
        <f>MAX(0,MIN($F334,$C296)-MAX($E334,$B296)+1)/$G334</f>
        <v>0.1875</v>
      </c>
      <c r="T334" s="70">
        <f>MAX(0,MIN($F334,$C297)-MAX($E334,$B297)+1)/$G334</f>
        <v>0.4375</v>
      </c>
      <c r="U334" s="70">
        <f>MAX(0,MIN($F334,$C298)-MAX($E334,$B298)+1)/$G334</f>
        <v>0.375</v>
      </c>
      <c r="V334" s="70">
        <f>MAX(0,MIN($F334,$C299)-MAX($E334,$B299)+1)/$G334</f>
        <v>0</v>
      </c>
      <c r="W334" s="70">
        <f>MAX(0,MIN($F334,$C300)-MAX($E334,$B300)+1)/$G334</f>
        <v>0</v>
      </c>
      <c r="X334" s="70">
        <f>MAX(0,MIN($F334,$C301)-MAX($E334,$B301)+1)/$G334</f>
        <v>0</v>
      </c>
      <c r="Y334" s="70">
        <f>MAX(0,MIN($F334,$C302)-MAX($E334,$B302)+1)/$G334</f>
        <v>0</v>
      </c>
      <c r="Z334" s="70">
        <f>MAX(0,MIN($F334,$C303)-MAX($E334,$B303)+1)/$G334</f>
        <v>0</v>
      </c>
      <c r="AA334" s="70">
        <f>MAX(0,MIN($F334,$C304)-MAX($E334,$B304)+1)/$G334</f>
        <v>0</v>
      </c>
      <c r="AB334" s="70">
        <f>MAX(0,MIN($F334,$C305)-MAX($E334,$B305)+1)/$G334</f>
        <v>0</v>
      </c>
      <c r="AC334" s="70">
        <f>MAX(0,MIN($F334,$C306)-MAX($E334,$B306)+1)/$G334</f>
        <v>0</v>
      </c>
    </row>
    <row r="335" spans="1:29">
      <c r="A335" s="52" t="str">
        <f>'06_Presupuesto'!A364</f>
        <v>V</v>
      </c>
      <c r="B335" s="52">
        <f>'06_Presupuesto'!E364</f>
        <v>2.2207338996792274E-2</v>
      </c>
      <c r="C335" s="52">
        <f>'06_Presupuesto'!C364</f>
        <v>1398082.3529411764</v>
      </c>
      <c r="D335" s="52">
        <f>'06_Presupuesto'!D364</f>
        <v>1747602.9411764706</v>
      </c>
      <c r="E335" s="56">
        <f>'06_Presupuesto'!F364</f>
        <v>46471</v>
      </c>
      <c r="F335" s="56">
        <f>'06_Presupuesto'!G364</f>
        <v>46477</v>
      </c>
      <c r="G335" s="52">
        <f>F335-E335+1</f>
        <v>7</v>
      </c>
      <c r="H335" s="69">
        <f>MAX(0,MIN($F335,$C285)-MAX($E335,$B285)+1)/$G335</f>
        <v>0</v>
      </c>
      <c r="I335" s="69">
        <f>MAX(0,MIN($F335,$C286)-MAX($E335,$B286)+1)/$G335</f>
        <v>0</v>
      </c>
      <c r="J335" s="69">
        <f>MAX(0,MIN($F335,$C287)-MAX($E335,$B287)+1)/$G335</f>
        <v>0</v>
      </c>
      <c r="K335" s="69">
        <f>MAX(0,MIN($F335,$C288)-MAX($E335,$B288)+1)/$G335</f>
        <v>0</v>
      </c>
      <c r="L335" s="69">
        <f>MAX(0,MIN($F335,$C289)-MAX($E335,$B289)+1)/$G335</f>
        <v>0</v>
      </c>
      <c r="M335" s="69">
        <f>MAX(0,MIN($F335,$C290)-MAX($E335,$B290)+1)/$G335</f>
        <v>0</v>
      </c>
      <c r="N335" s="69">
        <f>MAX(0,MIN($F335,$C291)-MAX($E335,$B291)+1)/$G335</f>
        <v>0</v>
      </c>
      <c r="O335" s="69">
        <f>MAX(0,MIN($F335,$C292)-MAX($E335,$B292)+1)/$G335</f>
        <v>0</v>
      </c>
      <c r="P335" s="69">
        <f>MAX(0,MIN($F335,$C293)-MAX($E335,$B293)+1)/$G335</f>
        <v>0</v>
      </c>
      <c r="Q335" s="69">
        <f>MAX(0,MIN($F335,$C294)-MAX($E335,$B294)+1)/$G335</f>
        <v>0</v>
      </c>
      <c r="R335" s="69">
        <f>MAX(0,MIN($F335,$C295)-MAX($E335,$B295)+1)/$G335</f>
        <v>0</v>
      </c>
      <c r="S335" s="69">
        <f>MAX(0,MIN($F335,$C296)-MAX($E335,$B296)+1)/$G335</f>
        <v>0</v>
      </c>
      <c r="T335" s="69">
        <f>MAX(0,MIN($F335,$C297)-MAX($E335,$B297)+1)/$G335</f>
        <v>0</v>
      </c>
      <c r="U335" s="69">
        <f>MAX(0,MIN($F335,$C298)-MAX($E335,$B298)+1)/$G335</f>
        <v>0</v>
      </c>
      <c r="V335" s="69">
        <f>MAX(0,MIN($F335,$C299)-MAX($E335,$B299)+1)/$G335</f>
        <v>0</v>
      </c>
      <c r="W335" s="69">
        <f>MAX(0,MIN($F335,$C300)-MAX($E335,$B300)+1)/$G335</f>
        <v>0</v>
      </c>
      <c r="X335" s="69">
        <f>MAX(0,MIN($F335,$C301)-MAX($E335,$B301)+1)/$G335</f>
        <v>0</v>
      </c>
      <c r="Y335" s="69">
        <f>MAX(0,MIN($F335,$C302)-MAX($E335,$B302)+1)/$G335</f>
        <v>0</v>
      </c>
      <c r="Z335" s="69">
        <f>MAX(0,MIN($F335,$C303)-MAX($E335,$B303)+1)/$G335</f>
        <v>0</v>
      </c>
      <c r="AA335" s="69">
        <f>MAX(0,MIN($F335,$C304)-MAX($E335,$B304)+1)/$G335</f>
        <v>0</v>
      </c>
      <c r="AB335" s="69">
        <f>MAX(0,MIN($F335,$C305)-MAX($E335,$B305)+1)/$G335</f>
        <v>0.5714285714285714</v>
      </c>
      <c r="AC335" s="69">
        <f>MAX(0,MIN($F335,$C306)-MAX($E335,$B306)+1)/$G335</f>
        <v>0.42857142857142855</v>
      </c>
    </row>
  </sheetData>
  <mergeCells count="4">
    <mergeCell ref="A280:I280"/>
    <mergeCell ref="A281:I281"/>
    <mergeCell ref="B77:R77"/>
    <mergeCell ref="A277:R277"/>
  </mergeCells>
  <conditionalFormatting sqref="I9:FB33">
    <cfRule type="cellIs" dxfId="2" priority="2" operator="greaterThan">
      <formula>0</formula>
    </cfRule>
  </conditionalFormatting>
  <conditionalFormatting sqref="H87:FA232">
    <cfRule type="cellIs" dxfId="1" priority="1" operator="greaterThan">
      <formula>0</formula>
    </cfRule>
  </conditionalFormatting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C97518"/>
  </sheetPr>
  <dimension ref="A1:S202"/>
  <sheetViews>
    <sheetView showGridLines="0" zoomScale="85" zoomScaleNormal="85" workbookViewId="0">
      <selection sqref="A1:O1"/>
    </sheetView>
  </sheetViews>
  <sheetFormatPr baseColWidth="10" defaultColWidth="8.796875" defaultRowHeight="13.8"/>
  <cols>
    <col min="1" max="1" width="16" customWidth="1"/>
    <col min="2" max="14" width="19" customWidth="1"/>
    <col min="15" max="15" width="21" customWidth="1"/>
    <col min="16" max="16" width="20" customWidth="1"/>
  </cols>
  <sheetData>
    <row r="1" spans="1:16" ht="34.049999999999997" customHeight="1">
      <c r="A1" s="186" t="s">
        <v>394</v>
      </c>
      <c r="B1" s="186"/>
      <c r="C1" s="186"/>
      <c r="D1" s="186"/>
      <c r="E1" s="186"/>
      <c r="F1" s="186"/>
      <c r="G1" s="186"/>
      <c r="H1" s="186"/>
      <c r="I1" s="186"/>
      <c r="J1" s="186"/>
      <c r="K1" s="186"/>
      <c r="L1" s="186"/>
      <c r="M1" s="186"/>
      <c r="N1" s="186"/>
      <c r="O1" s="186"/>
    </row>
    <row r="2" spans="1:16" ht="37.950000000000003" customHeight="1">
      <c r="A2" s="157" t="s">
        <v>395</v>
      </c>
      <c r="B2" s="157"/>
      <c r="C2" s="157"/>
      <c r="D2" s="157"/>
      <c r="E2" s="157"/>
      <c r="F2" s="157"/>
      <c r="G2" s="157"/>
      <c r="H2" s="157"/>
      <c r="I2" s="157"/>
      <c r="J2" s="157"/>
      <c r="K2" s="157"/>
      <c r="L2" s="157"/>
      <c r="M2" s="157"/>
      <c r="N2" s="157"/>
      <c r="O2" s="157"/>
    </row>
    <row r="5" spans="1:16" ht="43.95" customHeight="1">
      <c r="A5" s="50" t="s">
        <v>396</v>
      </c>
      <c r="B5" s="50" t="s">
        <v>397</v>
      </c>
      <c r="C5" s="50" t="s">
        <v>398</v>
      </c>
      <c r="D5" s="50" t="s">
        <v>399</v>
      </c>
      <c r="E5" s="50" t="s">
        <v>400</v>
      </c>
      <c r="F5" s="50" t="s">
        <v>401</v>
      </c>
      <c r="G5" s="50" t="s">
        <v>402</v>
      </c>
      <c r="H5" s="50" t="s">
        <v>403</v>
      </c>
      <c r="I5" s="50" t="s">
        <v>404</v>
      </c>
      <c r="J5" s="50" t="s">
        <v>405</v>
      </c>
      <c r="K5" s="50" t="s">
        <v>406</v>
      </c>
      <c r="L5" s="50" t="s">
        <v>407</v>
      </c>
      <c r="M5" s="50" t="s">
        <v>408</v>
      </c>
      <c r="N5" s="50" t="s">
        <v>409</v>
      </c>
      <c r="O5" s="50" t="s">
        <v>410</v>
      </c>
      <c r="P5" s="81" t="s">
        <v>411</v>
      </c>
    </row>
    <row r="6" spans="1:16" ht="34.049999999999997" customHeight="1">
      <c r="A6" s="71">
        <f>DATE(YEAR('02_Rendimientos'!B79),MONTH('02_Rendimientos'!B79)+0,1)</f>
        <v>46327</v>
      </c>
      <c r="B6" s="63">
        <f t="shared" ref="B6:B18" si="0">SUMIFS($H$25:$H$30,$D$25:$D$30,"&gt;="&amp;A6,$D$25:$D$30,"&lt;"&amp;EDATE(A6,1))</f>
        <v>0</v>
      </c>
      <c r="C6" s="63">
        <f t="shared" ref="C6:C18" si="1">SUMIFS($I$25:$I$30,$D$25:$D$30,"&gt;="&amp;A6,$D$25:$D$30,"&lt;"&amp;EDATE(A6,1))</f>
        <v>0</v>
      </c>
      <c r="D6" s="63">
        <f>IF(AND('05_Carta_Gantt'!$F$30+'02_Rendimientos'!$B$100&gt;=A6,'05_Carta_Gantt'!$F$30+'02_Rendimientos'!$B$100&lt;EDATE(A6,1)),SUM($G$25:$G$30),0)</f>
        <v>0</v>
      </c>
      <c r="E6" s="63">
        <f>(N6*'02_Rendimientos'!$B$92+0*(1-'02_Rendimientos'!$B$92))*'02_Rendimientos'!$B$93</f>
        <v>2703977.2992530349</v>
      </c>
      <c r="F6" s="63">
        <f>N6*'02_Rendimientos'!$B$94</f>
        <v>2949793.4173669466</v>
      </c>
      <c r="G6" s="63">
        <f>0*'02_Rendimientos'!$B$95</f>
        <v>0</v>
      </c>
      <c r="H6" s="63">
        <f>N6*'02_Rendimientos'!$B$96</f>
        <v>491632.23622782447</v>
      </c>
      <c r="I6" s="63">
        <f>MAX(0,MIN(EOMONTH(A6,0),'05_Carta_Gantt'!$F$30)-MAX(A6,'02_Rendimientos'!$B$79)+1)/'02_Rendimientos'!$B$80*'06_Presupuesto'!$H$319</f>
        <v>2110042.7294117636</v>
      </c>
      <c r="J6" s="63">
        <f>(E6+G6+H6+I6*'02_Rendimientos'!$B$97)*'02_Rendimientos'!$B$82</f>
        <v>807619.87103548076</v>
      </c>
      <c r="K6" s="63">
        <f>0</f>
        <v>0</v>
      </c>
      <c r="L6" s="63">
        <f t="shared" ref="L6:L18" si="2">SUM(B6:D6)-SUM(E6:K6)</f>
        <v>-9063065.5532950498</v>
      </c>
      <c r="M6" s="63">
        <f>SUM(L$6:L6)+'02_Rendimientos'!$B$91</f>
        <v>-9063065.5532950498</v>
      </c>
      <c r="N6" s="63">
        <f>SUM(G36:G57)</f>
        <v>9832644.7245564889</v>
      </c>
      <c r="O6" s="63">
        <f t="shared" ref="O6:O18" si="3">MAX(0,-M6)</f>
        <v>9063065.5532950498</v>
      </c>
      <c r="P6" s="67">
        <f t="shared" ref="P6:P18" si="4">SUMIFS($I$25:$I$30,$C$25:$C$30,"&gt;="&amp;A6,$C$25:$C$30,"&lt;"&amp;EDATE(A6,1))</f>
        <v>1795421.0861344538</v>
      </c>
    </row>
    <row r="7" spans="1:16" ht="34.049999999999997" customHeight="1">
      <c r="A7" s="72">
        <f>DATE(YEAR('02_Rendimientos'!B79),MONTH('02_Rendimientos'!B79)+1,1)</f>
        <v>46357</v>
      </c>
      <c r="B7" s="64">
        <f t="shared" si="0"/>
        <v>0</v>
      </c>
      <c r="C7" s="64">
        <f t="shared" si="1"/>
        <v>0</v>
      </c>
      <c r="D7" s="64">
        <f>IF(AND('05_Carta_Gantt'!$F$30+'02_Rendimientos'!$B$100&gt;=A7,'05_Carta_Gantt'!$F$30+'02_Rendimientos'!$B$100&lt;EDATE(A7,1)),SUM($G$25:$G$30),0)</f>
        <v>0</v>
      </c>
      <c r="E7" s="64">
        <f>(N7*'02_Rendimientos'!$B$92+N6*(1-'02_Rendimientos'!$B$92))*'02_Rendimientos'!$B$93</f>
        <v>8080122.5373482732</v>
      </c>
      <c r="F7" s="64">
        <f>N7*'02_Rendimientos'!$B$94</f>
        <v>5864885.7142857146</v>
      </c>
      <c r="G7" s="64">
        <f>N6*'02_Rendimientos'!$B$95</f>
        <v>983264.47245564894</v>
      </c>
      <c r="H7" s="64">
        <f>N7*'02_Rendimientos'!$B$96</f>
        <v>977480.95238095243</v>
      </c>
      <c r="I7" s="64">
        <f>MAX(0,MIN(EOMONTH(A7,0),'05_Carta_Gantt'!$F$30)-MAX(A7,'02_Rendimientos'!$B$79)+1)/'02_Rendimientos'!$B$80*'06_Presupuesto'!$H$319</f>
        <v>2255562.9176470577</v>
      </c>
      <c r="J7" s="64">
        <f>(E7+G7+H7+I7*'02_Rendimientos'!$B$97)*'02_Rendimientos'!$B$82</f>
        <v>2122043.3899915968</v>
      </c>
      <c r="K7" s="64">
        <f>MAX(0,SUM(P$6:P6)-SUM(J$6:J6)-SUM(K$6:K6))</f>
        <v>987801.21509897301</v>
      </c>
      <c r="L7" s="64">
        <f t="shared" si="2"/>
        <v>-21271161.199208215</v>
      </c>
      <c r="M7" s="64">
        <f>SUM(L$6:L7)+'02_Rendimientos'!$B$91</f>
        <v>-30334226.752503265</v>
      </c>
      <c r="N7" s="64">
        <f>SUM(H36:H57)</f>
        <v>19549619.047619049</v>
      </c>
      <c r="O7" s="64">
        <f t="shared" si="3"/>
        <v>30334226.752503265</v>
      </c>
      <c r="P7" s="67">
        <f t="shared" si="4"/>
        <v>1026771.072074984</v>
      </c>
    </row>
    <row r="8" spans="1:16" ht="34.049999999999997" customHeight="1">
      <c r="A8" s="71">
        <f>DATE(YEAR('02_Rendimientos'!B79),MONTH('02_Rendimientos'!B79)+2,1)</f>
        <v>46388</v>
      </c>
      <c r="B8" s="63">
        <f>SUMIFS($H$25:$H$30,$D$25:$D$30,"&gt;="&amp;A8,$D$25:$D$30,"&lt;"&amp;EDATE(A8,1))</f>
        <v>8977105.4306722693</v>
      </c>
      <c r="C8" s="63">
        <f t="shared" si="1"/>
        <v>1795421.0861344538</v>
      </c>
      <c r="D8" s="63">
        <f>IF(AND('05_Carta_Gantt'!$F$30+'02_Rendimientos'!$B$100&gt;=A8,'05_Carta_Gantt'!$F$30+'02_Rendimientos'!$B$100&lt;EDATE(A8,1)),SUM($G$25:$G$30),0)</f>
        <v>0</v>
      </c>
      <c r="E8" s="63">
        <f>(N8*'02_Rendimientos'!$B$92+N7*(1-'02_Rendimientos'!$B$92))*'02_Rendimientos'!$B$93</f>
        <v>12204330.376317194</v>
      </c>
      <c r="F8" s="63">
        <f>N8*'02_Rendimientos'!$B$94</f>
        <v>7448929.2416966781</v>
      </c>
      <c r="G8" s="63">
        <f>N7*'02_Rendimientos'!$B$95</f>
        <v>1954961.9047619049</v>
      </c>
      <c r="H8" s="63">
        <f>N8*'02_Rendimientos'!$B$96</f>
        <v>1241488.2069494464</v>
      </c>
      <c r="I8" s="63">
        <f>MAX(0,MIN(EOMONTH(A8,0),'05_Carta_Gantt'!$F$30)-MAX(A8,'02_Rendimientos'!$B$79)+1)/'02_Rendimientos'!$B$80*'06_Presupuesto'!$H$319</f>
        <v>2255562.9176470577</v>
      </c>
      <c r="J8" s="63">
        <f>(E8+G8+H8+I8*'02_Rendimientos'!$B$97)*'02_Rendimientos'!$B$82</f>
        <v>3140426.769901894</v>
      </c>
      <c r="K8" s="63">
        <f>MAX(0,SUM(P$6:P7)-SUM(J$6:J7)-SUM(K$6:K7))</f>
        <v>0</v>
      </c>
      <c r="L8" s="63">
        <f t="shared" si="2"/>
        <v>-17473172.900467448</v>
      </c>
      <c r="M8" s="63">
        <f>SUM(L$6:L8)+'02_Rendimientos'!$B$91</f>
        <v>-47807399.652970716</v>
      </c>
      <c r="N8" s="63">
        <f>SUM(I36:I57)</f>
        <v>24829764.138988927</v>
      </c>
      <c r="O8" s="63">
        <f t="shared" si="3"/>
        <v>47807399.652970716</v>
      </c>
      <c r="P8" s="67">
        <f t="shared" si="4"/>
        <v>5823425.0257891612</v>
      </c>
    </row>
    <row r="9" spans="1:16" ht="34.049999999999997" customHeight="1">
      <c r="A9" s="72">
        <f>DATE(YEAR('02_Rendimientos'!B79),MONTH('02_Rendimientos'!B79)+3,1)</f>
        <v>46419</v>
      </c>
      <c r="B9" s="64">
        <f>SUMIFS($H$25:$H$30,$D$25:$D$30,"&gt;="&amp;A9,$D$25:$D$30,"&lt;"&amp;EDATE(A9,1))</f>
        <v>5133855.3603749201</v>
      </c>
      <c r="C9" s="64">
        <f t="shared" si="1"/>
        <v>1026771.072074984</v>
      </c>
      <c r="D9" s="64">
        <f>IF(AND('05_Carta_Gantt'!$F$30+'02_Rendimientos'!$B$100&gt;=A9,'05_Carta_Gantt'!$F$30+'02_Rendimientos'!$B$100&lt;EDATE(A9,1)),SUM($G$25:$G$30),0)</f>
        <v>0</v>
      </c>
      <c r="E9" s="64">
        <f>(N9*'02_Rendimientos'!$B$92+N8*(1-'02_Rendimientos'!$B$92))*'02_Rendimientos'!$B$93</f>
        <v>10596067.469654528</v>
      </c>
      <c r="F9" s="64">
        <f>N9*'02_Rendimientos'!$B$94</f>
        <v>4110417.0888355342</v>
      </c>
      <c r="G9" s="64">
        <f>N8*'02_Rendimientos'!$B$95</f>
        <v>2482976.4138988927</v>
      </c>
      <c r="H9" s="64">
        <f>N9*'02_Rendimientos'!$B$96</f>
        <v>685069.5148059224</v>
      </c>
      <c r="I9" s="64">
        <f>MAX(0,MIN(EOMONTH(A9,0),'05_Carta_Gantt'!$F$30)-MAX(A9,'02_Rendimientos'!$B$79)+1)/'02_Rendimientos'!$B$80*'06_Presupuesto'!$H$319</f>
        <v>2037282.6352941168</v>
      </c>
      <c r="J9" s="64">
        <f>(E9+G9+H9+I9*'02_Rendimientos'!$B$97)*'02_Rendimientos'!$B$82</f>
        <v>2808723.3960412163</v>
      </c>
      <c r="K9" s="64">
        <f>MAX(0,SUM(P$6:P8)-SUM(J$6:J8)-SUM(K$6:K8))</f>
        <v>1587725.9379706555</v>
      </c>
      <c r="L9" s="64">
        <f t="shared" si="2"/>
        <v>-18147636.024050966</v>
      </c>
      <c r="M9" s="64">
        <f>SUM(L$6:L9)+'02_Rendimientos'!$B$91</f>
        <v>-65955035.677021682</v>
      </c>
      <c r="N9" s="64">
        <f>SUM(J36:J57)</f>
        <v>13701390.296118448</v>
      </c>
      <c r="O9" s="64">
        <f t="shared" si="3"/>
        <v>65955035.677021682</v>
      </c>
      <c r="P9" s="67">
        <f t="shared" si="4"/>
        <v>5961903.1416316545</v>
      </c>
    </row>
    <row r="10" spans="1:16" ht="34.049999999999997" customHeight="1">
      <c r="A10" s="71">
        <f>DATE(YEAR('02_Rendimientos'!B79),MONTH('02_Rendimientos'!B79)+4,1)</f>
        <v>46447</v>
      </c>
      <c r="B10" s="63">
        <f t="shared" si="0"/>
        <v>29117125.128945805</v>
      </c>
      <c r="C10" s="63">
        <f t="shared" si="1"/>
        <v>5823425.0257891612</v>
      </c>
      <c r="D10" s="63">
        <f>IF(AND('05_Carta_Gantt'!$F$30+'02_Rendimientos'!$B$100&gt;=A10,'05_Carta_Gantt'!$F$30+'02_Rendimientos'!$B$100&lt;EDATE(A10,1)),SUM($G$25:$G$30),0)</f>
        <v>0</v>
      </c>
      <c r="E10" s="63">
        <f>(N10*'02_Rendimientos'!$B$92+N9*(1-'02_Rendimientos'!$B$92))*'02_Rendimientos'!$B$93</f>
        <v>5100718.2067827135</v>
      </c>
      <c r="F10" s="63">
        <f>N10*'02_Rendimientos'!$B$94</f>
        <v>1454002.7731092435</v>
      </c>
      <c r="G10" s="63">
        <f>N9*'02_Rendimientos'!$B$95</f>
        <v>1370139.0296118448</v>
      </c>
      <c r="H10" s="63">
        <f>N10*'02_Rendimientos'!$B$96</f>
        <v>242333.79551820728</v>
      </c>
      <c r="I10" s="63">
        <f>MAX(0,MIN(EOMONTH(A10,0),'05_Carta_Gantt'!$F$30)-MAX(A10,'02_Rendimientos'!$B$79)+1)/'02_Rendimientos'!$B$80*'06_Presupuesto'!$H$319</f>
        <v>2255562.9176470577</v>
      </c>
      <c r="J10" s="63">
        <f>(E10+G10+H10+I10*'02_Rendimientos'!$B$97)*'02_Rendimientos'!$B$82</f>
        <v>1489784.7732398959</v>
      </c>
      <c r="K10" s="63">
        <f>MAX(0,SUM(P$6:P9)-SUM(J$6:J9)-SUM(K$6:K9))</f>
        <v>3153179.7455904391</v>
      </c>
      <c r="L10" s="63">
        <f t="shared" si="2"/>
        <v>19874828.913235568</v>
      </c>
      <c r="M10" s="63">
        <f>SUM(L$6:L10)+'02_Rendimientos'!$B$91</f>
        <v>-46080206.763786115</v>
      </c>
      <c r="N10" s="63">
        <f>SUM(K36:K57)</f>
        <v>4846675.9103641454</v>
      </c>
      <c r="O10" s="63">
        <f t="shared" si="3"/>
        <v>46080206.763786115</v>
      </c>
      <c r="P10" s="67">
        <f t="shared" si="4"/>
        <v>944949.79201679584</v>
      </c>
    </row>
    <row r="11" spans="1:16" ht="34.049999999999997" customHeight="1">
      <c r="A11" s="72">
        <f>DATE(YEAR('02_Rendimientos'!B79),MONTH('02_Rendimientos'!B79)+5,1)</f>
        <v>46478</v>
      </c>
      <c r="B11" s="64">
        <f t="shared" si="0"/>
        <v>29809515.708158273</v>
      </c>
      <c r="C11" s="64">
        <f t="shared" si="1"/>
        <v>5961903.1416316545</v>
      </c>
      <c r="D11" s="64">
        <f>IF(AND('05_Carta_Gantt'!$F$30+'02_Rendimientos'!$B$100&gt;=A11,'05_Carta_Gantt'!$F$30+'02_Rendimientos'!$B$100&lt;EDATE(A11,1)),SUM($G$25:$G$30),0)</f>
        <v>0</v>
      </c>
      <c r="E11" s="64">
        <f>(N11*'02_Rendimientos'!$B$92+N10*(1-'02_Rendimientos'!$B$92))*'02_Rendimientos'!$B$93</f>
        <v>1332835.87535014</v>
      </c>
      <c r="F11" s="64">
        <f>N11*'02_Rendimientos'!$B$94</f>
        <v>0</v>
      </c>
      <c r="G11" s="64">
        <f>N10*'02_Rendimientos'!$B$95</f>
        <v>484667.59103641455</v>
      </c>
      <c r="H11" s="64">
        <f>N11*'02_Rendimientos'!$B$96</f>
        <v>0</v>
      </c>
      <c r="I11" s="64">
        <f>MAX(0,MIN(EOMONTH(A11,0),'05_Carta_Gantt'!$F$30)-MAX(A11,'02_Rendimientos'!$B$79)+1)/'02_Rendimientos'!$B$80*'06_Presupuesto'!$H$319</f>
        <v>0</v>
      </c>
      <c r="J11" s="64">
        <f>(E11+G11+H11+I11*'02_Rendimientos'!$B$97)*'02_Rendimientos'!$B$82</f>
        <v>345325.65861344535</v>
      </c>
      <c r="K11" s="64">
        <f>MAX(0,SUM(P$6:P10)-SUM(J$6:J10)-SUM(K$6:K10))</f>
        <v>0</v>
      </c>
      <c r="L11" s="64">
        <f t="shared" si="2"/>
        <v>33608589.724789925</v>
      </c>
      <c r="M11" s="64">
        <f>SUM(L$6:L11)+'02_Rendimientos'!$B$91</f>
        <v>-12471617.03899619</v>
      </c>
      <c r="N11" s="64">
        <f>SUM(L36:L57)</f>
        <v>0</v>
      </c>
      <c r="O11" s="64">
        <f t="shared" si="3"/>
        <v>12471617.03899619</v>
      </c>
      <c r="P11" s="67">
        <f t="shared" si="4"/>
        <v>1728052.2352941176</v>
      </c>
    </row>
    <row r="12" spans="1:16" ht="34.049999999999997" customHeight="1">
      <c r="A12" s="71">
        <f>DATE(YEAR('02_Rendimientos'!B79),MONTH('02_Rendimientos'!B79)+6,1)</f>
        <v>46508</v>
      </c>
      <c r="B12" s="63">
        <f t="shared" si="0"/>
        <v>13365010.136554565</v>
      </c>
      <c r="C12" s="63">
        <f t="shared" si="1"/>
        <v>2673002.0273109134</v>
      </c>
      <c r="D12" s="63">
        <f>IF(AND('05_Carta_Gantt'!$F$30+'02_Rendimientos'!$B$100&gt;=A12,'05_Carta_Gantt'!$F$30+'02_Rendimientos'!$B$100&lt;EDATE(A12,1)),SUM($G$25:$G$30),0)</f>
        <v>0</v>
      </c>
      <c r="E12" s="63">
        <f>(N12*'02_Rendimientos'!$B$92+N11*(1-'02_Rendimientos'!$B$92))*'02_Rendimientos'!$B$93</f>
        <v>0</v>
      </c>
      <c r="F12" s="63">
        <f>N12*'02_Rendimientos'!$B$94</f>
        <v>0</v>
      </c>
      <c r="G12" s="63">
        <f>N11*'02_Rendimientos'!$B$95</f>
        <v>0</v>
      </c>
      <c r="H12" s="63">
        <f>N12*'02_Rendimientos'!$B$96</f>
        <v>0</v>
      </c>
      <c r="I12" s="63">
        <f>MAX(0,MIN(EOMONTH(A12,0),'05_Carta_Gantt'!$F$30)-MAX(A12,'02_Rendimientos'!$B$79)+1)/'02_Rendimientos'!$B$80*'06_Presupuesto'!$H$319</f>
        <v>0</v>
      </c>
      <c r="J12" s="63">
        <f>(E12+G12+H12+I12*'02_Rendimientos'!$B$97)*'02_Rendimientos'!$B$82</f>
        <v>0</v>
      </c>
      <c r="K12" s="63">
        <f>MAX(0,SUM(P$6:P11)-SUM(J$6:J11)-SUM(K$6:K11))</f>
        <v>837891.59545757435</v>
      </c>
      <c r="L12" s="63">
        <f t="shared" si="2"/>
        <v>15200120.568407904</v>
      </c>
      <c r="M12" s="63">
        <f>SUM(L$6:L12)+'02_Rendimientos'!$B$91</f>
        <v>2728503.5294117145</v>
      </c>
      <c r="N12" s="63">
        <f>SUM(M36:M57)</f>
        <v>0</v>
      </c>
      <c r="O12" s="63">
        <f t="shared" si="3"/>
        <v>0</v>
      </c>
      <c r="P12" s="67">
        <f t="shared" si="4"/>
        <v>0</v>
      </c>
    </row>
    <row r="13" spans="1:16" ht="34.049999999999997" customHeight="1">
      <c r="A13" s="72">
        <f>DATE(YEAR('02_Rendimientos'!B79),MONTH('02_Rendimientos'!B79)+7,1)</f>
        <v>46539</v>
      </c>
      <c r="B13" s="64">
        <f t="shared" si="0"/>
        <v>0</v>
      </c>
      <c r="C13" s="64">
        <f t="shared" si="1"/>
        <v>0</v>
      </c>
      <c r="D13" s="64">
        <f>IF(AND('05_Carta_Gantt'!$F$30+'02_Rendimientos'!$B$100&gt;=A13,'05_Carta_Gantt'!$F$30+'02_Rendimientos'!$B$100&lt;EDATE(A13,1)),SUM($G$25:$G$30),0)</f>
        <v>0</v>
      </c>
      <c r="E13" s="64">
        <f>(N13*'02_Rendimientos'!$B$92+N12*(1-'02_Rendimientos'!$B$92))*'02_Rendimientos'!$B$93</f>
        <v>0</v>
      </c>
      <c r="F13" s="64">
        <f>N13*'02_Rendimientos'!$B$94</f>
        <v>0</v>
      </c>
      <c r="G13" s="64">
        <f>N12*'02_Rendimientos'!$B$95</f>
        <v>0</v>
      </c>
      <c r="H13" s="64">
        <f>N13*'02_Rendimientos'!$B$96</f>
        <v>0</v>
      </c>
      <c r="I13" s="64">
        <f>MAX(0,MIN(EOMONTH(A13,0),'05_Carta_Gantt'!$F$30)-MAX(A13,'02_Rendimientos'!$B$79)+1)/'02_Rendimientos'!$B$80*'06_Presupuesto'!$H$319</f>
        <v>0</v>
      </c>
      <c r="J13" s="64">
        <f>(E13+G13+H13+I13*'02_Rendimientos'!$B$97)*'02_Rendimientos'!$B$82</f>
        <v>0</v>
      </c>
      <c r="K13" s="64">
        <f>MAX(0,SUM(P$6:P12)-SUM(J$6:J12)-SUM(K$6:K12))</f>
        <v>0</v>
      </c>
      <c r="L13" s="64">
        <f t="shared" si="2"/>
        <v>0</v>
      </c>
      <c r="M13" s="64">
        <f>SUM(L$6:L13)+'02_Rendimientos'!$B$91</f>
        <v>2728503.5294117145</v>
      </c>
      <c r="N13" s="64">
        <f>SUM(N36:N57)</f>
        <v>0</v>
      </c>
      <c r="O13" s="64">
        <f t="shared" si="3"/>
        <v>0</v>
      </c>
      <c r="P13" s="67">
        <f t="shared" si="4"/>
        <v>0</v>
      </c>
    </row>
    <row r="14" spans="1:16" ht="34.049999999999997" customHeight="1">
      <c r="A14" s="71">
        <f>DATE(YEAR('02_Rendimientos'!B79),MONTH('02_Rendimientos'!B79)+8,1)</f>
        <v>46569</v>
      </c>
      <c r="B14" s="63">
        <f t="shared" si="0"/>
        <v>0</v>
      </c>
      <c r="C14" s="63">
        <f t="shared" si="1"/>
        <v>0</v>
      </c>
      <c r="D14" s="63">
        <f>IF(AND('05_Carta_Gantt'!$F$30+'02_Rendimientos'!$B$100&gt;=A14,'05_Carta_Gantt'!$F$30+'02_Rendimientos'!$B$100&lt;EDATE(A14,1)),SUM($G$25:$G$30),0)</f>
        <v>0</v>
      </c>
      <c r="E14" s="63">
        <f>(N14*'02_Rendimientos'!$B$92+N13*(1-'02_Rendimientos'!$B$92))*'02_Rendimientos'!$B$93</f>
        <v>0</v>
      </c>
      <c r="F14" s="63">
        <f>N14*'02_Rendimientos'!$B$94</f>
        <v>0</v>
      </c>
      <c r="G14" s="63">
        <f>N13*'02_Rendimientos'!$B$95</f>
        <v>0</v>
      </c>
      <c r="H14" s="63">
        <f>N14*'02_Rendimientos'!$B$96</f>
        <v>0</v>
      </c>
      <c r="I14" s="63">
        <f>MAX(0,MIN(EOMONTH(A14,0),'05_Carta_Gantt'!$F$30)-MAX(A14,'02_Rendimientos'!$B$79)+1)/'02_Rendimientos'!$B$80*'06_Presupuesto'!$H$319</f>
        <v>0</v>
      </c>
      <c r="J14" s="63">
        <f>(E14+G14+H14+I14*'02_Rendimientos'!$B$97)*'02_Rendimientos'!$B$82</f>
        <v>0</v>
      </c>
      <c r="K14" s="63">
        <f>MAX(0,SUM(P$6:P13)-SUM(J$6:J13)-SUM(K$6:K13))</f>
        <v>0</v>
      </c>
      <c r="L14" s="63">
        <f t="shared" si="2"/>
        <v>0</v>
      </c>
      <c r="M14" s="63">
        <f>SUM(L$6:L14)+'02_Rendimientos'!$B$91</f>
        <v>2728503.5294117145</v>
      </c>
      <c r="N14" s="63">
        <f>SUM(O36:O57)</f>
        <v>0</v>
      </c>
      <c r="O14" s="63">
        <f t="shared" si="3"/>
        <v>0</v>
      </c>
      <c r="P14" s="67">
        <f t="shared" si="4"/>
        <v>0</v>
      </c>
    </row>
    <row r="15" spans="1:16" ht="34.049999999999997" customHeight="1">
      <c r="A15" s="72">
        <f>DATE(YEAR('02_Rendimientos'!B79),MONTH('02_Rendimientos'!B79)+9,1)</f>
        <v>46600</v>
      </c>
      <c r="B15" s="64">
        <f t="shared" si="0"/>
        <v>0</v>
      </c>
      <c r="C15" s="64">
        <f t="shared" si="1"/>
        <v>0</v>
      </c>
      <c r="D15" s="64">
        <f>IF(AND('05_Carta_Gantt'!$F$30+'02_Rendimientos'!$B$100&gt;=A15,'05_Carta_Gantt'!$F$30+'02_Rendimientos'!$B$100&lt;EDATE(A15,1)),SUM($G$25:$G$30),0)</f>
        <v>0</v>
      </c>
      <c r="E15" s="64">
        <f>(N15*'02_Rendimientos'!$B$92+N14*(1-'02_Rendimientos'!$B$92))*'02_Rendimientos'!$B$93</f>
        <v>0</v>
      </c>
      <c r="F15" s="64">
        <f>N15*'02_Rendimientos'!$B$94</f>
        <v>0</v>
      </c>
      <c r="G15" s="64">
        <f>N14*'02_Rendimientos'!$B$95</f>
        <v>0</v>
      </c>
      <c r="H15" s="64">
        <f>N15*'02_Rendimientos'!$B$96</f>
        <v>0</v>
      </c>
      <c r="I15" s="64">
        <f>MAX(0,MIN(EOMONTH(A15,0),'05_Carta_Gantt'!$F$30)-MAX(A15,'02_Rendimientos'!$B$79)+1)/'02_Rendimientos'!$B$80*'06_Presupuesto'!$H$319</f>
        <v>0</v>
      </c>
      <c r="J15" s="64">
        <f>(E15+G15+H15+I15*'02_Rendimientos'!$B$97)*'02_Rendimientos'!$B$82</f>
        <v>0</v>
      </c>
      <c r="K15" s="64">
        <f>MAX(0,SUM(P$6:P14)-SUM(J$6:J14)-SUM(K$6:K14))</f>
        <v>0</v>
      </c>
      <c r="L15" s="64">
        <f t="shared" si="2"/>
        <v>0</v>
      </c>
      <c r="M15" s="64">
        <f>SUM(L$6:L15)+'02_Rendimientos'!$B$91</f>
        <v>2728503.5294117145</v>
      </c>
      <c r="N15" s="64">
        <f>SUM(P36:P57)</f>
        <v>0</v>
      </c>
      <c r="O15" s="64">
        <f t="shared" si="3"/>
        <v>0</v>
      </c>
      <c r="P15" s="67">
        <f t="shared" si="4"/>
        <v>0</v>
      </c>
    </row>
    <row r="16" spans="1:16" ht="34.049999999999997" customHeight="1">
      <c r="A16" s="71">
        <f>DATE(YEAR('02_Rendimientos'!B79),MONTH('02_Rendimientos'!B79)+10,1)</f>
        <v>46631</v>
      </c>
      <c r="B16" s="63">
        <f t="shared" si="0"/>
        <v>0</v>
      </c>
      <c r="C16" s="63">
        <f t="shared" si="1"/>
        <v>0</v>
      </c>
      <c r="D16" s="63">
        <f>IF(AND('05_Carta_Gantt'!$F$30+'02_Rendimientos'!$B$100&gt;=A16,'05_Carta_Gantt'!$F$30+'02_Rendimientos'!$B$100&lt;EDATE(A16,1)),SUM($G$25:$G$30),0)</f>
        <v>4547505.8823529389</v>
      </c>
      <c r="E16" s="63">
        <f>(N16*'02_Rendimientos'!$B$92+N15*(1-'02_Rendimientos'!$B$92))*'02_Rendimientos'!$B$93</f>
        <v>0</v>
      </c>
      <c r="F16" s="63">
        <f>N16*'02_Rendimientos'!$B$94</f>
        <v>0</v>
      </c>
      <c r="G16" s="63">
        <f>N15*'02_Rendimientos'!$B$95</f>
        <v>0</v>
      </c>
      <c r="H16" s="63">
        <f>N16*'02_Rendimientos'!$B$96</f>
        <v>0</v>
      </c>
      <c r="I16" s="63">
        <f>MAX(0,MIN(EOMONTH(A16,0),'05_Carta_Gantt'!$F$30)-MAX(A16,'02_Rendimientos'!$B$79)+1)/'02_Rendimientos'!$B$80*'06_Presupuesto'!$H$319</f>
        <v>0</v>
      </c>
      <c r="J16" s="63">
        <f>(E16+G16+H16+I16*'02_Rendimientos'!$B$97)*'02_Rendimientos'!$B$82</f>
        <v>0</v>
      </c>
      <c r="K16" s="63">
        <f>MAX(0,SUM(P$6:P15)-SUM(J$6:J15)-SUM(K$6:K15))</f>
        <v>0</v>
      </c>
      <c r="L16" s="63">
        <f t="shared" si="2"/>
        <v>4547505.8823529389</v>
      </c>
      <c r="M16" s="63">
        <f>SUM(L$6:L16)+'02_Rendimientos'!$B$91</f>
        <v>7276009.4117646534</v>
      </c>
      <c r="N16" s="63">
        <f>SUM(Q36:Q57)</f>
        <v>0</v>
      </c>
      <c r="O16" s="63">
        <f t="shared" si="3"/>
        <v>0</v>
      </c>
      <c r="P16" s="67">
        <f t="shared" si="4"/>
        <v>0</v>
      </c>
    </row>
    <row r="17" spans="1:16" ht="34.049999999999997" customHeight="1">
      <c r="A17" s="72">
        <f>DATE(YEAR('02_Rendimientos'!B79),MONTH('02_Rendimientos'!B79)+11,1)</f>
        <v>46661</v>
      </c>
      <c r="B17" s="64">
        <f t="shared" si="0"/>
        <v>0</v>
      </c>
      <c r="C17" s="64">
        <f t="shared" si="1"/>
        <v>0</v>
      </c>
      <c r="D17" s="64">
        <f>IF(AND('05_Carta_Gantt'!$F$30+'02_Rendimientos'!$B$100&gt;=A17,'05_Carta_Gantt'!$F$30+'02_Rendimientos'!$B$100&lt;EDATE(A17,1)),SUM($G$25:$G$30),0)</f>
        <v>0</v>
      </c>
      <c r="E17" s="64">
        <f>(N17*'02_Rendimientos'!$B$92+N16*(1-'02_Rendimientos'!$B$92))*'02_Rendimientos'!$B$93</f>
        <v>0</v>
      </c>
      <c r="F17" s="64">
        <f>N17*'02_Rendimientos'!$B$94</f>
        <v>0</v>
      </c>
      <c r="G17" s="64">
        <f>N16*'02_Rendimientos'!$B$95</f>
        <v>0</v>
      </c>
      <c r="H17" s="64">
        <f>N17*'02_Rendimientos'!$B$96</f>
        <v>0</v>
      </c>
      <c r="I17" s="64">
        <f>MAX(0,MIN(EOMONTH(A17,0),'05_Carta_Gantt'!$F$30)-MAX(A17,'02_Rendimientos'!$B$79)+1)/'02_Rendimientos'!$B$80*'06_Presupuesto'!$H$319</f>
        <v>0</v>
      </c>
      <c r="J17" s="64">
        <f>(E17+G17+H17+I17*'02_Rendimientos'!$B$97)*'02_Rendimientos'!$B$82</f>
        <v>0</v>
      </c>
      <c r="K17" s="64">
        <f>MAX(0,SUM(P$6:P16)-SUM(J$6:J16)-SUM(K$6:K16))</f>
        <v>0</v>
      </c>
      <c r="L17" s="64">
        <f t="shared" si="2"/>
        <v>0</v>
      </c>
      <c r="M17" s="64">
        <f>SUM(L$6:L17)+'02_Rendimientos'!$B$91</f>
        <v>7276009.4117646534</v>
      </c>
      <c r="N17" s="64">
        <f>SUM(R36:R57)</f>
        <v>0</v>
      </c>
      <c r="O17" s="64">
        <f t="shared" si="3"/>
        <v>0</v>
      </c>
      <c r="P17" s="67">
        <f t="shared" si="4"/>
        <v>0</v>
      </c>
    </row>
    <row r="18" spans="1:16" ht="34.049999999999997" customHeight="1">
      <c r="A18" s="71">
        <f>DATE(YEAR('02_Rendimientos'!B79),MONTH('02_Rendimientos'!B79)+12,1)</f>
        <v>46692</v>
      </c>
      <c r="B18" s="63">
        <f t="shared" si="0"/>
        <v>0</v>
      </c>
      <c r="C18" s="63">
        <f t="shared" si="1"/>
        <v>0</v>
      </c>
      <c r="D18" s="63">
        <f>IF(AND('05_Carta_Gantt'!$F$30+'02_Rendimientos'!$B$100&gt;=A18,'05_Carta_Gantt'!$F$30+'02_Rendimientos'!$B$100&lt;EDATE(A18,1)),SUM($G$25:$G$30),0)</f>
        <v>0</v>
      </c>
      <c r="E18" s="63">
        <f>(N18*'02_Rendimientos'!$B$92+N17*(1-'02_Rendimientos'!$B$92))*'02_Rendimientos'!$B$93</f>
        <v>0</v>
      </c>
      <c r="F18" s="63">
        <f>N18*'02_Rendimientos'!$B$94</f>
        <v>0</v>
      </c>
      <c r="G18" s="63">
        <f>N17*'02_Rendimientos'!$B$95</f>
        <v>0</v>
      </c>
      <c r="H18" s="63">
        <f>N18*'02_Rendimientos'!$B$96</f>
        <v>0</v>
      </c>
      <c r="I18" s="63">
        <f>MAX(0,MIN(EOMONTH(A18,0),'05_Carta_Gantt'!$F$30)-MAX(A18,'02_Rendimientos'!$B$79)+1)/'02_Rendimientos'!$B$80*'06_Presupuesto'!$H$319</f>
        <v>0</v>
      </c>
      <c r="J18" s="63">
        <f>(E18+G18+H18+I18*'02_Rendimientos'!$B$97)*'02_Rendimientos'!$B$82</f>
        <v>0</v>
      </c>
      <c r="K18" s="63">
        <f>MAX(0,SUM(P$6:P17)-SUM(J$6:J17)-SUM(K$6:K17))</f>
        <v>0</v>
      </c>
      <c r="L18" s="63">
        <f t="shared" si="2"/>
        <v>0</v>
      </c>
      <c r="M18" s="63">
        <f>SUM(L$6:L18)+'02_Rendimientos'!$B$91</f>
        <v>7276009.4117646534</v>
      </c>
      <c r="N18" s="63">
        <f>SUM(S36:S57)</f>
        <v>0</v>
      </c>
      <c r="O18" s="63">
        <f t="shared" si="3"/>
        <v>0</v>
      </c>
      <c r="P18" s="67">
        <f t="shared" si="4"/>
        <v>0</v>
      </c>
    </row>
    <row r="20" spans="1:16">
      <c r="A20" t="s">
        <v>412</v>
      </c>
      <c r="C20" s="67">
        <f>MAX(O6:O18)</f>
        <v>65955035.677021682</v>
      </c>
    </row>
    <row r="21" spans="1:16" ht="37.950000000000003" customHeight="1">
      <c r="A21" s="157" t="s">
        <v>413</v>
      </c>
      <c r="B21" s="157"/>
      <c r="C21" s="157"/>
      <c r="D21" s="157"/>
      <c r="E21" s="157"/>
      <c r="F21" s="157"/>
      <c r="G21" s="157"/>
      <c r="H21" s="157"/>
      <c r="I21" s="157"/>
      <c r="J21" s="157"/>
      <c r="K21" s="157"/>
      <c r="L21" s="157"/>
      <c r="M21" s="157"/>
      <c r="N21" s="157"/>
      <c r="O21" s="157"/>
      <c r="P21" s="157"/>
    </row>
    <row r="24" spans="1:16" ht="43.95" customHeight="1">
      <c r="A24" s="50" t="s">
        <v>414</v>
      </c>
      <c r="B24" s="50" t="s">
        <v>415</v>
      </c>
      <c r="C24" s="50" t="s">
        <v>416</v>
      </c>
      <c r="D24" s="50" t="s">
        <v>417</v>
      </c>
      <c r="E24" s="50" t="s">
        <v>418</v>
      </c>
      <c r="F24" s="50" t="s">
        <v>419</v>
      </c>
      <c r="G24" s="50" t="s">
        <v>420</v>
      </c>
      <c r="H24" s="50" t="s">
        <v>421</v>
      </c>
      <c r="I24" s="50" t="s">
        <v>422</v>
      </c>
      <c r="J24" s="50" t="s">
        <v>423</v>
      </c>
      <c r="K24" s="50" t="s">
        <v>424</v>
      </c>
      <c r="L24" s="50" t="s">
        <v>425</v>
      </c>
    </row>
    <row r="25" spans="1:16" ht="34.049999999999997" customHeight="1">
      <c r="A25" s="51">
        <v>1</v>
      </c>
      <c r="B25" s="57">
        <f>DATE(YEAR('02_Rendimientos'!B79),MONTH('02_Rendimientos'!B79)+0,10)</f>
        <v>46336</v>
      </c>
      <c r="C25" s="57">
        <f>WORKDAY(DATE(YEAR(B25),MONTH(B25),15)-1,1+'02_Rendimientos'!$B$89,'02_Rendimientos'!$B$112:$B$124)</f>
        <v>46349</v>
      </c>
      <c r="D25" s="57">
        <f>WORKDAY(C25,'02_Rendimientos'!$B$88,'02_Rendimientos'!$B$112:$B$124)</f>
        <v>46394</v>
      </c>
      <c r="E25" s="64">
        <f>SUM(G63:G202)</f>
        <v>9449584.6638655458</v>
      </c>
      <c r="F25" s="64">
        <f>MAX(0,MIN(E25,'06_Presupuesto'!$H$321*(1-'02_Rendimientos'!$B$90))-0)</f>
        <v>9449584.6638655458</v>
      </c>
      <c r="G25" s="64">
        <f>F25*'02_Rendimientos'!$B$86</f>
        <v>472479.23319327732</v>
      </c>
      <c r="H25" s="64">
        <f t="shared" ref="H25:H30" si="5">F25-G25-K25</f>
        <v>8977105.4306722693</v>
      </c>
      <c r="I25" s="64">
        <f>F25*'02_Rendimientos'!$B$82</f>
        <v>1795421.0861344538</v>
      </c>
      <c r="J25" s="64">
        <f t="shared" ref="J25:J30" si="6">F25+I25</f>
        <v>11245005.75</v>
      </c>
      <c r="K25" s="64">
        <f>F25*'02_Rendimientos'!$B$87</f>
        <v>0</v>
      </c>
      <c r="L25" s="51" t="s">
        <v>426</v>
      </c>
    </row>
    <row r="26" spans="1:16" ht="34.049999999999997" customHeight="1">
      <c r="A26" s="52">
        <v>2</v>
      </c>
      <c r="B26" s="56">
        <f>DATE(YEAR('02_Rendimientos'!B79),MONTH('02_Rendimientos'!B79)+1,10)</f>
        <v>46366</v>
      </c>
      <c r="C26" s="56">
        <f>WORKDAY(DATE(YEAR(B26),MONTH(B26),15)-1,1+'02_Rendimientos'!$B$89,'02_Rendimientos'!$B$112:$B$124)</f>
        <v>46378</v>
      </c>
      <c r="D26" s="56">
        <f>WORKDAY(C26,'02_Rendimientos'!$B$88,'02_Rendimientos'!$B$112:$B$124)</f>
        <v>46422</v>
      </c>
      <c r="E26" s="63">
        <f>SUM(H63:H202)</f>
        <v>14853642.937944409</v>
      </c>
      <c r="F26" s="63">
        <f>MAX(0,MIN(E26,'06_Presupuesto'!$H$321*(1-'02_Rendimientos'!$B$90))-SUM(F$25:F25))</f>
        <v>5404058.2740788627</v>
      </c>
      <c r="G26" s="63">
        <f>F26*'02_Rendimientos'!$B$86</f>
        <v>270202.91370394314</v>
      </c>
      <c r="H26" s="63">
        <f t="shared" si="5"/>
        <v>5133855.3603749201</v>
      </c>
      <c r="I26" s="63">
        <f>F26*'02_Rendimientos'!$B$82</f>
        <v>1026771.072074984</v>
      </c>
      <c r="J26" s="63">
        <f t="shared" si="6"/>
        <v>6430829.3461538469</v>
      </c>
      <c r="K26" s="63">
        <f>F26*'02_Rendimientos'!$B$87</f>
        <v>0</v>
      </c>
      <c r="L26" s="52" t="s">
        <v>426</v>
      </c>
    </row>
    <row r="27" spans="1:16" ht="34.049999999999997" customHeight="1">
      <c r="A27" s="51">
        <v>3</v>
      </c>
      <c r="B27" s="57">
        <f>DATE(YEAR('02_Rendimientos'!B79),MONTH('02_Rendimientos'!B79)+2,10)</f>
        <v>46397</v>
      </c>
      <c r="C27" s="57">
        <f>WORKDAY(DATE(YEAR(B27),MONTH(B27),15)-1,1+'02_Rendimientos'!$B$89,'02_Rendimientos'!$B$112:$B$124)</f>
        <v>46409</v>
      </c>
      <c r="D27" s="57">
        <f>WORKDAY(C27,'02_Rendimientos'!$B$88,'02_Rendimientos'!$B$112:$B$124)</f>
        <v>46451</v>
      </c>
      <c r="E27" s="64">
        <f>SUM(I63:I202)</f>
        <v>45503248.336834729</v>
      </c>
      <c r="F27" s="64">
        <f>MAX(0,MIN(E27,'06_Presupuesto'!$H$321*(1-'02_Rendimientos'!$B$90))-SUM(F$25:F26))</f>
        <v>30649605.39889032</v>
      </c>
      <c r="G27" s="64">
        <f>F27*'02_Rendimientos'!$B$86</f>
        <v>1532480.269944516</v>
      </c>
      <c r="H27" s="64">
        <f t="shared" si="5"/>
        <v>29117125.128945805</v>
      </c>
      <c r="I27" s="64">
        <f>F27*'02_Rendimientos'!$B$82</f>
        <v>5823425.0257891612</v>
      </c>
      <c r="J27" s="64">
        <f t="shared" si="6"/>
        <v>36473030.42467948</v>
      </c>
      <c r="K27" s="64">
        <f>F27*'02_Rendimientos'!$B$87</f>
        <v>0</v>
      </c>
      <c r="L27" s="51" t="s">
        <v>426</v>
      </c>
    </row>
    <row r="28" spans="1:16" ht="34.049999999999997" customHeight="1">
      <c r="A28" s="52">
        <v>4</v>
      </c>
      <c r="B28" s="56">
        <f>DATE(YEAR('02_Rendimientos'!B79),MONTH('02_Rendimientos'!B79)+3,10)</f>
        <v>46428</v>
      </c>
      <c r="C28" s="56">
        <f>WORKDAY(DATE(YEAR(B28),MONTH(B28),15)-1,1+'02_Rendimientos'!$B$89,'02_Rendimientos'!$B$112:$B$124)</f>
        <v>46440</v>
      </c>
      <c r="D28" s="56">
        <f>WORKDAY(C28,'02_Rendimientos'!$B$88,'02_Rendimientos'!$B$112:$B$124)</f>
        <v>46483</v>
      </c>
      <c r="E28" s="63">
        <f>SUM(J63:J202)</f>
        <v>76881685.924369752</v>
      </c>
      <c r="F28" s="63">
        <f>MAX(0,MIN(E28,'06_Presupuesto'!$H$321*(1-'02_Rendimientos'!$B$90))-SUM(F$25:F27))</f>
        <v>31378437.587535024</v>
      </c>
      <c r="G28" s="63">
        <f>F28*'02_Rendimientos'!$B$86</f>
        <v>1568921.8793767514</v>
      </c>
      <c r="H28" s="63">
        <f t="shared" si="5"/>
        <v>29809515.708158273</v>
      </c>
      <c r="I28" s="63">
        <f>F28*'02_Rendimientos'!$B$82</f>
        <v>5961903.1416316545</v>
      </c>
      <c r="J28" s="63">
        <f t="shared" si="6"/>
        <v>37340340.729166679</v>
      </c>
      <c r="K28" s="63">
        <f>F28*'02_Rendimientos'!$B$87</f>
        <v>0</v>
      </c>
      <c r="L28" s="52" t="s">
        <v>426</v>
      </c>
    </row>
    <row r="29" spans="1:16" ht="34.049999999999997" customHeight="1">
      <c r="A29" s="51">
        <v>5</v>
      </c>
      <c r="B29" s="57">
        <f>DATE(YEAR('02_Rendimientos'!B79),MONTH('02_Rendimientos'!B79)+4,10)</f>
        <v>46456</v>
      </c>
      <c r="C29" s="57">
        <f>WORKDAY(DATE(YEAR(B29),MONTH(B29),15)-1,1+'02_Rendimientos'!$B$89,'02_Rendimientos'!$B$112:$B$124)</f>
        <v>46468</v>
      </c>
      <c r="D29" s="57">
        <f>WORKDAY(C29,'02_Rendimientos'!$B$88,'02_Rendimientos'!$B$112:$B$124)</f>
        <v>46511</v>
      </c>
      <c r="E29" s="64">
        <f>SUM(K63:K202)</f>
        <v>87472735.294117644</v>
      </c>
      <c r="F29" s="64">
        <f>MAX(0,MIN(E29,'06_Presupuesto'!$H$321*(1-'02_Rendimientos'!$B$90))-SUM(F$25:F28))</f>
        <v>4973419.9579831362</v>
      </c>
      <c r="G29" s="64">
        <f>F29*'02_Rendimientos'!$B$86</f>
        <v>248670.99789915682</v>
      </c>
      <c r="H29" s="64">
        <f t="shared" si="5"/>
        <v>4724748.9600839792</v>
      </c>
      <c r="I29" s="64">
        <f>F29*'02_Rendimientos'!$B$82</f>
        <v>944949.79201679584</v>
      </c>
      <c r="J29" s="64">
        <f t="shared" si="6"/>
        <v>5918369.749999932</v>
      </c>
      <c r="K29" s="64">
        <f>F29*'02_Rendimientos'!$B$87</f>
        <v>0</v>
      </c>
      <c r="L29" s="51" t="s">
        <v>426</v>
      </c>
    </row>
    <row r="30" spans="1:16" ht="34.049999999999997" customHeight="1">
      <c r="A30" s="52">
        <v>6</v>
      </c>
      <c r="B30" s="56">
        <f>'05_Carta_Gantt'!F30</f>
        <v>46477</v>
      </c>
      <c r="C30" s="56">
        <f>WORKDAY(B30,'02_Rendimientos'!$B$89,'02_Rendimientos'!$B$112:$B$124)</f>
        <v>46484</v>
      </c>
      <c r="D30" s="56">
        <f>WORKDAY(C30,'02_Rendimientos'!$B$88,'02_Rendimientos'!$B$112:$B$124)</f>
        <v>46526</v>
      </c>
      <c r="E30" s="63">
        <f>SUM(L63:L202)</f>
        <v>90950117.647058785</v>
      </c>
      <c r="F30" s="63">
        <f>'06_Presupuesto'!H321-SUM(F$25:F29)</f>
        <v>9095011.7647058815</v>
      </c>
      <c r="G30" s="63">
        <f>F30*'02_Rendimientos'!$B$86</f>
        <v>454750.5882352941</v>
      </c>
      <c r="H30" s="63">
        <f t="shared" si="5"/>
        <v>8640261.176470587</v>
      </c>
      <c r="I30" s="63">
        <f>F30*'02_Rendimientos'!$B$82</f>
        <v>1728052.2352941176</v>
      </c>
      <c r="J30" s="63">
        <f t="shared" si="6"/>
        <v>10823064</v>
      </c>
      <c r="K30" s="63">
        <f>F30*'02_Rendimientos'!$B$87</f>
        <v>0</v>
      </c>
      <c r="L30" s="52" t="s">
        <v>427</v>
      </c>
    </row>
    <row r="32" spans="1:16" ht="37.950000000000003" customHeight="1">
      <c r="A32" s="157" t="s">
        <v>428</v>
      </c>
      <c r="B32" s="157"/>
      <c r="C32" s="157"/>
      <c r="D32" s="157"/>
      <c r="E32" s="157"/>
      <c r="F32" s="157"/>
      <c r="G32" s="157"/>
      <c r="H32" s="157"/>
      <c r="I32" s="157"/>
      <c r="J32" s="157"/>
      <c r="K32" s="157"/>
      <c r="L32" s="157"/>
      <c r="M32" s="157"/>
      <c r="N32" s="157"/>
      <c r="O32" s="157"/>
    </row>
    <row r="35" spans="1:19" ht="43.95" customHeight="1">
      <c r="A35" s="50" t="s">
        <v>116</v>
      </c>
      <c r="B35" s="50" t="s">
        <v>429</v>
      </c>
      <c r="C35" s="50" t="s">
        <v>430</v>
      </c>
      <c r="D35" s="50" t="s">
        <v>431</v>
      </c>
      <c r="E35" s="50" t="s">
        <v>432</v>
      </c>
      <c r="F35" s="50" t="s">
        <v>209</v>
      </c>
      <c r="G35" s="50" t="s">
        <v>433</v>
      </c>
      <c r="H35" s="50" t="s">
        <v>434</v>
      </c>
      <c r="I35" s="50" t="s">
        <v>435</v>
      </c>
      <c r="J35" s="50" t="s">
        <v>436</v>
      </c>
      <c r="K35" s="50" t="s">
        <v>437</v>
      </c>
      <c r="L35" s="50" t="s">
        <v>438</v>
      </c>
      <c r="M35" s="50" t="s">
        <v>439</v>
      </c>
      <c r="N35" s="50" t="s">
        <v>440</v>
      </c>
      <c r="O35" s="50" t="s">
        <v>441</v>
      </c>
      <c r="P35" s="50" t="s">
        <v>442</v>
      </c>
      <c r="Q35" s="50" t="s">
        <v>443</v>
      </c>
      <c r="R35" s="50" t="s">
        <v>444</v>
      </c>
      <c r="S35" s="50" t="s">
        <v>445</v>
      </c>
    </row>
    <row r="36" spans="1:19" ht="34.049999999999997" customHeight="1">
      <c r="A36" s="52" t="str">
        <f>'06_Presupuesto'!A343</f>
        <v>A</v>
      </c>
      <c r="B36" s="52" t="str">
        <f>'06_Presupuesto'!B343</f>
        <v>Instalación de faenas y cierre perimetral</v>
      </c>
      <c r="C36" s="52">
        <f>'06_Presupuesto'!C343</f>
        <v>7089010.0840336131</v>
      </c>
      <c r="D36" s="56">
        <f>'06_Presupuesto'!F343</f>
        <v>46328</v>
      </c>
      <c r="E36" s="56">
        <f>'06_Presupuesto'!G343</f>
        <v>46333</v>
      </c>
      <c r="F36" s="52">
        <f t="shared" ref="F36:F57" si="7">E36-D36+1</f>
        <v>6</v>
      </c>
      <c r="G36" s="63">
        <f>$C36*MAX(0,MIN($E36,EOMONTH($A6,0))-MAX($D36,$A6)+1)/$F36</f>
        <v>7089010.0840336131</v>
      </c>
      <c r="H36" s="63">
        <f>$C36*MAX(0,MIN($E36,EOMONTH($A7,0))-MAX($D36,$A7)+1)/$F36</f>
        <v>0</v>
      </c>
      <c r="I36" s="63">
        <f>$C36*MAX(0,MIN($E36,EOMONTH($A8,0))-MAX($D36,$A8)+1)/$F36</f>
        <v>0</v>
      </c>
      <c r="J36" s="63">
        <f>$C36*MAX(0,MIN($E36,EOMONTH($A9,0))-MAX($D36,$A9)+1)/$F36</f>
        <v>0</v>
      </c>
      <c r="K36" s="63">
        <f>$C36*MAX(0,MIN($E36,EOMONTH($A10,0))-MAX($D36,$A10)+1)/$F36</f>
        <v>0</v>
      </c>
      <c r="L36" s="63">
        <f>$C36*MAX(0,MIN($E36,EOMONTH($A11,0))-MAX($D36,$A11)+1)/$F36</f>
        <v>0</v>
      </c>
      <c r="M36" s="63">
        <f>$C36*MAX(0,MIN($E36,EOMONTH($A12,0))-MAX($D36,$A12)+1)/$F36</f>
        <v>0</v>
      </c>
      <c r="N36" s="63">
        <f>$C36*MAX(0,MIN($E36,EOMONTH($A13,0))-MAX($D36,$A13)+1)/$F36</f>
        <v>0</v>
      </c>
      <c r="O36" s="63">
        <f>$C36*MAX(0,MIN($E36,EOMONTH($A14,0))-MAX($D36,$A14)+1)/$F36</f>
        <v>0</v>
      </c>
      <c r="P36" s="63">
        <f>$C36*MAX(0,MIN($E36,EOMONTH($A15,0))-MAX($D36,$A15)+1)/$F36</f>
        <v>0</v>
      </c>
      <c r="Q36" s="63">
        <f>$C36*MAX(0,MIN($E36,EOMONTH($A16,0))-MAX($D36,$A16)+1)/$F36</f>
        <v>0</v>
      </c>
      <c r="R36" s="63">
        <f>$C36*MAX(0,MIN($E36,EOMONTH($A17,0))-MAX($D36,$A17)+1)/$F36</f>
        <v>0</v>
      </c>
      <c r="S36" s="63">
        <f>$C36*MAX(0,MIN($E36,EOMONTH($A18,0))-MAX($D36,$A18)+1)/$F36</f>
        <v>0</v>
      </c>
    </row>
    <row r="37" spans="1:19" ht="34.049999999999997" customHeight="1">
      <c r="A37" s="51" t="str">
        <f>'06_Presupuesto'!A344</f>
        <v>B</v>
      </c>
      <c r="B37" s="51" t="str">
        <f>'06_Presupuesto'!B344</f>
        <v>Replanteo y nivelación del área de trabajo</v>
      </c>
      <c r="C37" s="51">
        <f>'06_Presupuesto'!C344</f>
        <v>784429.4117647059</v>
      </c>
      <c r="D37" s="57">
        <f>'06_Presupuesto'!F344</f>
        <v>46334</v>
      </c>
      <c r="E37" s="57">
        <f>'06_Presupuesto'!G344</f>
        <v>46338</v>
      </c>
      <c r="F37" s="51">
        <f t="shared" si="7"/>
        <v>5</v>
      </c>
      <c r="G37" s="64">
        <f>$C37*MAX(0,MIN($E37,EOMONTH($A6,0))-MAX($D37,$A6)+1)/$F37</f>
        <v>784429.4117647059</v>
      </c>
      <c r="H37" s="64">
        <f>$C37*MAX(0,MIN($E37,EOMONTH($A7,0))-MAX($D37,$A7)+1)/$F37</f>
        <v>0</v>
      </c>
      <c r="I37" s="64">
        <f>$C37*MAX(0,MIN($E37,EOMONTH($A8,0))-MAX($D37,$A8)+1)/$F37</f>
        <v>0</v>
      </c>
      <c r="J37" s="64">
        <f>$C37*MAX(0,MIN($E37,EOMONTH($A9,0))-MAX($D37,$A9)+1)/$F37</f>
        <v>0</v>
      </c>
      <c r="K37" s="64">
        <f>$C37*MAX(0,MIN($E37,EOMONTH($A10,0))-MAX($D37,$A10)+1)/$F37</f>
        <v>0</v>
      </c>
      <c r="L37" s="64">
        <f>$C37*MAX(0,MIN($E37,EOMONTH($A11,0))-MAX($D37,$A11)+1)/$F37</f>
        <v>0</v>
      </c>
      <c r="M37" s="64">
        <f>$C37*MAX(0,MIN($E37,EOMONTH($A12,0))-MAX($D37,$A12)+1)/$F37</f>
        <v>0</v>
      </c>
      <c r="N37" s="64">
        <f>$C37*MAX(0,MIN($E37,EOMONTH($A13,0))-MAX($D37,$A13)+1)/$F37</f>
        <v>0</v>
      </c>
      <c r="O37" s="64">
        <f>$C37*MAX(0,MIN($E37,EOMONTH($A14,0))-MAX($D37,$A14)+1)/$F37</f>
        <v>0</v>
      </c>
      <c r="P37" s="64">
        <f>$C37*MAX(0,MIN($E37,EOMONTH($A15,0))-MAX($D37,$A15)+1)/$F37</f>
        <v>0</v>
      </c>
      <c r="Q37" s="64">
        <f>$C37*MAX(0,MIN($E37,EOMONTH($A16,0))-MAX($D37,$A16)+1)/$F37</f>
        <v>0</v>
      </c>
      <c r="R37" s="64">
        <f>$C37*MAX(0,MIN($E37,EOMONTH($A17,0))-MAX($D37,$A17)+1)/$F37</f>
        <v>0</v>
      </c>
      <c r="S37" s="64">
        <f>$C37*MAX(0,MIN($E37,EOMONTH($A18,0))-MAX($D37,$A18)+1)/$F37</f>
        <v>0</v>
      </c>
    </row>
    <row r="38" spans="1:19" ht="34.049999999999997" customHeight="1">
      <c r="A38" s="52" t="str">
        <f>'06_Presupuesto'!A345</f>
        <v>C</v>
      </c>
      <c r="B38" s="52" t="str">
        <f>'06_Presupuesto'!B345</f>
        <v>Servicios provisorios y habilitación de instalaciones</v>
      </c>
      <c r="C38" s="52">
        <f>'06_Presupuesto'!C345</f>
        <v>0</v>
      </c>
      <c r="D38" s="56">
        <f>'06_Presupuesto'!F345</f>
        <v>46334</v>
      </c>
      <c r="E38" s="56">
        <f>'06_Presupuesto'!G345</f>
        <v>46343</v>
      </c>
      <c r="F38" s="52">
        <f t="shared" si="7"/>
        <v>10</v>
      </c>
      <c r="G38" s="63">
        <f>$C38*MAX(0,MIN($E38,EOMONTH($A6,0))-MAX($D38,$A6)+1)/$F38</f>
        <v>0</v>
      </c>
      <c r="H38" s="63">
        <f>$C38*MAX(0,MIN($E38,EOMONTH($A7,0))-MAX($D38,$A7)+1)/$F38</f>
        <v>0</v>
      </c>
      <c r="I38" s="63">
        <f>$C38*MAX(0,MIN($E38,EOMONTH($A8,0))-MAX($D38,$A8)+1)/$F38</f>
        <v>0</v>
      </c>
      <c r="J38" s="63">
        <f>$C38*MAX(0,MIN($E38,EOMONTH($A9,0))-MAX($D38,$A9)+1)/$F38</f>
        <v>0</v>
      </c>
      <c r="K38" s="63">
        <f>$C38*MAX(0,MIN($E38,EOMONTH($A10,0))-MAX($D38,$A10)+1)/$F38</f>
        <v>0</v>
      </c>
      <c r="L38" s="63">
        <f>$C38*MAX(0,MIN($E38,EOMONTH($A11,0))-MAX($D38,$A11)+1)/$F38</f>
        <v>0</v>
      </c>
      <c r="M38" s="63">
        <f>$C38*MAX(0,MIN($E38,EOMONTH($A12,0))-MAX($D38,$A12)+1)/$F38</f>
        <v>0</v>
      </c>
      <c r="N38" s="63">
        <f>$C38*MAX(0,MIN($E38,EOMONTH($A13,0))-MAX($D38,$A13)+1)/$F38</f>
        <v>0</v>
      </c>
      <c r="O38" s="63">
        <f>$C38*MAX(0,MIN($E38,EOMONTH($A14,0))-MAX($D38,$A14)+1)/$F38</f>
        <v>0</v>
      </c>
      <c r="P38" s="63">
        <f>$C38*MAX(0,MIN($E38,EOMONTH($A15,0))-MAX($D38,$A15)+1)/$F38</f>
        <v>0</v>
      </c>
      <c r="Q38" s="63">
        <f>$C38*MAX(0,MIN($E38,EOMONTH($A16,0))-MAX($D38,$A16)+1)/$F38</f>
        <v>0</v>
      </c>
      <c r="R38" s="63">
        <f>$C38*MAX(0,MIN($E38,EOMONTH($A17,0))-MAX($D38,$A17)+1)/$F38</f>
        <v>0</v>
      </c>
      <c r="S38" s="63">
        <f>$C38*MAX(0,MIN($E38,EOMONTH($A18,0))-MAX($D38,$A18)+1)/$F38</f>
        <v>0</v>
      </c>
    </row>
    <row r="39" spans="1:19" ht="34.049999999999997" customHeight="1">
      <c r="A39" s="51" t="str">
        <f>'06_Presupuesto'!A346</f>
        <v>D</v>
      </c>
      <c r="B39" s="51" t="str">
        <f>'06_Presupuesto'!B346</f>
        <v>Excavación y retiro de material</v>
      </c>
      <c r="C39" s="51">
        <f>'06_Presupuesto'!C346</f>
        <v>529411.76470588241</v>
      </c>
      <c r="D39" s="57">
        <f>'06_Presupuesto'!F346</f>
        <v>46339</v>
      </c>
      <c r="E39" s="57">
        <f>'06_Presupuesto'!G346</f>
        <v>46349</v>
      </c>
      <c r="F39" s="51">
        <f t="shared" si="7"/>
        <v>11</v>
      </c>
      <c r="G39" s="64">
        <f>$C39*MAX(0,MIN($E39,EOMONTH($A6,0))-MAX($D39,$A6)+1)/$F39</f>
        <v>529411.76470588241</v>
      </c>
      <c r="H39" s="64">
        <f>$C39*MAX(0,MIN($E39,EOMONTH($A7,0))-MAX($D39,$A7)+1)/$F39</f>
        <v>0</v>
      </c>
      <c r="I39" s="64">
        <f>$C39*MAX(0,MIN($E39,EOMONTH($A8,0))-MAX($D39,$A8)+1)/$F39</f>
        <v>0</v>
      </c>
      <c r="J39" s="64">
        <f>$C39*MAX(0,MIN($E39,EOMONTH($A9,0))-MAX($D39,$A9)+1)/$F39</f>
        <v>0</v>
      </c>
      <c r="K39" s="64">
        <f>$C39*MAX(0,MIN($E39,EOMONTH($A10,0))-MAX($D39,$A10)+1)/$F39</f>
        <v>0</v>
      </c>
      <c r="L39" s="64">
        <f>$C39*MAX(0,MIN($E39,EOMONTH($A11,0))-MAX($D39,$A11)+1)/$F39</f>
        <v>0</v>
      </c>
      <c r="M39" s="64">
        <f>$C39*MAX(0,MIN($E39,EOMONTH($A12,0))-MAX($D39,$A12)+1)/$F39</f>
        <v>0</v>
      </c>
      <c r="N39" s="64">
        <f>$C39*MAX(0,MIN($E39,EOMONTH($A13,0))-MAX($D39,$A13)+1)/$F39</f>
        <v>0</v>
      </c>
      <c r="O39" s="64">
        <f>$C39*MAX(0,MIN($E39,EOMONTH($A14,0))-MAX($D39,$A14)+1)/$F39</f>
        <v>0</v>
      </c>
      <c r="P39" s="64">
        <f>$C39*MAX(0,MIN($E39,EOMONTH($A15,0))-MAX($D39,$A15)+1)/$F39</f>
        <v>0</v>
      </c>
      <c r="Q39" s="64">
        <f>$C39*MAX(0,MIN($E39,EOMONTH($A16,0))-MAX($D39,$A16)+1)/$F39</f>
        <v>0</v>
      </c>
      <c r="R39" s="64">
        <f>$C39*MAX(0,MIN($E39,EOMONTH($A17,0))-MAX($D39,$A17)+1)/$F39</f>
        <v>0</v>
      </c>
      <c r="S39" s="64">
        <f>$C39*MAX(0,MIN($E39,EOMONTH($A18,0))-MAX($D39,$A18)+1)/$F39</f>
        <v>0</v>
      </c>
    </row>
    <row r="40" spans="1:19" ht="34.049999999999997" customHeight="1">
      <c r="A40" s="52" t="str">
        <f>'06_Presupuesto'!A347</f>
        <v>E</v>
      </c>
      <c r="B40" s="52" t="str">
        <f>'06_Presupuesto'!B347</f>
        <v>Relleno, humectación y compactación</v>
      </c>
      <c r="C40" s="52">
        <f>'06_Presupuesto'!C347</f>
        <v>1838305.8823529412</v>
      </c>
      <c r="D40" s="56">
        <f>'06_Presupuesto'!F347</f>
        <v>46350</v>
      </c>
      <c r="E40" s="56">
        <f>'06_Presupuesto'!G347</f>
        <v>46358</v>
      </c>
      <c r="F40" s="52">
        <f t="shared" si="7"/>
        <v>9</v>
      </c>
      <c r="G40" s="63">
        <f>$C40*MAX(0,MIN($E40,EOMONTH($A6,0))-MAX($D40,$A6)+1)/$F40</f>
        <v>1429793.4640522876</v>
      </c>
      <c r="H40" s="63">
        <f>$C40*MAX(0,MIN($E40,EOMONTH($A7,0))-MAX($D40,$A7)+1)/$F40</f>
        <v>408512.41830065357</v>
      </c>
      <c r="I40" s="63">
        <f>$C40*MAX(0,MIN($E40,EOMONTH($A8,0))-MAX($D40,$A8)+1)/$F40</f>
        <v>0</v>
      </c>
      <c r="J40" s="63">
        <f>$C40*MAX(0,MIN($E40,EOMONTH($A9,0))-MAX($D40,$A9)+1)/$F40</f>
        <v>0</v>
      </c>
      <c r="K40" s="63">
        <f>$C40*MAX(0,MIN($E40,EOMONTH($A10,0))-MAX($D40,$A10)+1)/$F40</f>
        <v>0</v>
      </c>
      <c r="L40" s="63">
        <f>$C40*MAX(0,MIN($E40,EOMONTH($A11,0))-MAX($D40,$A11)+1)/$F40</f>
        <v>0</v>
      </c>
      <c r="M40" s="63">
        <f>$C40*MAX(0,MIN($E40,EOMONTH($A12,0))-MAX($D40,$A12)+1)/$F40</f>
        <v>0</v>
      </c>
      <c r="N40" s="63">
        <f>$C40*MAX(0,MIN($E40,EOMONTH($A13,0))-MAX($D40,$A13)+1)/$F40</f>
        <v>0</v>
      </c>
      <c r="O40" s="63">
        <f>$C40*MAX(0,MIN($E40,EOMONTH($A14,0))-MAX($D40,$A14)+1)/$F40</f>
        <v>0</v>
      </c>
      <c r="P40" s="63">
        <f>$C40*MAX(0,MIN($E40,EOMONTH($A15,0))-MAX($D40,$A15)+1)/$F40</f>
        <v>0</v>
      </c>
      <c r="Q40" s="63">
        <f>$C40*MAX(0,MIN($E40,EOMONTH($A16,0))-MAX($D40,$A16)+1)/$F40</f>
        <v>0</v>
      </c>
      <c r="R40" s="63">
        <f>$C40*MAX(0,MIN($E40,EOMONTH($A17,0))-MAX($D40,$A17)+1)/$F40</f>
        <v>0</v>
      </c>
      <c r="S40" s="63">
        <f>$C40*MAX(0,MIN($E40,EOMONTH($A18,0))-MAX($D40,$A18)+1)/$F40</f>
        <v>0</v>
      </c>
    </row>
    <row r="41" spans="1:19" ht="34.049999999999997" customHeight="1">
      <c r="A41" s="51" t="str">
        <f>'06_Presupuesto'!A348</f>
        <v>F</v>
      </c>
      <c r="B41" s="51" t="str">
        <f>'06_Presupuesto'!B348</f>
        <v>Emplantillado de hormigón</v>
      </c>
      <c r="C41" s="51">
        <f>'06_Presupuesto'!C348</f>
        <v>376890.75630252104</v>
      </c>
      <c r="D41" s="57">
        <f>'06_Presupuesto'!F348</f>
        <v>46359</v>
      </c>
      <c r="E41" s="57">
        <f>'06_Presupuesto'!G348</f>
        <v>46363</v>
      </c>
      <c r="F41" s="51">
        <f t="shared" si="7"/>
        <v>5</v>
      </c>
      <c r="G41" s="64">
        <f>$C41*MAX(0,MIN($E41,EOMONTH($A6,0))-MAX($D41,$A6)+1)/$F41</f>
        <v>0</v>
      </c>
      <c r="H41" s="64">
        <f>$C41*MAX(0,MIN($E41,EOMONTH($A7,0))-MAX($D41,$A7)+1)/$F41</f>
        <v>376890.75630252104</v>
      </c>
      <c r="I41" s="64">
        <f>$C41*MAX(0,MIN($E41,EOMONTH($A8,0))-MAX($D41,$A8)+1)/$F41</f>
        <v>0</v>
      </c>
      <c r="J41" s="64">
        <f>$C41*MAX(0,MIN($E41,EOMONTH($A9,0))-MAX($D41,$A9)+1)/$F41</f>
        <v>0</v>
      </c>
      <c r="K41" s="64">
        <f>$C41*MAX(0,MIN($E41,EOMONTH($A10,0))-MAX($D41,$A10)+1)/$F41</f>
        <v>0</v>
      </c>
      <c r="L41" s="64">
        <f>$C41*MAX(0,MIN($E41,EOMONTH($A11,0))-MAX($D41,$A11)+1)/$F41</f>
        <v>0</v>
      </c>
      <c r="M41" s="64">
        <f>$C41*MAX(0,MIN($E41,EOMONTH($A12,0))-MAX($D41,$A12)+1)/$F41</f>
        <v>0</v>
      </c>
      <c r="N41" s="64">
        <f>$C41*MAX(0,MIN($E41,EOMONTH($A13,0))-MAX($D41,$A13)+1)/$F41</f>
        <v>0</v>
      </c>
      <c r="O41" s="64">
        <f>$C41*MAX(0,MIN($E41,EOMONTH($A14,0))-MAX($D41,$A14)+1)/$F41</f>
        <v>0</v>
      </c>
      <c r="P41" s="64">
        <f>$C41*MAX(0,MIN($E41,EOMONTH($A15,0))-MAX($D41,$A15)+1)/$F41</f>
        <v>0</v>
      </c>
      <c r="Q41" s="64">
        <f>$C41*MAX(0,MIN($E41,EOMONTH($A16,0))-MAX($D41,$A16)+1)/$F41</f>
        <v>0</v>
      </c>
      <c r="R41" s="64">
        <f>$C41*MAX(0,MIN($E41,EOMONTH($A17,0))-MAX($D41,$A17)+1)/$F41</f>
        <v>0</v>
      </c>
      <c r="S41" s="64">
        <f>$C41*MAX(0,MIN($E41,EOMONTH($A18,0))-MAX($D41,$A18)+1)/$F41</f>
        <v>0</v>
      </c>
    </row>
    <row r="42" spans="1:19" ht="34.049999999999997" customHeight="1">
      <c r="A42" s="52" t="str">
        <f>'06_Presupuesto'!A349</f>
        <v>G</v>
      </c>
      <c r="B42" s="52" t="str">
        <f>'06_Presupuesto'!B349</f>
        <v>Fundaciones de hormigón armado</v>
      </c>
      <c r="C42" s="52">
        <f>'06_Presupuesto'!C349</f>
        <v>2647058.823529412</v>
      </c>
      <c r="D42" s="56">
        <f>'06_Presupuesto'!F349</f>
        <v>46364</v>
      </c>
      <c r="E42" s="56">
        <f>'06_Presupuesto'!G349</f>
        <v>46376</v>
      </c>
      <c r="F42" s="52">
        <f t="shared" si="7"/>
        <v>13</v>
      </c>
      <c r="G42" s="63">
        <f>$C42*MAX(0,MIN($E42,EOMONTH($A6,0))-MAX($D42,$A6)+1)/$F42</f>
        <v>0</v>
      </c>
      <c r="H42" s="63">
        <f>$C42*MAX(0,MIN($E42,EOMONTH($A7,0))-MAX($D42,$A7)+1)/$F42</f>
        <v>2647058.823529412</v>
      </c>
      <c r="I42" s="63">
        <f>$C42*MAX(0,MIN($E42,EOMONTH($A8,0))-MAX($D42,$A8)+1)/$F42</f>
        <v>0</v>
      </c>
      <c r="J42" s="63">
        <f>$C42*MAX(0,MIN($E42,EOMONTH($A9,0))-MAX($D42,$A9)+1)/$F42</f>
        <v>0</v>
      </c>
      <c r="K42" s="63">
        <f>$C42*MAX(0,MIN($E42,EOMONTH($A10,0))-MAX($D42,$A10)+1)/$F42</f>
        <v>0</v>
      </c>
      <c r="L42" s="63">
        <f>$C42*MAX(0,MIN($E42,EOMONTH($A11,0))-MAX($D42,$A11)+1)/$F42</f>
        <v>0</v>
      </c>
      <c r="M42" s="63">
        <f>$C42*MAX(0,MIN($E42,EOMONTH($A12,0))-MAX($D42,$A12)+1)/$F42</f>
        <v>0</v>
      </c>
      <c r="N42" s="63">
        <f>$C42*MAX(0,MIN($E42,EOMONTH($A13,0))-MAX($D42,$A13)+1)/$F42</f>
        <v>0</v>
      </c>
      <c r="O42" s="63">
        <f>$C42*MAX(0,MIN($E42,EOMONTH($A14,0))-MAX($D42,$A14)+1)/$F42</f>
        <v>0</v>
      </c>
      <c r="P42" s="63">
        <f>$C42*MAX(0,MIN($E42,EOMONTH($A15,0))-MAX($D42,$A15)+1)/$F42</f>
        <v>0</v>
      </c>
      <c r="Q42" s="63">
        <f>$C42*MAX(0,MIN($E42,EOMONTH($A16,0))-MAX($D42,$A16)+1)/$F42</f>
        <v>0</v>
      </c>
      <c r="R42" s="63">
        <f>$C42*MAX(0,MIN($E42,EOMONTH($A17,0))-MAX($D42,$A17)+1)/$F42</f>
        <v>0</v>
      </c>
      <c r="S42" s="63">
        <f>$C42*MAX(0,MIN($E42,EOMONTH($A18,0))-MAX($D42,$A18)+1)/$F42</f>
        <v>0</v>
      </c>
    </row>
    <row r="43" spans="1:19" ht="34.049999999999997" customHeight="1">
      <c r="A43" s="51" t="str">
        <f>'06_Presupuesto'!A350</f>
        <v>H</v>
      </c>
      <c r="B43" s="51" t="str">
        <f>'06_Presupuesto'!B350</f>
        <v>Radier y losas de hormigón</v>
      </c>
      <c r="C43" s="51">
        <f>'06_Presupuesto'!C350</f>
        <v>4864860.5042016804</v>
      </c>
      <c r="D43" s="57">
        <f>'06_Presupuesto'!F350</f>
        <v>46377</v>
      </c>
      <c r="E43" s="57">
        <f>'06_Presupuesto'!G350</f>
        <v>46388</v>
      </c>
      <c r="F43" s="51">
        <f t="shared" si="7"/>
        <v>12</v>
      </c>
      <c r="G43" s="64">
        <f>$C43*MAX(0,MIN($E43,EOMONTH($A6,0))-MAX($D43,$A6)+1)/$F43</f>
        <v>0</v>
      </c>
      <c r="H43" s="64">
        <f>$C43*MAX(0,MIN($E43,EOMONTH($A7,0))-MAX($D43,$A7)+1)/$F43</f>
        <v>4459455.4621848734</v>
      </c>
      <c r="I43" s="64">
        <f>$C43*MAX(0,MIN($E43,EOMONTH($A8,0))-MAX($D43,$A8)+1)/$F43</f>
        <v>405405.04201680672</v>
      </c>
      <c r="J43" s="64">
        <f>$C43*MAX(0,MIN($E43,EOMONTH($A9,0))-MAX($D43,$A9)+1)/$F43</f>
        <v>0</v>
      </c>
      <c r="K43" s="64">
        <f>$C43*MAX(0,MIN($E43,EOMONTH($A10,0))-MAX($D43,$A10)+1)/$F43</f>
        <v>0</v>
      </c>
      <c r="L43" s="64">
        <f>$C43*MAX(0,MIN($E43,EOMONTH($A11,0))-MAX($D43,$A11)+1)/$F43</f>
        <v>0</v>
      </c>
      <c r="M43" s="64">
        <f>$C43*MAX(0,MIN($E43,EOMONTH($A12,0))-MAX($D43,$A12)+1)/$F43</f>
        <v>0</v>
      </c>
      <c r="N43" s="64">
        <f>$C43*MAX(0,MIN($E43,EOMONTH($A13,0))-MAX($D43,$A13)+1)/$F43</f>
        <v>0</v>
      </c>
      <c r="O43" s="64">
        <f>$C43*MAX(0,MIN($E43,EOMONTH($A14,0))-MAX($D43,$A14)+1)/$F43</f>
        <v>0</v>
      </c>
      <c r="P43" s="64">
        <f>$C43*MAX(0,MIN($E43,EOMONTH($A15,0))-MAX($D43,$A15)+1)/$F43</f>
        <v>0</v>
      </c>
      <c r="Q43" s="64">
        <f>$C43*MAX(0,MIN($E43,EOMONTH($A16,0))-MAX($D43,$A16)+1)/$F43</f>
        <v>0</v>
      </c>
      <c r="R43" s="64">
        <f>$C43*MAX(0,MIN($E43,EOMONTH($A17,0))-MAX($D43,$A17)+1)/$F43</f>
        <v>0</v>
      </c>
      <c r="S43" s="64">
        <f>$C43*MAX(0,MIN($E43,EOMONTH($A18,0))-MAX($D43,$A18)+1)/$F43</f>
        <v>0</v>
      </c>
    </row>
    <row r="44" spans="1:19" ht="34.049999999999997" customHeight="1">
      <c r="A44" s="52" t="str">
        <f>'06_Presupuesto'!A351</f>
        <v>I</v>
      </c>
      <c r="B44" s="52" t="str">
        <f>'06_Presupuesto'!B351</f>
        <v>Estructura metálica y viga reticulada</v>
      </c>
      <c r="C44" s="52">
        <f>'06_Presupuesto'!C351</f>
        <v>2246000</v>
      </c>
      <c r="D44" s="56">
        <f>'06_Presupuesto'!F351</f>
        <v>46377</v>
      </c>
      <c r="E44" s="56">
        <f>'06_Presupuesto'!G351</f>
        <v>46396</v>
      </c>
      <c r="F44" s="52">
        <f t="shared" si="7"/>
        <v>20</v>
      </c>
      <c r="G44" s="63">
        <f>$C44*MAX(0,MIN($E44,EOMONTH($A6,0))-MAX($D44,$A6)+1)/$F44</f>
        <v>0</v>
      </c>
      <c r="H44" s="63">
        <f>$C44*MAX(0,MIN($E44,EOMONTH($A7,0))-MAX($D44,$A7)+1)/$F44</f>
        <v>1235300</v>
      </c>
      <c r="I44" s="63">
        <f>$C44*MAX(0,MIN($E44,EOMONTH($A8,0))-MAX($D44,$A8)+1)/$F44</f>
        <v>1010700</v>
      </c>
      <c r="J44" s="63">
        <f>$C44*MAX(0,MIN($E44,EOMONTH($A9,0))-MAX($D44,$A9)+1)/$F44</f>
        <v>0</v>
      </c>
      <c r="K44" s="63">
        <f>$C44*MAX(0,MIN($E44,EOMONTH($A10,0))-MAX($D44,$A10)+1)/$F44</f>
        <v>0</v>
      </c>
      <c r="L44" s="63">
        <f>$C44*MAX(0,MIN($E44,EOMONTH($A11,0))-MAX($D44,$A11)+1)/$F44</f>
        <v>0</v>
      </c>
      <c r="M44" s="63">
        <f>$C44*MAX(0,MIN($E44,EOMONTH($A12,0))-MAX($D44,$A12)+1)/$F44</f>
        <v>0</v>
      </c>
      <c r="N44" s="63">
        <f>$C44*MAX(0,MIN($E44,EOMONTH($A13,0))-MAX($D44,$A13)+1)/$F44</f>
        <v>0</v>
      </c>
      <c r="O44" s="63">
        <f>$C44*MAX(0,MIN($E44,EOMONTH($A14,0))-MAX($D44,$A14)+1)/$F44</f>
        <v>0</v>
      </c>
      <c r="P44" s="63">
        <f>$C44*MAX(0,MIN($E44,EOMONTH($A15,0))-MAX($D44,$A15)+1)/$F44</f>
        <v>0</v>
      </c>
      <c r="Q44" s="63">
        <f>$C44*MAX(0,MIN($E44,EOMONTH($A16,0))-MAX($D44,$A16)+1)/$F44</f>
        <v>0</v>
      </c>
      <c r="R44" s="63">
        <f>$C44*MAX(0,MIN($E44,EOMONTH($A17,0))-MAX($D44,$A17)+1)/$F44</f>
        <v>0</v>
      </c>
      <c r="S44" s="63">
        <f>$C44*MAX(0,MIN($E44,EOMONTH($A18,0))-MAX($D44,$A18)+1)/$F44</f>
        <v>0</v>
      </c>
    </row>
    <row r="45" spans="1:19" ht="34.049999999999997" customHeight="1">
      <c r="A45" s="51" t="str">
        <f>'06_Presupuesto'!A352</f>
        <v>J</v>
      </c>
      <c r="B45" s="51" t="str">
        <f>'06_Presupuesto'!B352</f>
        <v>Cubierta y hojalatería</v>
      </c>
      <c r="C45" s="51">
        <f>'06_Presupuesto'!C352</f>
        <v>3300826.0504201679</v>
      </c>
      <c r="D45" s="57">
        <f>'06_Presupuesto'!F352</f>
        <v>46397</v>
      </c>
      <c r="E45" s="57">
        <f>'06_Presupuesto'!G352</f>
        <v>46408</v>
      </c>
      <c r="F45" s="51">
        <f t="shared" si="7"/>
        <v>12</v>
      </c>
      <c r="G45" s="64">
        <f>$C45*MAX(0,MIN($E45,EOMONTH($A6,0))-MAX($D45,$A6)+1)/$F45</f>
        <v>0</v>
      </c>
      <c r="H45" s="64">
        <f>$C45*MAX(0,MIN($E45,EOMONTH($A7,0))-MAX($D45,$A7)+1)/$F45</f>
        <v>0</v>
      </c>
      <c r="I45" s="64">
        <f>$C45*MAX(0,MIN($E45,EOMONTH($A8,0))-MAX($D45,$A8)+1)/$F45</f>
        <v>3300826.0504201674</v>
      </c>
      <c r="J45" s="64">
        <f>$C45*MAX(0,MIN($E45,EOMONTH($A9,0))-MAX($D45,$A9)+1)/$F45</f>
        <v>0</v>
      </c>
      <c r="K45" s="64">
        <f>$C45*MAX(0,MIN($E45,EOMONTH($A10,0))-MAX($D45,$A10)+1)/$F45</f>
        <v>0</v>
      </c>
      <c r="L45" s="64">
        <f>$C45*MAX(0,MIN($E45,EOMONTH($A11,0))-MAX($D45,$A11)+1)/$F45</f>
        <v>0</v>
      </c>
      <c r="M45" s="64">
        <f>$C45*MAX(0,MIN($E45,EOMONTH($A12,0))-MAX($D45,$A12)+1)/$F45</f>
        <v>0</v>
      </c>
      <c r="N45" s="64">
        <f>$C45*MAX(0,MIN($E45,EOMONTH($A13,0))-MAX($D45,$A13)+1)/$F45</f>
        <v>0</v>
      </c>
      <c r="O45" s="64">
        <f>$C45*MAX(0,MIN($E45,EOMONTH($A14,0))-MAX($D45,$A14)+1)/$F45</f>
        <v>0</v>
      </c>
      <c r="P45" s="64">
        <f>$C45*MAX(0,MIN($E45,EOMONTH($A15,0))-MAX($D45,$A15)+1)/$F45</f>
        <v>0</v>
      </c>
      <c r="Q45" s="64">
        <f>$C45*MAX(0,MIN($E45,EOMONTH($A16,0))-MAX($D45,$A16)+1)/$F45</f>
        <v>0</v>
      </c>
      <c r="R45" s="64">
        <f>$C45*MAX(0,MIN($E45,EOMONTH($A17,0))-MAX($D45,$A17)+1)/$F45</f>
        <v>0</v>
      </c>
      <c r="S45" s="64">
        <f>$C45*MAX(0,MIN($E45,EOMONTH($A18,0))-MAX($D45,$A18)+1)/$F45</f>
        <v>0</v>
      </c>
    </row>
    <row r="46" spans="1:19" ht="34.049999999999997" customHeight="1">
      <c r="A46" s="52" t="str">
        <f>'06_Presupuesto'!A353</f>
        <v>K</v>
      </c>
      <c r="B46" s="52" t="str">
        <f>'06_Presupuesto'!B353</f>
        <v>Muros y tabiques Metalcon</v>
      </c>
      <c r="C46" s="52">
        <f>'06_Presupuesto'!C353</f>
        <v>12679327.731092436</v>
      </c>
      <c r="D46" s="56">
        <f>'06_Presupuesto'!F353</f>
        <v>46377</v>
      </c>
      <c r="E46" s="56">
        <f>'06_Presupuesto'!G353</f>
        <v>46394</v>
      </c>
      <c r="F46" s="52">
        <f t="shared" si="7"/>
        <v>18</v>
      </c>
      <c r="G46" s="63">
        <f>$C46*MAX(0,MIN($E46,EOMONTH($A6,0))-MAX($D46,$A6)+1)/$F46</f>
        <v>0</v>
      </c>
      <c r="H46" s="63">
        <f>$C46*MAX(0,MIN($E46,EOMONTH($A7,0))-MAX($D46,$A7)+1)/$F46</f>
        <v>7748478.0578898229</v>
      </c>
      <c r="I46" s="63">
        <f>$C46*MAX(0,MIN($E46,EOMONTH($A8,0))-MAX($D46,$A8)+1)/$F46</f>
        <v>4930849.6732026143</v>
      </c>
      <c r="J46" s="63">
        <f>$C46*MAX(0,MIN($E46,EOMONTH($A9,0))-MAX($D46,$A9)+1)/$F46</f>
        <v>0</v>
      </c>
      <c r="K46" s="63">
        <f>$C46*MAX(0,MIN($E46,EOMONTH($A10,0))-MAX($D46,$A10)+1)/$F46</f>
        <v>0</v>
      </c>
      <c r="L46" s="63">
        <f>$C46*MAX(0,MIN($E46,EOMONTH($A11,0))-MAX($D46,$A11)+1)/$F46</f>
        <v>0</v>
      </c>
      <c r="M46" s="63">
        <f>$C46*MAX(0,MIN($E46,EOMONTH($A12,0))-MAX($D46,$A12)+1)/$F46</f>
        <v>0</v>
      </c>
      <c r="N46" s="63">
        <f>$C46*MAX(0,MIN($E46,EOMONTH($A13,0))-MAX($D46,$A13)+1)/$F46</f>
        <v>0</v>
      </c>
      <c r="O46" s="63">
        <f>$C46*MAX(0,MIN($E46,EOMONTH($A14,0))-MAX($D46,$A14)+1)/$F46</f>
        <v>0</v>
      </c>
      <c r="P46" s="63">
        <f>$C46*MAX(0,MIN($E46,EOMONTH($A15,0))-MAX($D46,$A15)+1)/$F46</f>
        <v>0</v>
      </c>
      <c r="Q46" s="63">
        <f>$C46*MAX(0,MIN($E46,EOMONTH($A16,0))-MAX($D46,$A16)+1)/$F46</f>
        <v>0</v>
      </c>
      <c r="R46" s="63">
        <f>$C46*MAX(0,MIN($E46,EOMONTH($A17,0))-MAX($D46,$A17)+1)/$F46</f>
        <v>0</v>
      </c>
      <c r="S46" s="63">
        <f>$C46*MAX(0,MIN($E46,EOMONTH($A18,0))-MAX($D46,$A18)+1)/$F46</f>
        <v>0</v>
      </c>
    </row>
    <row r="47" spans="1:19" ht="34.049999999999997" customHeight="1">
      <c r="A47" s="51" t="str">
        <f>'06_Presupuesto'!A354</f>
        <v>L</v>
      </c>
      <c r="B47" s="51" t="str">
        <f>'06_Presupuesto'!B354</f>
        <v>Instalación eléctrica interior</v>
      </c>
      <c r="C47" s="51">
        <f>'06_Presupuesto'!C354</f>
        <v>4052689.0756302522</v>
      </c>
      <c r="D47" s="57">
        <f>'06_Presupuesto'!F354</f>
        <v>46409</v>
      </c>
      <c r="E47" s="57">
        <f>'06_Presupuesto'!G354</f>
        <v>46422</v>
      </c>
      <c r="F47" s="51">
        <f t="shared" si="7"/>
        <v>14</v>
      </c>
      <c r="G47" s="64">
        <f>$C47*MAX(0,MIN($E47,EOMONTH($A6,0))-MAX($D47,$A6)+1)/$F47</f>
        <v>0</v>
      </c>
      <c r="H47" s="64">
        <f>$C47*MAX(0,MIN($E47,EOMONTH($A7,0))-MAX($D47,$A7)+1)/$F47</f>
        <v>0</v>
      </c>
      <c r="I47" s="64">
        <f>$C47*MAX(0,MIN($E47,EOMONTH($A8,0))-MAX($D47,$A8)+1)/$F47</f>
        <v>2894777.9111644658</v>
      </c>
      <c r="J47" s="64">
        <f>$C47*MAX(0,MIN($E47,EOMONTH($A9,0))-MAX($D47,$A9)+1)/$F47</f>
        <v>1157911.1644657864</v>
      </c>
      <c r="K47" s="64">
        <f>$C47*MAX(0,MIN($E47,EOMONTH($A10,0))-MAX($D47,$A10)+1)/$F47</f>
        <v>0</v>
      </c>
      <c r="L47" s="64">
        <f>$C47*MAX(0,MIN($E47,EOMONTH($A11,0))-MAX($D47,$A11)+1)/$F47</f>
        <v>0</v>
      </c>
      <c r="M47" s="64">
        <f>$C47*MAX(0,MIN($E47,EOMONTH($A12,0))-MAX($D47,$A12)+1)/$F47</f>
        <v>0</v>
      </c>
      <c r="N47" s="64">
        <f>$C47*MAX(0,MIN($E47,EOMONTH($A13,0))-MAX($D47,$A13)+1)/$F47</f>
        <v>0</v>
      </c>
      <c r="O47" s="64">
        <f>$C47*MAX(0,MIN($E47,EOMONTH($A14,0))-MAX($D47,$A14)+1)/$F47</f>
        <v>0</v>
      </c>
      <c r="P47" s="64">
        <f>$C47*MAX(0,MIN($E47,EOMONTH($A15,0))-MAX($D47,$A15)+1)/$F47</f>
        <v>0</v>
      </c>
      <c r="Q47" s="64">
        <f>$C47*MAX(0,MIN($E47,EOMONTH($A16,0))-MAX($D47,$A16)+1)/$F47</f>
        <v>0</v>
      </c>
      <c r="R47" s="64">
        <f>$C47*MAX(0,MIN($E47,EOMONTH($A17,0))-MAX($D47,$A17)+1)/$F47</f>
        <v>0</v>
      </c>
      <c r="S47" s="64">
        <f>$C47*MAX(0,MIN($E47,EOMONTH($A18,0))-MAX($D47,$A18)+1)/$F47</f>
        <v>0</v>
      </c>
    </row>
    <row r="48" spans="1:19" ht="34.049999999999997" customHeight="1">
      <c r="A48" s="52" t="str">
        <f>'06_Presupuesto'!A355</f>
        <v>M</v>
      </c>
      <c r="B48" s="52" t="str">
        <f>'06_Presupuesto'!B355</f>
        <v>Red de agua potable</v>
      </c>
      <c r="C48" s="52">
        <f>'06_Presupuesto'!C355</f>
        <v>2618455.4621848743</v>
      </c>
      <c r="D48" s="56">
        <f>'06_Presupuesto'!F355</f>
        <v>46395</v>
      </c>
      <c r="E48" s="56">
        <f>'06_Presupuesto'!G355</f>
        <v>46406</v>
      </c>
      <c r="F48" s="52">
        <f t="shared" si="7"/>
        <v>12</v>
      </c>
      <c r="G48" s="63">
        <f>$C48*MAX(0,MIN($E48,EOMONTH($A6,0))-MAX($D48,$A6)+1)/$F48</f>
        <v>0</v>
      </c>
      <c r="H48" s="63">
        <f>$C48*MAX(0,MIN($E48,EOMONTH($A7,0))-MAX($D48,$A7)+1)/$F48</f>
        <v>0</v>
      </c>
      <c r="I48" s="63">
        <f>$C48*MAX(0,MIN($E48,EOMONTH($A8,0))-MAX($D48,$A8)+1)/$F48</f>
        <v>2618455.4621848743</v>
      </c>
      <c r="J48" s="63">
        <f>$C48*MAX(0,MIN($E48,EOMONTH($A9,0))-MAX($D48,$A9)+1)/$F48</f>
        <v>0</v>
      </c>
      <c r="K48" s="63">
        <f>$C48*MAX(0,MIN($E48,EOMONTH($A10,0))-MAX($D48,$A10)+1)/$F48</f>
        <v>0</v>
      </c>
      <c r="L48" s="63">
        <f>$C48*MAX(0,MIN($E48,EOMONTH($A11,0))-MAX($D48,$A11)+1)/$F48</f>
        <v>0</v>
      </c>
      <c r="M48" s="63">
        <f>$C48*MAX(0,MIN($E48,EOMONTH($A12,0))-MAX($D48,$A12)+1)/$F48</f>
        <v>0</v>
      </c>
      <c r="N48" s="63">
        <f>$C48*MAX(0,MIN($E48,EOMONTH($A13,0))-MAX($D48,$A13)+1)/$F48</f>
        <v>0</v>
      </c>
      <c r="O48" s="63">
        <f>$C48*MAX(0,MIN($E48,EOMONTH($A14,0))-MAX($D48,$A14)+1)/$F48</f>
        <v>0</v>
      </c>
      <c r="P48" s="63">
        <f>$C48*MAX(0,MIN($E48,EOMONTH($A15,0))-MAX($D48,$A15)+1)/$F48</f>
        <v>0</v>
      </c>
      <c r="Q48" s="63">
        <f>$C48*MAX(0,MIN($E48,EOMONTH($A16,0))-MAX($D48,$A16)+1)/$F48</f>
        <v>0</v>
      </c>
      <c r="R48" s="63">
        <f>$C48*MAX(0,MIN($E48,EOMONTH($A17,0))-MAX($D48,$A17)+1)/$F48</f>
        <v>0</v>
      </c>
      <c r="S48" s="63">
        <f>$C48*MAX(0,MIN($E48,EOMONTH($A18,0))-MAX($D48,$A18)+1)/$F48</f>
        <v>0</v>
      </c>
    </row>
    <row r="49" spans="1:19" ht="34.049999999999997" customHeight="1">
      <c r="A49" s="51" t="str">
        <f>'06_Presupuesto'!A356</f>
        <v>N</v>
      </c>
      <c r="B49" s="51" t="str">
        <f>'06_Presupuesto'!B356</f>
        <v>Red de alcantarillado</v>
      </c>
      <c r="C49" s="51">
        <f>'06_Presupuesto'!C356</f>
        <v>2673923.5294117648</v>
      </c>
      <c r="D49" s="57">
        <f>'06_Presupuesto'!F356</f>
        <v>46359</v>
      </c>
      <c r="E49" s="57">
        <f>'06_Presupuesto'!G356</f>
        <v>46372</v>
      </c>
      <c r="F49" s="51">
        <f t="shared" si="7"/>
        <v>14</v>
      </c>
      <c r="G49" s="64">
        <f>$C49*MAX(0,MIN($E49,EOMONTH($A6,0))-MAX($D49,$A6)+1)/$F49</f>
        <v>0</v>
      </c>
      <c r="H49" s="64">
        <f>$C49*MAX(0,MIN($E49,EOMONTH($A7,0))-MAX($D49,$A7)+1)/$F49</f>
        <v>2673923.5294117653</v>
      </c>
      <c r="I49" s="64">
        <f>$C49*MAX(0,MIN($E49,EOMONTH($A8,0))-MAX($D49,$A8)+1)/$F49</f>
        <v>0</v>
      </c>
      <c r="J49" s="64">
        <f>$C49*MAX(0,MIN($E49,EOMONTH($A9,0))-MAX($D49,$A9)+1)/$F49</f>
        <v>0</v>
      </c>
      <c r="K49" s="64">
        <f>$C49*MAX(0,MIN($E49,EOMONTH($A10,0))-MAX($D49,$A10)+1)/$F49</f>
        <v>0</v>
      </c>
      <c r="L49" s="64">
        <f>$C49*MAX(0,MIN($E49,EOMONTH($A11,0))-MAX($D49,$A11)+1)/$F49</f>
        <v>0</v>
      </c>
      <c r="M49" s="64">
        <f>$C49*MAX(0,MIN($E49,EOMONTH($A12,0))-MAX($D49,$A12)+1)/$F49</f>
        <v>0</v>
      </c>
      <c r="N49" s="64">
        <f>$C49*MAX(0,MIN($E49,EOMONTH($A13,0))-MAX($D49,$A13)+1)/$F49</f>
        <v>0</v>
      </c>
      <c r="O49" s="64">
        <f>$C49*MAX(0,MIN($E49,EOMONTH($A14,0))-MAX($D49,$A14)+1)/$F49</f>
        <v>0</v>
      </c>
      <c r="P49" s="64">
        <f>$C49*MAX(0,MIN($E49,EOMONTH($A15,0))-MAX($D49,$A15)+1)/$F49</f>
        <v>0</v>
      </c>
      <c r="Q49" s="64">
        <f>$C49*MAX(0,MIN($E49,EOMONTH($A16,0))-MAX($D49,$A16)+1)/$F49</f>
        <v>0</v>
      </c>
      <c r="R49" s="64">
        <f>$C49*MAX(0,MIN($E49,EOMONTH($A17,0))-MAX($D49,$A17)+1)/$F49</f>
        <v>0</v>
      </c>
      <c r="S49" s="64">
        <f>$C49*MAX(0,MIN($E49,EOMONTH($A18,0))-MAX($D49,$A18)+1)/$F49</f>
        <v>0</v>
      </c>
    </row>
    <row r="50" spans="1:19" ht="34.049999999999997" customHeight="1">
      <c r="A50" s="52" t="str">
        <f>'06_Presupuesto'!A357</f>
        <v>O</v>
      </c>
      <c r="B50" s="52" t="str">
        <f>'06_Presupuesto'!B357</f>
        <v>Instalación de artefactos sanitarios</v>
      </c>
      <c r="C50" s="52">
        <f>'06_Presupuesto'!C357</f>
        <v>1382352.9411764704</v>
      </c>
      <c r="D50" s="56">
        <f>'06_Presupuesto'!F357</f>
        <v>46407</v>
      </c>
      <c r="E50" s="56">
        <f>'06_Presupuesto'!G357</f>
        <v>46414</v>
      </c>
      <c r="F50" s="52">
        <f t="shared" si="7"/>
        <v>8</v>
      </c>
      <c r="G50" s="63">
        <f>$C50*MAX(0,MIN($E50,EOMONTH($A6,0))-MAX($D50,$A6)+1)/$F50</f>
        <v>0</v>
      </c>
      <c r="H50" s="63">
        <f>$C50*MAX(0,MIN($E50,EOMONTH($A7,0))-MAX($D50,$A7)+1)/$F50</f>
        <v>0</v>
      </c>
      <c r="I50" s="63">
        <f>$C50*MAX(0,MIN($E50,EOMONTH($A8,0))-MAX($D50,$A8)+1)/$F50</f>
        <v>1382352.9411764704</v>
      </c>
      <c r="J50" s="63">
        <f>$C50*MAX(0,MIN($E50,EOMONTH($A9,0))-MAX($D50,$A9)+1)/$F50</f>
        <v>0</v>
      </c>
      <c r="K50" s="63">
        <f>$C50*MAX(0,MIN($E50,EOMONTH($A10,0))-MAX($D50,$A10)+1)/$F50</f>
        <v>0</v>
      </c>
      <c r="L50" s="63">
        <f>$C50*MAX(0,MIN($E50,EOMONTH($A11,0))-MAX($D50,$A11)+1)/$F50</f>
        <v>0</v>
      </c>
      <c r="M50" s="63">
        <f>$C50*MAX(0,MIN($E50,EOMONTH($A12,0))-MAX($D50,$A12)+1)/$F50</f>
        <v>0</v>
      </c>
      <c r="N50" s="63">
        <f>$C50*MAX(0,MIN($E50,EOMONTH($A13,0))-MAX($D50,$A13)+1)/$F50</f>
        <v>0</v>
      </c>
      <c r="O50" s="63">
        <f>$C50*MAX(0,MIN($E50,EOMONTH($A14,0))-MAX($D50,$A14)+1)/$F50</f>
        <v>0</v>
      </c>
      <c r="P50" s="63">
        <f>$C50*MAX(0,MIN($E50,EOMONTH($A15,0))-MAX($D50,$A15)+1)/$F50</f>
        <v>0</v>
      </c>
      <c r="Q50" s="63">
        <f>$C50*MAX(0,MIN($E50,EOMONTH($A16,0))-MAX($D50,$A16)+1)/$F50</f>
        <v>0</v>
      </c>
      <c r="R50" s="63">
        <f>$C50*MAX(0,MIN($E50,EOMONTH($A17,0))-MAX($D50,$A17)+1)/$F50</f>
        <v>0</v>
      </c>
      <c r="S50" s="63">
        <f>$C50*MAX(0,MIN($E50,EOMONTH($A18,0))-MAX($D50,$A18)+1)/$F50</f>
        <v>0</v>
      </c>
    </row>
    <row r="51" spans="1:19" ht="34.049999999999997" customHeight="1">
      <c r="A51" s="51" t="str">
        <f>'06_Presupuesto'!A358</f>
        <v>P</v>
      </c>
      <c r="B51" s="51" t="str">
        <f>'06_Presupuesto'!B358</f>
        <v>Pruebas, conexiones y certificaciones</v>
      </c>
      <c r="C51" s="51">
        <f>'06_Presupuesto'!C358</f>
        <v>0</v>
      </c>
      <c r="D51" s="57">
        <f>'06_Presupuesto'!F358</f>
        <v>46423</v>
      </c>
      <c r="E51" s="57">
        <f>'06_Presupuesto'!G358</f>
        <v>46430</v>
      </c>
      <c r="F51" s="51">
        <f t="shared" si="7"/>
        <v>8</v>
      </c>
      <c r="G51" s="64">
        <f>$C51*MAX(0,MIN($E51,EOMONTH($A6,0))-MAX($D51,$A6)+1)/$F51</f>
        <v>0</v>
      </c>
      <c r="H51" s="64">
        <f>$C51*MAX(0,MIN($E51,EOMONTH($A7,0))-MAX($D51,$A7)+1)/$F51</f>
        <v>0</v>
      </c>
      <c r="I51" s="64">
        <f>$C51*MAX(0,MIN($E51,EOMONTH($A8,0))-MAX($D51,$A8)+1)/$F51</f>
        <v>0</v>
      </c>
      <c r="J51" s="64">
        <f>$C51*MAX(0,MIN($E51,EOMONTH($A9,0))-MAX($D51,$A9)+1)/$F51</f>
        <v>0</v>
      </c>
      <c r="K51" s="64">
        <f>$C51*MAX(0,MIN($E51,EOMONTH($A10,0))-MAX($D51,$A10)+1)/$F51</f>
        <v>0</v>
      </c>
      <c r="L51" s="64">
        <f>$C51*MAX(0,MIN($E51,EOMONTH($A11,0))-MAX($D51,$A11)+1)/$F51</f>
        <v>0</v>
      </c>
      <c r="M51" s="64">
        <f>$C51*MAX(0,MIN($E51,EOMONTH($A12,0))-MAX($D51,$A12)+1)/$F51</f>
        <v>0</v>
      </c>
      <c r="N51" s="64">
        <f>$C51*MAX(0,MIN($E51,EOMONTH($A13,0))-MAX($D51,$A13)+1)/$F51</f>
        <v>0</v>
      </c>
      <c r="O51" s="64">
        <f>$C51*MAX(0,MIN($E51,EOMONTH($A14,0))-MAX($D51,$A14)+1)/$F51</f>
        <v>0</v>
      </c>
      <c r="P51" s="64">
        <f>$C51*MAX(0,MIN($E51,EOMONTH($A15,0))-MAX($D51,$A15)+1)/$F51</f>
        <v>0</v>
      </c>
      <c r="Q51" s="64">
        <f>$C51*MAX(0,MIN($E51,EOMONTH($A16,0))-MAX($D51,$A16)+1)/$F51</f>
        <v>0</v>
      </c>
      <c r="R51" s="64">
        <f>$C51*MAX(0,MIN($E51,EOMONTH($A17,0))-MAX($D51,$A17)+1)/$F51</f>
        <v>0</v>
      </c>
      <c r="S51" s="64">
        <f>$C51*MAX(0,MIN($E51,EOMONTH($A18,0))-MAX($D51,$A18)+1)/$F51</f>
        <v>0</v>
      </c>
    </row>
    <row r="52" spans="1:19" ht="34.049999999999997" customHeight="1">
      <c r="A52" s="52" t="str">
        <f>'06_Presupuesto'!A359</f>
        <v>Q</v>
      </c>
      <c r="B52" s="52" t="str">
        <f>'06_Presupuesto'!B359</f>
        <v>Revestimientos interiores</v>
      </c>
      <c r="C52" s="52">
        <f>'06_Presupuesto'!C359</f>
        <v>3102857.1428571427</v>
      </c>
      <c r="D52" s="56">
        <f>'06_Presupuesto'!F359</f>
        <v>46423</v>
      </c>
      <c r="E52" s="56">
        <f>'06_Presupuesto'!G359</f>
        <v>46438</v>
      </c>
      <c r="F52" s="52">
        <f t="shared" si="7"/>
        <v>16</v>
      </c>
      <c r="G52" s="63">
        <f>$C52*MAX(0,MIN($E52,EOMONTH($A6,0))-MAX($D52,$A6)+1)/$F52</f>
        <v>0</v>
      </c>
      <c r="H52" s="63">
        <f>$C52*MAX(0,MIN($E52,EOMONTH($A7,0))-MAX($D52,$A7)+1)/$F52</f>
        <v>0</v>
      </c>
      <c r="I52" s="63">
        <f>$C52*MAX(0,MIN($E52,EOMONTH($A8,0))-MAX($D52,$A8)+1)/$F52</f>
        <v>0</v>
      </c>
      <c r="J52" s="63">
        <f>$C52*MAX(0,MIN($E52,EOMONTH($A9,0))-MAX($D52,$A9)+1)/$F52</f>
        <v>3102857.1428571427</v>
      </c>
      <c r="K52" s="63">
        <f>$C52*MAX(0,MIN($E52,EOMONTH($A10,0))-MAX($D52,$A10)+1)/$F52</f>
        <v>0</v>
      </c>
      <c r="L52" s="63">
        <f>$C52*MAX(0,MIN($E52,EOMONTH($A11,0))-MAX($D52,$A11)+1)/$F52</f>
        <v>0</v>
      </c>
      <c r="M52" s="63">
        <f>$C52*MAX(0,MIN($E52,EOMONTH($A12,0))-MAX($D52,$A12)+1)/$F52</f>
        <v>0</v>
      </c>
      <c r="N52" s="63">
        <f>$C52*MAX(0,MIN($E52,EOMONTH($A13,0))-MAX($D52,$A13)+1)/$F52</f>
        <v>0</v>
      </c>
      <c r="O52" s="63">
        <f>$C52*MAX(0,MIN($E52,EOMONTH($A14,0))-MAX($D52,$A14)+1)/$F52</f>
        <v>0</v>
      </c>
      <c r="P52" s="63">
        <f>$C52*MAX(0,MIN($E52,EOMONTH($A15,0))-MAX($D52,$A15)+1)/$F52</f>
        <v>0</v>
      </c>
      <c r="Q52" s="63">
        <f>$C52*MAX(0,MIN($E52,EOMONTH($A16,0))-MAX($D52,$A16)+1)/$F52</f>
        <v>0</v>
      </c>
      <c r="R52" s="63">
        <f>$C52*MAX(0,MIN($E52,EOMONTH($A17,0))-MAX($D52,$A17)+1)/$F52</f>
        <v>0</v>
      </c>
      <c r="S52" s="63">
        <f>$C52*MAX(0,MIN($E52,EOMONTH($A18,0))-MAX($D52,$A18)+1)/$F52</f>
        <v>0</v>
      </c>
    </row>
    <row r="53" spans="1:19" ht="34.049999999999997" customHeight="1">
      <c r="A53" s="51" t="str">
        <f>'06_Presupuesto'!A360</f>
        <v>R</v>
      </c>
      <c r="B53" s="51" t="str">
        <f>'06_Presupuesto'!B360</f>
        <v>Cielos y elementos complementarios</v>
      </c>
      <c r="C53" s="51">
        <f>'06_Presupuesto'!C360</f>
        <v>2127041.176470588</v>
      </c>
      <c r="D53" s="57">
        <f>'06_Presupuesto'!F360</f>
        <v>46439</v>
      </c>
      <c r="E53" s="57">
        <f>'06_Presupuesto'!G360</f>
        <v>46450</v>
      </c>
      <c r="F53" s="51">
        <f t="shared" si="7"/>
        <v>12</v>
      </c>
      <c r="G53" s="64">
        <f>$C53*MAX(0,MIN($E53,EOMONTH($A6,0))-MAX($D53,$A6)+1)/$F53</f>
        <v>0</v>
      </c>
      <c r="H53" s="64">
        <f>$C53*MAX(0,MIN($E53,EOMONTH($A7,0))-MAX($D53,$A7)+1)/$F53</f>
        <v>0</v>
      </c>
      <c r="I53" s="64">
        <f>$C53*MAX(0,MIN($E53,EOMONTH($A8,0))-MAX($D53,$A8)+1)/$F53</f>
        <v>0</v>
      </c>
      <c r="J53" s="64">
        <f>$C53*MAX(0,MIN($E53,EOMONTH($A9,0))-MAX($D53,$A9)+1)/$F53</f>
        <v>1418027.4509803921</v>
      </c>
      <c r="K53" s="64">
        <f>$C53*MAX(0,MIN($E53,EOMONTH($A10,0))-MAX($D53,$A10)+1)/$F53</f>
        <v>709013.72549019603</v>
      </c>
      <c r="L53" s="64">
        <f>$C53*MAX(0,MIN($E53,EOMONTH($A11,0))-MAX($D53,$A11)+1)/$F53</f>
        <v>0</v>
      </c>
      <c r="M53" s="64">
        <f>$C53*MAX(0,MIN($E53,EOMONTH($A12,0))-MAX($D53,$A12)+1)/$F53</f>
        <v>0</v>
      </c>
      <c r="N53" s="64">
        <f>$C53*MAX(0,MIN($E53,EOMONTH($A13,0))-MAX($D53,$A13)+1)/$F53</f>
        <v>0</v>
      </c>
      <c r="O53" s="64">
        <f>$C53*MAX(0,MIN($E53,EOMONTH($A14,0))-MAX($D53,$A14)+1)/$F53</f>
        <v>0</v>
      </c>
      <c r="P53" s="64">
        <f>$C53*MAX(0,MIN($E53,EOMONTH($A15,0))-MAX($D53,$A15)+1)/$F53</f>
        <v>0</v>
      </c>
      <c r="Q53" s="64">
        <f>$C53*MAX(0,MIN($E53,EOMONTH($A16,0))-MAX($D53,$A16)+1)/$F53</f>
        <v>0</v>
      </c>
      <c r="R53" s="64">
        <f>$C53*MAX(0,MIN($E53,EOMONTH($A17,0))-MAX($D53,$A17)+1)/$F53</f>
        <v>0</v>
      </c>
      <c r="S53" s="64">
        <f>$C53*MAX(0,MIN($E53,EOMONTH($A18,0))-MAX($D53,$A18)+1)/$F53</f>
        <v>0</v>
      </c>
    </row>
    <row r="54" spans="1:19" ht="34.049999999999997" customHeight="1">
      <c r="A54" s="52" t="str">
        <f>'06_Presupuesto'!A361</f>
        <v>S</v>
      </c>
      <c r="B54" s="52" t="str">
        <f>'06_Presupuesto'!B361</f>
        <v>Pavimentos</v>
      </c>
      <c r="C54" s="52">
        <f>'06_Presupuesto'!C361</f>
        <v>3813445.3781512608</v>
      </c>
      <c r="D54" s="56">
        <f>'06_Presupuesto'!F361</f>
        <v>46439</v>
      </c>
      <c r="E54" s="56">
        <f>'06_Presupuesto'!G361</f>
        <v>46448</v>
      </c>
      <c r="F54" s="52">
        <f t="shared" si="7"/>
        <v>10</v>
      </c>
      <c r="G54" s="63">
        <f>$C54*MAX(0,MIN($E54,EOMONTH($A6,0))-MAX($D54,$A6)+1)/$F54</f>
        <v>0</v>
      </c>
      <c r="H54" s="63">
        <f>$C54*MAX(0,MIN($E54,EOMONTH($A7,0))-MAX($D54,$A7)+1)/$F54</f>
        <v>0</v>
      </c>
      <c r="I54" s="63">
        <f>$C54*MAX(0,MIN($E54,EOMONTH($A8,0))-MAX($D54,$A8)+1)/$F54</f>
        <v>0</v>
      </c>
      <c r="J54" s="63">
        <f>$C54*MAX(0,MIN($E54,EOMONTH($A9,0))-MAX($D54,$A9)+1)/$F54</f>
        <v>3050756.3025210085</v>
      </c>
      <c r="K54" s="63">
        <f>$C54*MAX(0,MIN($E54,EOMONTH($A10,0))-MAX($D54,$A10)+1)/$F54</f>
        <v>762689.07563025213</v>
      </c>
      <c r="L54" s="63">
        <f>$C54*MAX(0,MIN($E54,EOMONTH($A11,0))-MAX($D54,$A11)+1)/$F54</f>
        <v>0</v>
      </c>
      <c r="M54" s="63">
        <f>$C54*MAX(0,MIN($E54,EOMONTH($A12,0))-MAX($D54,$A12)+1)/$F54</f>
        <v>0</v>
      </c>
      <c r="N54" s="63">
        <f>$C54*MAX(0,MIN($E54,EOMONTH($A13,0))-MAX($D54,$A13)+1)/$F54</f>
        <v>0</v>
      </c>
      <c r="O54" s="63">
        <f>$C54*MAX(0,MIN($E54,EOMONTH($A14,0))-MAX($D54,$A14)+1)/$F54</f>
        <v>0</v>
      </c>
      <c r="P54" s="63">
        <f>$C54*MAX(0,MIN($E54,EOMONTH($A15,0))-MAX($D54,$A15)+1)/$F54</f>
        <v>0</v>
      </c>
      <c r="Q54" s="63">
        <f>$C54*MAX(0,MIN($E54,EOMONTH($A16,0))-MAX($D54,$A16)+1)/$F54</f>
        <v>0</v>
      </c>
      <c r="R54" s="63">
        <f>$C54*MAX(0,MIN($E54,EOMONTH($A17,0))-MAX($D54,$A17)+1)/$F54</f>
        <v>0</v>
      </c>
      <c r="S54" s="63">
        <f>$C54*MAX(0,MIN($E54,EOMONTH($A18,0))-MAX($D54,$A18)+1)/$F54</f>
        <v>0</v>
      </c>
    </row>
    <row r="55" spans="1:19" ht="34.049999999999997" customHeight="1">
      <c r="A55" s="51" t="str">
        <f>'06_Presupuesto'!A362</f>
        <v>T</v>
      </c>
      <c r="B55" s="51" t="str">
        <f>'06_Presupuesto'!B362</f>
        <v>Pinturas interiores y exteriores</v>
      </c>
      <c r="C55" s="51">
        <f>'06_Presupuesto'!C362</f>
        <v>1976890.7563025211</v>
      </c>
      <c r="D55" s="57">
        <f>'06_Presupuesto'!F362</f>
        <v>46451</v>
      </c>
      <c r="E55" s="57">
        <f>'06_Presupuesto'!G362</f>
        <v>46470</v>
      </c>
      <c r="F55" s="51">
        <f t="shared" si="7"/>
        <v>20</v>
      </c>
      <c r="G55" s="64">
        <f>$C55*MAX(0,MIN($E55,EOMONTH($A6,0))-MAX($D55,$A6)+1)/$F55</f>
        <v>0</v>
      </c>
      <c r="H55" s="64">
        <f>$C55*MAX(0,MIN($E55,EOMONTH($A7,0))-MAX($D55,$A7)+1)/$F55</f>
        <v>0</v>
      </c>
      <c r="I55" s="64">
        <f>$C55*MAX(0,MIN($E55,EOMONTH($A8,0))-MAX($D55,$A8)+1)/$F55</f>
        <v>0</v>
      </c>
      <c r="J55" s="64">
        <f>$C55*MAX(0,MIN($E55,EOMONTH($A9,0))-MAX($D55,$A9)+1)/$F55</f>
        <v>0</v>
      </c>
      <c r="K55" s="64">
        <f>$C55*MAX(0,MIN($E55,EOMONTH($A10,0))-MAX($D55,$A10)+1)/$F55</f>
        <v>1976890.7563025211</v>
      </c>
      <c r="L55" s="64">
        <f>$C55*MAX(0,MIN($E55,EOMONTH($A11,0))-MAX($D55,$A11)+1)/$F55</f>
        <v>0</v>
      </c>
      <c r="M55" s="64">
        <f>$C55*MAX(0,MIN($E55,EOMONTH($A12,0))-MAX($D55,$A12)+1)/$F55</f>
        <v>0</v>
      </c>
      <c r="N55" s="64">
        <f>$C55*MAX(0,MIN($E55,EOMONTH($A13,0))-MAX($D55,$A13)+1)/$F55</f>
        <v>0</v>
      </c>
      <c r="O55" s="64">
        <f>$C55*MAX(0,MIN($E55,EOMONTH($A14,0))-MAX($D55,$A14)+1)/$F55</f>
        <v>0</v>
      </c>
      <c r="P55" s="64">
        <f>$C55*MAX(0,MIN($E55,EOMONTH($A15,0))-MAX($D55,$A15)+1)/$F55</f>
        <v>0</v>
      </c>
      <c r="Q55" s="64">
        <f>$C55*MAX(0,MIN($E55,EOMONTH($A16,0))-MAX($D55,$A16)+1)/$F55</f>
        <v>0</v>
      </c>
      <c r="R55" s="64">
        <f>$C55*MAX(0,MIN($E55,EOMONTH($A17,0))-MAX($D55,$A17)+1)/$F55</f>
        <v>0</v>
      </c>
      <c r="S55" s="64">
        <f>$C55*MAX(0,MIN($E55,EOMONTH($A18,0))-MAX($D55,$A18)+1)/$F55</f>
        <v>0</v>
      </c>
    </row>
    <row r="56" spans="1:19" ht="34.049999999999997" customHeight="1">
      <c r="A56" s="52" t="str">
        <f>'06_Presupuesto'!A363</f>
        <v>U</v>
      </c>
      <c r="B56" s="52" t="str">
        <f>'06_Presupuesto'!B363</f>
        <v>Puertas, ventanas y quincallería</v>
      </c>
      <c r="C56" s="52">
        <f>'06_Presupuesto'!C363</f>
        <v>13258235.294117648</v>
      </c>
      <c r="D56" s="56">
        <f>'06_Presupuesto'!F363</f>
        <v>46409</v>
      </c>
      <c r="E56" s="56">
        <f>'06_Presupuesto'!G363</f>
        <v>46424</v>
      </c>
      <c r="F56" s="52">
        <f t="shared" si="7"/>
        <v>16</v>
      </c>
      <c r="G56" s="63">
        <f>$C56*MAX(0,MIN($E56,EOMONTH($A6,0))-MAX($D56,$A6)+1)/$F56</f>
        <v>0</v>
      </c>
      <c r="H56" s="63">
        <f>$C56*MAX(0,MIN($E56,EOMONTH($A7,0))-MAX($D56,$A7)+1)/$F56</f>
        <v>0</v>
      </c>
      <c r="I56" s="63">
        <f>$C56*MAX(0,MIN($E56,EOMONTH($A8,0))-MAX($D56,$A8)+1)/$F56</f>
        <v>8286397.0588235296</v>
      </c>
      <c r="J56" s="63">
        <f>$C56*MAX(0,MIN($E56,EOMONTH($A9,0))-MAX($D56,$A9)+1)/$F56</f>
        <v>4971838.2352941185</v>
      </c>
      <c r="K56" s="63">
        <f>$C56*MAX(0,MIN($E56,EOMONTH($A10,0))-MAX($D56,$A10)+1)/$F56</f>
        <v>0</v>
      </c>
      <c r="L56" s="63">
        <f>$C56*MAX(0,MIN($E56,EOMONTH($A11,0))-MAX($D56,$A11)+1)/$F56</f>
        <v>0</v>
      </c>
      <c r="M56" s="63">
        <f>$C56*MAX(0,MIN($E56,EOMONTH($A12,0))-MAX($D56,$A12)+1)/$F56</f>
        <v>0</v>
      </c>
      <c r="N56" s="63">
        <f>$C56*MAX(0,MIN($E56,EOMONTH($A13,0))-MAX($D56,$A13)+1)/$F56</f>
        <v>0</v>
      </c>
      <c r="O56" s="63">
        <f>$C56*MAX(0,MIN($E56,EOMONTH($A14,0))-MAX($D56,$A14)+1)/$F56</f>
        <v>0</v>
      </c>
      <c r="P56" s="63">
        <f>$C56*MAX(0,MIN($E56,EOMONTH($A15,0))-MAX($D56,$A15)+1)/$F56</f>
        <v>0</v>
      </c>
      <c r="Q56" s="63">
        <f>$C56*MAX(0,MIN($E56,EOMONTH($A16,0))-MAX($D56,$A16)+1)/$F56</f>
        <v>0</v>
      </c>
      <c r="R56" s="63">
        <f>$C56*MAX(0,MIN($E56,EOMONTH($A17,0))-MAX($D56,$A17)+1)/$F56</f>
        <v>0</v>
      </c>
      <c r="S56" s="63">
        <f>$C56*MAX(0,MIN($E56,EOMONTH($A18,0))-MAX($D56,$A18)+1)/$F56</f>
        <v>0</v>
      </c>
    </row>
    <row r="57" spans="1:19" ht="34.049999999999997" customHeight="1">
      <c r="A57" s="51" t="str">
        <f>'06_Presupuesto'!A364</f>
        <v>V</v>
      </c>
      <c r="B57" s="51" t="str">
        <f>'06_Presupuesto'!B364</f>
        <v>Limpieza, remates y entrega</v>
      </c>
      <c r="C57" s="51">
        <f>'06_Presupuesto'!C364</f>
        <v>1398082.3529411764</v>
      </c>
      <c r="D57" s="57">
        <f>'06_Presupuesto'!F364</f>
        <v>46471</v>
      </c>
      <c r="E57" s="57">
        <f>'06_Presupuesto'!G364</f>
        <v>46477</v>
      </c>
      <c r="F57" s="51">
        <f t="shared" si="7"/>
        <v>7</v>
      </c>
      <c r="G57" s="64">
        <f>$C57*MAX(0,MIN($E57,EOMONTH($A6,0))-MAX($D57,$A6)+1)/$F57</f>
        <v>0</v>
      </c>
      <c r="H57" s="64">
        <f>$C57*MAX(0,MIN($E57,EOMONTH($A7,0))-MAX($D57,$A7)+1)/$F57</f>
        <v>0</v>
      </c>
      <c r="I57" s="64">
        <f>$C57*MAX(0,MIN($E57,EOMONTH($A8,0))-MAX($D57,$A8)+1)/$F57</f>
        <v>0</v>
      </c>
      <c r="J57" s="64">
        <f>$C57*MAX(0,MIN($E57,EOMONTH($A9,0))-MAX($D57,$A9)+1)/$F57</f>
        <v>0</v>
      </c>
      <c r="K57" s="64">
        <f>$C57*MAX(0,MIN($E57,EOMONTH($A10,0))-MAX($D57,$A10)+1)/$F57</f>
        <v>1398082.3529411764</v>
      </c>
      <c r="L57" s="64">
        <f>$C57*MAX(0,MIN($E57,EOMONTH($A11,0))-MAX($D57,$A11)+1)/$F57</f>
        <v>0</v>
      </c>
      <c r="M57" s="64">
        <f>$C57*MAX(0,MIN($E57,EOMONTH($A12,0))-MAX($D57,$A12)+1)/$F57</f>
        <v>0</v>
      </c>
      <c r="N57" s="64">
        <f>$C57*MAX(0,MIN($E57,EOMONTH($A13,0))-MAX($D57,$A13)+1)/$F57</f>
        <v>0</v>
      </c>
      <c r="O57" s="64">
        <f>$C57*MAX(0,MIN($E57,EOMONTH($A14,0))-MAX($D57,$A14)+1)/$F57</f>
        <v>0</v>
      </c>
      <c r="P57" s="64">
        <f>$C57*MAX(0,MIN($E57,EOMONTH($A15,0))-MAX($D57,$A15)+1)/$F57</f>
        <v>0</v>
      </c>
      <c r="Q57" s="64">
        <f>$C57*MAX(0,MIN($E57,EOMONTH($A16,0))-MAX($D57,$A16)+1)/$F57</f>
        <v>0</v>
      </c>
      <c r="R57" s="64">
        <f>$C57*MAX(0,MIN($E57,EOMONTH($A17,0))-MAX($D57,$A17)+1)/$F57</f>
        <v>0</v>
      </c>
      <c r="S57" s="64">
        <f>$C57*MAX(0,MIN($E57,EOMONTH($A18,0))-MAX($D57,$A18)+1)/$F57</f>
        <v>0</v>
      </c>
    </row>
    <row r="62" spans="1:19" ht="43.95" customHeight="1">
      <c r="A62" s="50" t="s">
        <v>446</v>
      </c>
      <c r="B62" s="50" t="s">
        <v>116</v>
      </c>
      <c r="C62" s="50" t="s">
        <v>447</v>
      </c>
      <c r="D62" s="50" t="s">
        <v>431</v>
      </c>
      <c r="E62" s="50" t="s">
        <v>432</v>
      </c>
      <c r="F62" s="50" t="s">
        <v>448</v>
      </c>
      <c r="G62" s="50" t="s">
        <v>449</v>
      </c>
      <c r="H62" s="50" t="s">
        <v>450</v>
      </c>
      <c r="I62" s="50" t="s">
        <v>451</v>
      </c>
      <c r="J62" s="50" t="s">
        <v>452</v>
      </c>
      <c r="K62" s="50" t="s">
        <v>453</v>
      </c>
      <c r="L62" s="50" t="s">
        <v>454</v>
      </c>
    </row>
    <row r="63" spans="1:19" ht="34.049999999999997" customHeight="1">
      <c r="A63" s="51" t="str">
        <f>'06_Presupuesto'!A175</f>
        <v>A.1.1/a)</v>
      </c>
      <c r="B63" s="51" t="str">
        <f>'06_Presupuesto'!B175</f>
        <v>A</v>
      </c>
      <c r="C63" s="51">
        <f>'06_Presupuesto'!I175</f>
        <v>2205882.3529411764</v>
      </c>
      <c r="D63" s="57">
        <f>'06_Presupuesto'!J175</f>
        <v>46328</v>
      </c>
      <c r="E63" s="57">
        <f>'06_Presupuesto'!K175</f>
        <v>46333</v>
      </c>
      <c r="F63" s="51" t="s">
        <v>455</v>
      </c>
      <c r="G63" s="64">
        <f>IF($B$25&gt;=$E63,$C63,0)</f>
        <v>2205882.3529411764</v>
      </c>
      <c r="H63" s="64">
        <f>IF($B$26&gt;=$E63,$C63,0)</f>
        <v>2205882.3529411764</v>
      </c>
      <c r="I63" s="64">
        <f>IF($B$27&gt;=$E63,$C63,0)</f>
        <v>2205882.3529411764</v>
      </c>
      <c r="J63" s="64">
        <f>IF($B$28&gt;=$E63,$C63,0)</f>
        <v>2205882.3529411764</v>
      </c>
      <c r="K63" s="64">
        <f>IF($B$29&gt;=$E63,$C63,0)</f>
        <v>2205882.3529411764</v>
      </c>
      <c r="L63" s="64">
        <f>IF($B$30&gt;=$E63,$C63,0)</f>
        <v>2205882.3529411764</v>
      </c>
    </row>
    <row r="64" spans="1:19" ht="34.049999999999997" customHeight="1">
      <c r="A64" s="52" t="str">
        <f>'06_Presupuesto'!A176</f>
        <v>A.1.1/b)</v>
      </c>
      <c r="B64" s="52" t="str">
        <f>'06_Presupuesto'!B176</f>
        <v>A</v>
      </c>
      <c r="C64" s="52">
        <f>'06_Presupuesto'!I176</f>
        <v>1260504.2016806724</v>
      </c>
      <c r="D64" s="56">
        <f>'06_Presupuesto'!J176</f>
        <v>46328</v>
      </c>
      <c r="E64" s="56">
        <f>'06_Presupuesto'!K176</f>
        <v>46333</v>
      </c>
      <c r="F64" s="52" t="s">
        <v>455</v>
      </c>
      <c r="G64" s="63">
        <f>IF($B$25&gt;=$E64,$C64,0)</f>
        <v>1260504.2016806724</v>
      </c>
      <c r="H64" s="63">
        <f>IF($B$26&gt;=$E64,$C64,0)</f>
        <v>1260504.2016806724</v>
      </c>
      <c r="I64" s="63">
        <f>IF($B$27&gt;=$E64,$C64,0)</f>
        <v>1260504.2016806724</v>
      </c>
      <c r="J64" s="63">
        <f>IF($B$28&gt;=$E64,$C64,0)</f>
        <v>1260504.2016806724</v>
      </c>
      <c r="K64" s="63">
        <f>IF($B$29&gt;=$E64,$C64,0)</f>
        <v>1260504.2016806724</v>
      </c>
      <c r="L64" s="63">
        <f>IF($B$30&gt;=$E64,$C64,0)</f>
        <v>1260504.2016806724</v>
      </c>
    </row>
    <row r="65" spans="1:12" ht="34.049999999999997" customHeight="1">
      <c r="A65" s="51" t="str">
        <f>'06_Presupuesto'!A177</f>
        <v>A.1.1/c)</v>
      </c>
      <c r="B65" s="51" t="str">
        <f>'06_Presupuesto'!B177</f>
        <v>A</v>
      </c>
      <c r="C65" s="51">
        <f>'06_Presupuesto'!I177</f>
        <v>1785714.2857142859</v>
      </c>
      <c r="D65" s="57">
        <f>'06_Presupuesto'!J177</f>
        <v>46328</v>
      </c>
      <c r="E65" s="57">
        <f>'06_Presupuesto'!K177</f>
        <v>46333</v>
      </c>
      <c r="F65" s="51" t="s">
        <v>455</v>
      </c>
      <c r="G65" s="64">
        <f>IF($B$25&gt;=$E65,$C65,0)</f>
        <v>1785714.2857142859</v>
      </c>
      <c r="H65" s="64">
        <f>IF($B$26&gt;=$E65,$C65,0)</f>
        <v>1785714.2857142859</v>
      </c>
      <c r="I65" s="64">
        <f>IF($B$27&gt;=$E65,$C65,0)</f>
        <v>1785714.2857142859</v>
      </c>
      <c r="J65" s="64">
        <f>IF($B$28&gt;=$E65,$C65,0)</f>
        <v>1785714.2857142859</v>
      </c>
      <c r="K65" s="64">
        <f>IF($B$29&gt;=$E65,$C65,0)</f>
        <v>1785714.2857142859</v>
      </c>
      <c r="L65" s="64">
        <f>IF($B$30&gt;=$E65,$C65,0)</f>
        <v>1785714.2857142859</v>
      </c>
    </row>
    <row r="66" spans="1:12" ht="34.049999999999997" customHeight="1">
      <c r="A66" s="52" t="str">
        <f>'06_Presupuesto'!A178</f>
        <v>A.1.1/d)</v>
      </c>
      <c r="B66" s="52" t="str">
        <f>'06_Presupuesto'!B178</f>
        <v>A</v>
      </c>
      <c r="C66" s="52">
        <f>'06_Presupuesto'!I178</f>
        <v>892857.14285714296</v>
      </c>
      <c r="D66" s="56">
        <f>'06_Presupuesto'!J178</f>
        <v>46328</v>
      </c>
      <c r="E66" s="56">
        <f>'06_Presupuesto'!K178</f>
        <v>46333</v>
      </c>
      <c r="F66" s="52" t="s">
        <v>456</v>
      </c>
      <c r="G66" s="63">
        <f>$C66*MAX(0,MIN(1,($B$25-$D66+1)/($E66-$D66+1)))</f>
        <v>892857.14285714296</v>
      </c>
      <c r="H66" s="63">
        <f>$C66*MAX(0,MIN(1,($B$26-$D66+1)/($E66-$D66+1)))</f>
        <v>892857.14285714296</v>
      </c>
      <c r="I66" s="63">
        <f>$C66*MAX(0,MIN(1,($B$27-$D66+1)/($E66-$D66+1)))</f>
        <v>892857.14285714296</v>
      </c>
      <c r="J66" s="63">
        <f>$C66*MAX(0,MIN(1,($B$28-$D66+1)/($E66-$D66+1)))</f>
        <v>892857.14285714296</v>
      </c>
      <c r="K66" s="63">
        <f>$C66*MAX(0,MIN(1,($B$29-$D66+1)/($E66-$D66+1)))</f>
        <v>892857.14285714296</v>
      </c>
      <c r="L66" s="63">
        <f>$C66*MAX(0,MIN(1,($B$30-$D66+1)/($E66-$D66+1)))</f>
        <v>892857.14285714296</v>
      </c>
    </row>
    <row r="67" spans="1:12" ht="34.049999999999997" customHeight="1">
      <c r="A67" s="51" t="str">
        <f>'06_Presupuesto'!A179</f>
        <v>A.1.2</v>
      </c>
      <c r="B67" s="51" t="str">
        <f>'06_Presupuesto'!B179</f>
        <v>A</v>
      </c>
      <c r="C67" s="51">
        <f>'06_Presupuesto'!I179</f>
        <v>1279411.7647058824</v>
      </c>
      <c r="D67" s="57">
        <f>'06_Presupuesto'!J179</f>
        <v>46328</v>
      </c>
      <c r="E67" s="57">
        <f>'06_Presupuesto'!K179</f>
        <v>46333</v>
      </c>
      <c r="F67" s="51" t="s">
        <v>456</v>
      </c>
      <c r="G67" s="64">
        <f>$C67*MAX(0,MIN(1,($B$25-$D67+1)/($E67-$D67+1)))</f>
        <v>1279411.7647058824</v>
      </c>
      <c r="H67" s="64">
        <f>$C67*MAX(0,MIN(1,($B$26-$D67+1)/($E67-$D67+1)))</f>
        <v>1279411.7647058824</v>
      </c>
      <c r="I67" s="64">
        <f>$C67*MAX(0,MIN(1,($B$27-$D67+1)/($E67-$D67+1)))</f>
        <v>1279411.7647058824</v>
      </c>
      <c r="J67" s="64">
        <f>$C67*MAX(0,MIN(1,($B$28-$D67+1)/($E67-$D67+1)))</f>
        <v>1279411.7647058824</v>
      </c>
      <c r="K67" s="64">
        <f>$C67*MAX(0,MIN(1,($B$29-$D67+1)/($E67-$D67+1)))</f>
        <v>1279411.7647058824</v>
      </c>
      <c r="L67" s="64">
        <f>$C67*MAX(0,MIN(1,($B$30-$D67+1)/($E67-$D67+1)))</f>
        <v>1279411.7647058824</v>
      </c>
    </row>
    <row r="68" spans="1:12" ht="34.049999999999997" customHeight="1">
      <c r="A68" s="52" t="str">
        <f>'06_Presupuesto'!A180</f>
        <v>A.1.3</v>
      </c>
      <c r="B68" s="52" t="str">
        <f>'06_Presupuesto'!B180</f>
        <v>A</v>
      </c>
      <c r="C68" s="52">
        <f>'06_Presupuesto'!I180</f>
        <v>409663.86554621853</v>
      </c>
      <c r="D68" s="56">
        <f>'06_Presupuesto'!J180</f>
        <v>46328</v>
      </c>
      <c r="E68" s="56">
        <f>'06_Presupuesto'!K180</f>
        <v>46333</v>
      </c>
      <c r="F68" s="52" t="s">
        <v>455</v>
      </c>
      <c r="G68" s="63">
        <f>IF($B$25&gt;=$E68,$C68,0)</f>
        <v>409663.86554621853</v>
      </c>
      <c r="H68" s="63">
        <f>IF($B$26&gt;=$E68,$C68,0)</f>
        <v>409663.86554621853</v>
      </c>
      <c r="I68" s="63">
        <f>IF($B$27&gt;=$E68,$C68,0)</f>
        <v>409663.86554621853</v>
      </c>
      <c r="J68" s="63">
        <f>IF($B$28&gt;=$E68,$C68,0)</f>
        <v>409663.86554621853</v>
      </c>
      <c r="K68" s="63">
        <f>IF($B$29&gt;=$E68,$C68,0)</f>
        <v>409663.86554621853</v>
      </c>
      <c r="L68" s="63">
        <f>IF($B$30&gt;=$E68,$C68,0)</f>
        <v>409663.86554621853</v>
      </c>
    </row>
    <row r="69" spans="1:12" ht="34.049999999999997" customHeight="1">
      <c r="A69" s="51" t="str">
        <f>'06_Presupuesto'!A181</f>
        <v>A.2.1</v>
      </c>
      <c r="B69" s="51" t="str">
        <f>'06_Presupuesto'!B181</f>
        <v>A</v>
      </c>
      <c r="C69" s="51">
        <f>'06_Presupuesto'!I181</f>
        <v>1027228.9915966387</v>
      </c>
      <c r="D69" s="57">
        <f>'06_Presupuesto'!J181</f>
        <v>46328</v>
      </c>
      <c r="E69" s="57">
        <f>'06_Presupuesto'!K181</f>
        <v>46333</v>
      </c>
      <c r="F69" s="51" t="s">
        <v>456</v>
      </c>
      <c r="G69" s="64">
        <f t="shared" ref="G69:G105" si="8">$C69*MAX(0,MIN(1,($B$25-$D69+1)/($E69-$D69+1)))</f>
        <v>1027228.9915966387</v>
      </c>
      <c r="H69" s="64">
        <f t="shared" ref="H69:H105" si="9">$C69*MAX(0,MIN(1,($B$26-$D69+1)/($E69-$D69+1)))</f>
        <v>1027228.9915966387</v>
      </c>
      <c r="I69" s="64">
        <f t="shared" ref="I69:I105" si="10">$C69*MAX(0,MIN(1,($B$27-$D69+1)/($E69-$D69+1)))</f>
        <v>1027228.9915966387</v>
      </c>
      <c r="J69" s="64">
        <f t="shared" ref="J69:J105" si="11">$C69*MAX(0,MIN(1,($B$28-$D69+1)/($E69-$D69+1)))</f>
        <v>1027228.9915966387</v>
      </c>
      <c r="K69" s="64">
        <f t="shared" ref="K69:K105" si="12">$C69*MAX(0,MIN(1,($B$29-$D69+1)/($E69-$D69+1)))</f>
        <v>1027228.9915966387</v>
      </c>
      <c r="L69" s="64">
        <f t="shared" ref="L69:L105" si="13">$C69*MAX(0,MIN(1,($B$30-$D69+1)/($E69-$D69+1)))</f>
        <v>1027228.9915966387</v>
      </c>
    </row>
    <row r="70" spans="1:12" ht="34.049999999999997" customHeight="1">
      <c r="A70" s="52" t="str">
        <f>'06_Presupuesto'!A182</f>
        <v>A.2.2</v>
      </c>
      <c r="B70" s="52" t="str">
        <f>'06_Presupuesto'!B182</f>
        <v>B</v>
      </c>
      <c r="C70" s="52">
        <f>'06_Presupuesto'!I182</f>
        <v>980536.76470588241</v>
      </c>
      <c r="D70" s="56">
        <f>'06_Presupuesto'!J182</f>
        <v>46334</v>
      </c>
      <c r="E70" s="56">
        <f>'06_Presupuesto'!K182</f>
        <v>46338</v>
      </c>
      <c r="F70" s="52" t="s">
        <v>456</v>
      </c>
      <c r="G70" s="63">
        <f t="shared" si="8"/>
        <v>588322.0588235294</v>
      </c>
      <c r="H70" s="63">
        <f t="shared" si="9"/>
        <v>980536.76470588241</v>
      </c>
      <c r="I70" s="63">
        <f t="shared" si="10"/>
        <v>980536.76470588241</v>
      </c>
      <c r="J70" s="63">
        <f t="shared" si="11"/>
        <v>980536.76470588241</v>
      </c>
      <c r="K70" s="63">
        <f t="shared" si="12"/>
        <v>980536.76470588241</v>
      </c>
      <c r="L70" s="63">
        <f t="shared" si="13"/>
        <v>980536.76470588241</v>
      </c>
    </row>
    <row r="71" spans="1:12" ht="34.049999999999997" customHeight="1">
      <c r="A71" s="51" t="str">
        <f>'06_Presupuesto'!A183</f>
        <v>B.1.1.1</v>
      </c>
      <c r="B71" s="51" t="str">
        <f>'06_Presupuesto'!B183</f>
        <v>D</v>
      </c>
      <c r="C71" s="51">
        <f>'06_Presupuesto'!I183</f>
        <v>661764.70588235301</v>
      </c>
      <c r="D71" s="57">
        <f>'06_Presupuesto'!J183</f>
        <v>46339</v>
      </c>
      <c r="E71" s="57">
        <f>'06_Presupuesto'!K183</f>
        <v>46349</v>
      </c>
      <c r="F71" s="51" t="s">
        <v>456</v>
      </c>
      <c r="G71" s="64">
        <f t="shared" si="8"/>
        <v>0</v>
      </c>
      <c r="H71" s="64">
        <f t="shared" si="9"/>
        <v>661764.70588235301</v>
      </c>
      <c r="I71" s="64">
        <f t="shared" si="10"/>
        <v>661764.70588235301</v>
      </c>
      <c r="J71" s="64">
        <f t="shared" si="11"/>
        <v>661764.70588235301</v>
      </c>
      <c r="K71" s="64">
        <f t="shared" si="12"/>
        <v>661764.70588235301</v>
      </c>
      <c r="L71" s="64">
        <f t="shared" si="13"/>
        <v>661764.70588235301</v>
      </c>
    </row>
    <row r="72" spans="1:12" ht="34.049999999999997" customHeight="1">
      <c r="A72" s="52" t="str">
        <f>'06_Presupuesto'!A184</f>
        <v>B.1.1.2</v>
      </c>
      <c r="B72" s="52" t="str">
        <f>'06_Presupuesto'!B184</f>
        <v>F</v>
      </c>
      <c r="C72" s="52">
        <f>'06_Presupuesto'!I184</f>
        <v>471113.44537815131</v>
      </c>
      <c r="D72" s="56">
        <f>'06_Presupuesto'!J184</f>
        <v>46359</v>
      </c>
      <c r="E72" s="56">
        <f>'06_Presupuesto'!K184</f>
        <v>46363</v>
      </c>
      <c r="F72" s="52" t="s">
        <v>456</v>
      </c>
      <c r="G72" s="63">
        <f t="shared" si="8"/>
        <v>0</v>
      </c>
      <c r="H72" s="63">
        <f t="shared" si="9"/>
        <v>471113.44537815131</v>
      </c>
      <c r="I72" s="63">
        <f t="shared" si="10"/>
        <v>471113.44537815131</v>
      </c>
      <c r="J72" s="63">
        <f t="shared" si="11"/>
        <v>471113.44537815131</v>
      </c>
      <c r="K72" s="63">
        <f t="shared" si="12"/>
        <v>471113.44537815131</v>
      </c>
      <c r="L72" s="63">
        <f t="shared" si="13"/>
        <v>471113.44537815131</v>
      </c>
    </row>
    <row r="73" spans="1:12" ht="34.049999999999997" customHeight="1">
      <c r="A73" s="51" t="str">
        <f>'06_Presupuesto'!A185</f>
        <v>B.1.1.3</v>
      </c>
      <c r="B73" s="51" t="str">
        <f>'06_Presupuesto'!B185</f>
        <v>G</v>
      </c>
      <c r="C73" s="51">
        <f>'06_Presupuesto'!I185</f>
        <v>3308823.5294117648</v>
      </c>
      <c r="D73" s="57">
        <f>'06_Presupuesto'!J185</f>
        <v>46364</v>
      </c>
      <c r="E73" s="57">
        <f>'06_Presupuesto'!K185</f>
        <v>46376</v>
      </c>
      <c r="F73" s="51" t="s">
        <v>456</v>
      </c>
      <c r="G73" s="64">
        <f t="shared" si="8"/>
        <v>0</v>
      </c>
      <c r="H73" s="64">
        <f t="shared" si="9"/>
        <v>763574.66063348425</v>
      </c>
      <c r="I73" s="64">
        <f t="shared" si="10"/>
        <v>3308823.5294117648</v>
      </c>
      <c r="J73" s="64">
        <f t="shared" si="11"/>
        <v>3308823.5294117648</v>
      </c>
      <c r="K73" s="64">
        <f t="shared" si="12"/>
        <v>3308823.5294117648</v>
      </c>
      <c r="L73" s="64">
        <f t="shared" si="13"/>
        <v>3308823.5294117648</v>
      </c>
    </row>
    <row r="74" spans="1:12" ht="34.049999999999997" customHeight="1">
      <c r="A74" s="52" t="str">
        <f>'06_Presupuesto'!A186</f>
        <v>B.1.2.1</v>
      </c>
      <c r="B74" s="52" t="str">
        <f>'06_Presupuesto'!B186</f>
        <v>E</v>
      </c>
      <c r="C74" s="52">
        <f>'06_Presupuesto'!I186</f>
        <v>480672.26890756306</v>
      </c>
      <c r="D74" s="56">
        <f>'06_Presupuesto'!J186</f>
        <v>46350</v>
      </c>
      <c r="E74" s="56">
        <f>'06_Presupuesto'!K186</f>
        <v>46358</v>
      </c>
      <c r="F74" s="52" t="s">
        <v>456</v>
      </c>
      <c r="G74" s="63">
        <f t="shared" si="8"/>
        <v>0</v>
      </c>
      <c r="H74" s="63">
        <f t="shared" si="9"/>
        <v>480672.26890756306</v>
      </c>
      <c r="I74" s="63">
        <f t="shared" si="10"/>
        <v>480672.26890756306</v>
      </c>
      <c r="J74" s="63">
        <f t="shared" si="11"/>
        <v>480672.26890756306</v>
      </c>
      <c r="K74" s="63">
        <f t="shared" si="12"/>
        <v>480672.26890756306</v>
      </c>
      <c r="L74" s="63">
        <f t="shared" si="13"/>
        <v>480672.26890756306</v>
      </c>
    </row>
    <row r="75" spans="1:12" ht="34.049999999999997" customHeight="1">
      <c r="A75" s="51" t="str">
        <f>'06_Presupuesto'!A187</f>
        <v>B.1.2.2</v>
      </c>
      <c r="B75" s="51" t="str">
        <f>'06_Presupuesto'!B187</f>
        <v>E</v>
      </c>
      <c r="C75" s="51">
        <f>'06_Presupuesto'!I187</f>
        <v>504705.8823529412</v>
      </c>
      <c r="D75" s="57">
        <f>'06_Presupuesto'!J187</f>
        <v>46350</v>
      </c>
      <c r="E75" s="57">
        <f>'06_Presupuesto'!K187</f>
        <v>46358</v>
      </c>
      <c r="F75" s="51" t="s">
        <v>456</v>
      </c>
      <c r="G75" s="64">
        <f t="shared" si="8"/>
        <v>0</v>
      </c>
      <c r="H75" s="64">
        <f t="shared" si="9"/>
        <v>504705.8823529412</v>
      </c>
      <c r="I75" s="64">
        <f t="shared" si="10"/>
        <v>504705.8823529412</v>
      </c>
      <c r="J75" s="64">
        <f t="shared" si="11"/>
        <v>504705.8823529412</v>
      </c>
      <c r="K75" s="64">
        <f t="shared" si="12"/>
        <v>504705.8823529412</v>
      </c>
      <c r="L75" s="64">
        <f t="shared" si="13"/>
        <v>504705.8823529412</v>
      </c>
    </row>
    <row r="76" spans="1:12" ht="34.049999999999997" customHeight="1">
      <c r="A76" s="52" t="str">
        <f>'06_Presupuesto'!A188</f>
        <v>B.1.2.3</v>
      </c>
      <c r="B76" s="52" t="str">
        <f>'06_Presupuesto'!B188</f>
        <v>H</v>
      </c>
      <c r="C76" s="52">
        <f>'06_Presupuesto'!I188</f>
        <v>240336.13445378153</v>
      </c>
      <c r="D76" s="56">
        <f>'06_Presupuesto'!J188</f>
        <v>46377</v>
      </c>
      <c r="E76" s="56">
        <f>'06_Presupuesto'!K188</f>
        <v>46388</v>
      </c>
      <c r="F76" s="52" t="s">
        <v>456</v>
      </c>
      <c r="G76" s="63">
        <f t="shared" si="8"/>
        <v>0</v>
      </c>
      <c r="H76" s="63">
        <f t="shared" si="9"/>
        <v>0</v>
      </c>
      <c r="I76" s="63">
        <f t="shared" si="10"/>
        <v>240336.13445378153</v>
      </c>
      <c r="J76" s="63">
        <f t="shared" si="11"/>
        <v>240336.13445378153</v>
      </c>
      <c r="K76" s="63">
        <f t="shared" si="12"/>
        <v>240336.13445378153</v>
      </c>
      <c r="L76" s="63">
        <f t="shared" si="13"/>
        <v>240336.13445378153</v>
      </c>
    </row>
    <row r="77" spans="1:12" ht="34.049999999999997" customHeight="1">
      <c r="A77" s="51" t="str">
        <f>'06_Presupuesto'!A189</f>
        <v>B.1.2.4</v>
      </c>
      <c r="B77" s="51" t="str">
        <f>'06_Presupuesto'!B189</f>
        <v>H</v>
      </c>
      <c r="C77" s="51">
        <f>'06_Presupuesto'!I189</f>
        <v>540756.30252100842</v>
      </c>
      <c r="D77" s="57">
        <f>'06_Presupuesto'!J189</f>
        <v>46377</v>
      </c>
      <c r="E77" s="57">
        <f>'06_Presupuesto'!K189</f>
        <v>46388</v>
      </c>
      <c r="F77" s="51" t="s">
        <v>456</v>
      </c>
      <c r="G77" s="64">
        <f t="shared" si="8"/>
        <v>0</v>
      </c>
      <c r="H77" s="64">
        <f t="shared" si="9"/>
        <v>0</v>
      </c>
      <c r="I77" s="64">
        <f t="shared" si="10"/>
        <v>540756.30252100842</v>
      </c>
      <c r="J77" s="64">
        <f t="shared" si="11"/>
        <v>540756.30252100842</v>
      </c>
      <c r="K77" s="64">
        <f t="shared" si="12"/>
        <v>540756.30252100842</v>
      </c>
      <c r="L77" s="64">
        <f t="shared" si="13"/>
        <v>540756.30252100842</v>
      </c>
    </row>
    <row r="78" spans="1:12" ht="34.049999999999997" customHeight="1">
      <c r="A78" s="52" t="str">
        <f>'06_Presupuesto'!A190</f>
        <v>B.1.2.5</v>
      </c>
      <c r="B78" s="52" t="str">
        <f>'06_Presupuesto'!B190</f>
        <v>H</v>
      </c>
      <c r="C78" s="52">
        <f>'06_Presupuesto'!I190</f>
        <v>811134.45378151257</v>
      </c>
      <c r="D78" s="56">
        <f>'06_Presupuesto'!J190</f>
        <v>46377</v>
      </c>
      <c r="E78" s="56">
        <f>'06_Presupuesto'!K190</f>
        <v>46388</v>
      </c>
      <c r="F78" s="52" t="s">
        <v>456</v>
      </c>
      <c r="G78" s="63">
        <f t="shared" si="8"/>
        <v>0</v>
      </c>
      <c r="H78" s="63">
        <f t="shared" si="9"/>
        <v>0</v>
      </c>
      <c r="I78" s="63">
        <f t="shared" si="10"/>
        <v>811134.45378151257</v>
      </c>
      <c r="J78" s="63">
        <f t="shared" si="11"/>
        <v>811134.45378151257</v>
      </c>
      <c r="K78" s="63">
        <f t="shared" si="12"/>
        <v>811134.45378151257</v>
      </c>
      <c r="L78" s="63">
        <f t="shared" si="13"/>
        <v>811134.45378151257</v>
      </c>
    </row>
    <row r="79" spans="1:12" ht="34.049999999999997" customHeight="1">
      <c r="A79" s="51" t="str">
        <f>'06_Presupuesto'!A191</f>
        <v>B.1.2.6</v>
      </c>
      <c r="B79" s="51" t="str">
        <f>'06_Presupuesto'!B191</f>
        <v>H</v>
      </c>
      <c r="C79" s="51">
        <f>'06_Presupuesto'!I191</f>
        <v>2373319.3277310925</v>
      </c>
      <c r="D79" s="57">
        <f>'06_Presupuesto'!J191</f>
        <v>46377</v>
      </c>
      <c r="E79" s="57">
        <f>'06_Presupuesto'!K191</f>
        <v>46388</v>
      </c>
      <c r="F79" s="51" t="s">
        <v>456</v>
      </c>
      <c r="G79" s="64">
        <f t="shared" si="8"/>
        <v>0</v>
      </c>
      <c r="H79" s="64">
        <f t="shared" si="9"/>
        <v>0</v>
      </c>
      <c r="I79" s="64">
        <f t="shared" si="10"/>
        <v>2373319.3277310925</v>
      </c>
      <c r="J79" s="64">
        <f t="shared" si="11"/>
        <v>2373319.3277310925</v>
      </c>
      <c r="K79" s="64">
        <f t="shared" si="12"/>
        <v>2373319.3277310925</v>
      </c>
      <c r="L79" s="64">
        <f t="shared" si="13"/>
        <v>2373319.3277310925</v>
      </c>
    </row>
    <row r="80" spans="1:12" ht="34.049999999999997" customHeight="1">
      <c r="A80" s="52" t="str">
        <f>'06_Presupuesto'!A192</f>
        <v>B.1.3.1</v>
      </c>
      <c r="B80" s="52" t="str">
        <f>'06_Presupuesto'!B192</f>
        <v>E</v>
      </c>
      <c r="C80" s="52">
        <f>'06_Presupuesto'!I192</f>
        <v>861974.78991596634</v>
      </c>
      <c r="D80" s="56">
        <f>'06_Presupuesto'!J192</f>
        <v>46350</v>
      </c>
      <c r="E80" s="56">
        <f>'06_Presupuesto'!K192</f>
        <v>46358</v>
      </c>
      <c r="F80" s="52" t="s">
        <v>456</v>
      </c>
      <c r="G80" s="63">
        <f t="shared" si="8"/>
        <v>0</v>
      </c>
      <c r="H80" s="63">
        <f t="shared" si="9"/>
        <v>861974.78991596634</v>
      </c>
      <c r="I80" s="63">
        <f t="shared" si="10"/>
        <v>861974.78991596634</v>
      </c>
      <c r="J80" s="63">
        <f t="shared" si="11"/>
        <v>861974.78991596634</v>
      </c>
      <c r="K80" s="63">
        <f t="shared" si="12"/>
        <v>861974.78991596634</v>
      </c>
      <c r="L80" s="63">
        <f t="shared" si="13"/>
        <v>861974.78991596634</v>
      </c>
    </row>
    <row r="81" spans="1:12" ht="34.049999999999997" customHeight="1">
      <c r="A81" s="51" t="str">
        <f>'06_Presupuesto'!A193</f>
        <v>B.1.3.2</v>
      </c>
      <c r="B81" s="51" t="str">
        <f>'06_Presupuesto'!B193</f>
        <v>E</v>
      </c>
      <c r="C81" s="51">
        <f>'06_Presupuesto'!I193</f>
        <v>450529.4117647059</v>
      </c>
      <c r="D81" s="57">
        <f>'06_Presupuesto'!J193</f>
        <v>46350</v>
      </c>
      <c r="E81" s="57">
        <f>'06_Presupuesto'!K193</f>
        <v>46358</v>
      </c>
      <c r="F81" s="51" t="s">
        <v>456</v>
      </c>
      <c r="G81" s="64">
        <f t="shared" si="8"/>
        <v>0</v>
      </c>
      <c r="H81" s="64">
        <f t="shared" si="9"/>
        <v>450529.4117647059</v>
      </c>
      <c r="I81" s="64">
        <f t="shared" si="10"/>
        <v>450529.4117647059</v>
      </c>
      <c r="J81" s="64">
        <f t="shared" si="11"/>
        <v>450529.4117647059</v>
      </c>
      <c r="K81" s="64">
        <f t="shared" si="12"/>
        <v>450529.4117647059</v>
      </c>
      <c r="L81" s="64">
        <f t="shared" si="13"/>
        <v>450529.4117647059</v>
      </c>
    </row>
    <row r="82" spans="1:12" ht="34.049999999999997" customHeight="1">
      <c r="A82" s="52" t="str">
        <f>'06_Presupuesto'!A194</f>
        <v>B.1.3.3</v>
      </c>
      <c r="B82" s="52" t="str">
        <f>'06_Presupuesto'!B194</f>
        <v>H</v>
      </c>
      <c r="C82" s="52">
        <f>'06_Presupuesto'!I194</f>
        <v>176294.1176470588</v>
      </c>
      <c r="D82" s="56">
        <f>'06_Presupuesto'!J194</f>
        <v>46377</v>
      </c>
      <c r="E82" s="56">
        <f>'06_Presupuesto'!K194</f>
        <v>46388</v>
      </c>
      <c r="F82" s="52" t="s">
        <v>456</v>
      </c>
      <c r="G82" s="63">
        <f t="shared" si="8"/>
        <v>0</v>
      </c>
      <c r="H82" s="63">
        <f t="shared" si="9"/>
        <v>0</v>
      </c>
      <c r="I82" s="63">
        <f t="shared" si="10"/>
        <v>176294.1176470588</v>
      </c>
      <c r="J82" s="63">
        <f t="shared" si="11"/>
        <v>176294.1176470588</v>
      </c>
      <c r="K82" s="63">
        <f t="shared" si="12"/>
        <v>176294.1176470588</v>
      </c>
      <c r="L82" s="63">
        <f t="shared" si="13"/>
        <v>176294.1176470588</v>
      </c>
    </row>
    <row r="83" spans="1:12" ht="34.049999999999997" customHeight="1">
      <c r="A83" s="51" t="str">
        <f>'06_Presupuesto'!A195</f>
        <v>B.1.3.4</v>
      </c>
      <c r="B83" s="51" t="str">
        <f>'06_Presupuesto'!B195</f>
        <v>H</v>
      </c>
      <c r="C83" s="51">
        <f>'06_Presupuesto'!I195</f>
        <v>1939235.294117647</v>
      </c>
      <c r="D83" s="57">
        <f>'06_Presupuesto'!J195</f>
        <v>46377</v>
      </c>
      <c r="E83" s="57">
        <f>'06_Presupuesto'!K195</f>
        <v>46388</v>
      </c>
      <c r="F83" s="51" t="s">
        <v>456</v>
      </c>
      <c r="G83" s="64">
        <f t="shared" si="8"/>
        <v>0</v>
      </c>
      <c r="H83" s="64">
        <f t="shared" si="9"/>
        <v>0</v>
      </c>
      <c r="I83" s="64">
        <f t="shared" si="10"/>
        <v>1939235.294117647</v>
      </c>
      <c r="J83" s="64">
        <f t="shared" si="11"/>
        <v>1939235.294117647</v>
      </c>
      <c r="K83" s="64">
        <f t="shared" si="12"/>
        <v>1939235.294117647</v>
      </c>
      <c r="L83" s="64">
        <f t="shared" si="13"/>
        <v>1939235.294117647</v>
      </c>
    </row>
    <row r="84" spans="1:12" ht="34.049999999999997" customHeight="1">
      <c r="A84" s="52" t="str">
        <f>'06_Presupuesto'!A196</f>
        <v>B.1.4.1</v>
      </c>
      <c r="B84" s="52" t="str">
        <f>'06_Presupuesto'!B196</f>
        <v>K</v>
      </c>
      <c r="C84" s="52">
        <f>'06_Presupuesto'!I196</f>
        <v>6395798.3193277307</v>
      </c>
      <c r="D84" s="56">
        <f>'06_Presupuesto'!J196</f>
        <v>46377</v>
      </c>
      <c r="E84" s="56">
        <f>'06_Presupuesto'!K196</f>
        <v>46394</v>
      </c>
      <c r="F84" s="52" t="s">
        <v>456</v>
      </c>
      <c r="G84" s="63">
        <f t="shared" si="8"/>
        <v>0</v>
      </c>
      <c r="H84" s="63">
        <f t="shared" si="9"/>
        <v>0</v>
      </c>
      <c r="I84" s="63">
        <f t="shared" si="10"/>
        <v>6395798.3193277307</v>
      </c>
      <c r="J84" s="63">
        <f t="shared" si="11"/>
        <v>6395798.3193277307</v>
      </c>
      <c r="K84" s="63">
        <f t="shared" si="12"/>
        <v>6395798.3193277307</v>
      </c>
      <c r="L84" s="63">
        <f t="shared" si="13"/>
        <v>6395798.3193277307</v>
      </c>
    </row>
    <row r="85" spans="1:12" ht="34.049999999999997" customHeight="1">
      <c r="A85" s="51" t="str">
        <f>'06_Presupuesto'!A197</f>
        <v>B.1.4.2</v>
      </c>
      <c r="B85" s="51" t="str">
        <f>'06_Presupuesto'!B197</f>
        <v>K</v>
      </c>
      <c r="C85" s="51">
        <f>'06_Presupuesto'!I197</f>
        <v>2121428.5714285718</v>
      </c>
      <c r="D85" s="57">
        <f>'06_Presupuesto'!J197</f>
        <v>46377</v>
      </c>
      <c r="E85" s="57">
        <f>'06_Presupuesto'!K197</f>
        <v>46394</v>
      </c>
      <c r="F85" s="51" t="s">
        <v>456</v>
      </c>
      <c r="G85" s="64">
        <f t="shared" si="8"/>
        <v>0</v>
      </c>
      <c r="H85" s="64">
        <f t="shared" si="9"/>
        <v>0</v>
      </c>
      <c r="I85" s="64">
        <f t="shared" si="10"/>
        <v>2121428.5714285718</v>
      </c>
      <c r="J85" s="64">
        <f t="shared" si="11"/>
        <v>2121428.5714285718</v>
      </c>
      <c r="K85" s="64">
        <f t="shared" si="12"/>
        <v>2121428.5714285718</v>
      </c>
      <c r="L85" s="64">
        <f t="shared" si="13"/>
        <v>2121428.5714285718</v>
      </c>
    </row>
    <row r="86" spans="1:12" ht="34.049999999999997" customHeight="1">
      <c r="A86" s="52" t="str">
        <f>'06_Presupuesto'!A198</f>
        <v>B.1.4.3</v>
      </c>
      <c r="B86" s="52" t="str">
        <f>'06_Presupuesto'!B198</f>
        <v>K</v>
      </c>
      <c r="C86" s="52">
        <f>'06_Presupuesto'!I198</f>
        <v>3696428.5714285709</v>
      </c>
      <c r="D86" s="56">
        <f>'06_Presupuesto'!J198</f>
        <v>46377</v>
      </c>
      <c r="E86" s="56">
        <f>'06_Presupuesto'!K198</f>
        <v>46394</v>
      </c>
      <c r="F86" s="52" t="s">
        <v>456</v>
      </c>
      <c r="G86" s="63">
        <f t="shared" si="8"/>
        <v>0</v>
      </c>
      <c r="H86" s="63">
        <f t="shared" si="9"/>
        <v>0</v>
      </c>
      <c r="I86" s="63">
        <f t="shared" si="10"/>
        <v>3696428.5714285709</v>
      </c>
      <c r="J86" s="63">
        <f t="shared" si="11"/>
        <v>3696428.5714285709</v>
      </c>
      <c r="K86" s="63">
        <f t="shared" si="12"/>
        <v>3696428.5714285709</v>
      </c>
      <c r="L86" s="63">
        <f t="shared" si="13"/>
        <v>3696428.5714285709</v>
      </c>
    </row>
    <row r="87" spans="1:12" ht="34.049999999999997" customHeight="1">
      <c r="A87" s="51" t="str">
        <f>'06_Presupuesto'!A199</f>
        <v>B.1.4.4</v>
      </c>
      <c r="B87" s="51" t="str">
        <f>'06_Presupuesto'!B199</f>
        <v>K</v>
      </c>
      <c r="C87" s="51">
        <f>'06_Presupuesto'!I199</f>
        <v>2420168.0672268905</v>
      </c>
      <c r="D87" s="57">
        <f>'06_Presupuesto'!J199</f>
        <v>46377</v>
      </c>
      <c r="E87" s="57">
        <f>'06_Presupuesto'!K199</f>
        <v>46394</v>
      </c>
      <c r="F87" s="51" t="s">
        <v>456</v>
      </c>
      <c r="G87" s="64">
        <f t="shared" si="8"/>
        <v>0</v>
      </c>
      <c r="H87" s="64">
        <f t="shared" si="9"/>
        <v>0</v>
      </c>
      <c r="I87" s="64">
        <f t="shared" si="10"/>
        <v>2420168.0672268905</v>
      </c>
      <c r="J87" s="64">
        <f t="shared" si="11"/>
        <v>2420168.0672268905</v>
      </c>
      <c r="K87" s="64">
        <f t="shared" si="12"/>
        <v>2420168.0672268905</v>
      </c>
      <c r="L87" s="64">
        <f t="shared" si="13"/>
        <v>2420168.0672268905</v>
      </c>
    </row>
    <row r="88" spans="1:12" ht="34.049999999999997" customHeight="1">
      <c r="A88" s="52" t="str">
        <f>'06_Presupuesto'!A200</f>
        <v>B.1.4.5</v>
      </c>
      <c r="B88" s="52" t="str">
        <f>'06_Presupuesto'!B200</f>
        <v>K</v>
      </c>
      <c r="C88" s="52">
        <f>'06_Presupuesto'!I200</f>
        <v>1215336.1344537816</v>
      </c>
      <c r="D88" s="56">
        <f>'06_Presupuesto'!J200</f>
        <v>46377</v>
      </c>
      <c r="E88" s="56">
        <f>'06_Presupuesto'!K200</f>
        <v>46394</v>
      </c>
      <c r="F88" s="52" t="s">
        <v>456</v>
      </c>
      <c r="G88" s="63">
        <f t="shared" si="8"/>
        <v>0</v>
      </c>
      <c r="H88" s="63">
        <f t="shared" si="9"/>
        <v>0</v>
      </c>
      <c r="I88" s="63">
        <f t="shared" si="10"/>
        <v>1215336.1344537816</v>
      </c>
      <c r="J88" s="63">
        <f t="shared" si="11"/>
        <v>1215336.1344537816</v>
      </c>
      <c r="K88" s="63">
        <f t="shared" si="12"/>
        <v>1215336.1344537816</v>
      </c>
      <c r="L88" s="63">
        <f t="shared" si="13"/>
        <v>1215336.1344537816</v>
      </c>
    </row>
    <row r="89" spans="1:12" ht="34.049999999999997" customHeight="1">
      <c r="A89" s="51" t="str">
        <f>'06_Presupuesto'!A201</f>
        <v>B.1.5.1</v>
      </c>
      <c r="B89" s="51" t="str">
        <f>'06_Presupuesto'!B201</f>
        <v>I</v>
      </c>
      <c r="C89" s="51">
        <f>'06_Presupuesto'!I201</f>
        <v>2807500</v>
      </c>
      <c r="D89" s="57">
        <f>'06_Presupuesto'!J201</f>
        <v>46377</v>
      </c>
      <c r="E89" s="57">
        <f>'06_Presupuesto'!K201</f>
        <v>46396</v>
      </c>
      <c r="F89" s="51" t="s">
        <v>456</v>
      </c>
      <c r="G89" s="64">
        <f t="shared" si="8"/>
        <v>0</v>
      </c>
      <c r="H89" s="64">
        <f t="shared" si="9"/>
        <v>0</v>
      </c>
      <c r="I89" s="64">
        <f t="shared" si="10"/>
        <v>2807500</v>
      </c>
      <c r="J89" s="64">
        <f t="shared" si="11"/>
        <v>2807500</v>
      </c>
      <c r="K89" s="64">
        <f t="shared" si="12"/>
        <v>2807500</v>
      </c>
      <c r="L89" s="64">
        <f t="shared" si="13"/>
        <v>2807500</v>
      </c>
    </row>
    <row r="90" spans="1:12" ht="34.049999999999997" customHeight="1">
      <c r="A90" s="52" t="str">
        <f>'06_Presupuesto'!A202</f>
        <v>B.1.6.1</v>
      </c>
      <c r="B90" s="52" t="str">
        <f>'06_Presupuesto'!B202</f>
        <v>J</v>
      </c>
      <c r="C90" s="52">
        <f>'06_Presupuesto'!I202</f>
        <v>189919.1176470588</v>
      </c>
      <c r="D90" s="56">
        <f>'06_Presupuesto'!J202</f>
        <v>46397</v>
      </c>
      <c r="E90" s="56">
        <f>'06_Presupuesto'!K202</f>
        <v>46408</v>
      </c>
      <c r="F90" s="52" t="s">
        <v>456</v>
      </c>
      <c r="G90" s="63">
        <f t="shared" si="8"/>
        <v>0</v>
      </c>
      <c r="H90" s="63">
        <f t="shared" si="9"/>
        <v>0</v>
      </c>
      <c r="I90" s="63">
        <f t="shared" si="10"/>
        <v>15826.593137254898</v>
      </c>
      <c r="J90" s="63">
        <f t="shared" si="11"/>
        <v>189919.1176470588</v>
      </c>
      <c r="K90" s="63">
        <f t="shared" si="12"/>
        <v>189919.1176470588</v>
      </c>
      <c r="L90" s="63">
        <f t="shared" si="13"/>
        <v>189919.1176470588</v>
      </c>
    </row>
    <row r="91" spans="1:12" ht="34.049999999999997" customHeight="1">
      <c r="A91" s="51" t="str">
        <f>'06_Presupuesto'!A203</f>
        <v>B.1.6.2</v>
      </c>
      <c r="B91" s="51" t="str">
        <f>'06_Presupuesto'!B203</f>
        <v>J</v>
      </c>
      <c r="C91" s="51">
        <f>'06_Presupuesto'!I203</f>
        <v>1089970.5882352942</v>
      </c>
      <c r="D91" s="57">
        <f>'06_Presupuesto'!J203</f>
        <v>46397</v>
      </c>
      <c r="E91" s="57">
        <f>'06_Presupuesto'!K203</f>
        <v>46408</v>
      </c>
      <c r="F91" s="51" t="s">
        <v>456</v>
      </c>
      <c r="G91" s="64">
        <f t="shared" si="8"/>
        <v>0</v>
      </c>
      <c r="H91" s="64">
        <f t="shared" si="9"/>
        <v>0</v>
      </c>
      <c r="I91" s="64">
        <f t="shared" si="10"/>
        <v>90830.882352941175</v>
      </c>
      <c r="J91" s="64">
        <f t="shared" si="11"/>
        <v>1089970.5882352942</v>
      </c>
      <c r="K91" s="64">
        <f t="shared" si="12"/>
        <v>1089970.5882352942</v>
      </c>
      <c r="L91" s="64">
        <f t="shared" si="13"/>
        <v>1089970.5882352942</v>
      </c>
    </row>
    <row r="92" spans="1:12" ht="34.049999999999997" customHeight="1">
      <c r="A92" s="52" t="str">
        <f>'06_Presupuesto'!A204</f>
        <v>B.1.6.3</v>
      </c>
      <c r="B92" s="52" t="str">
        <f>'06_Presupuesto'!B204</f>
        <v>J</v>
      </c>
      <c r="C92" s="52">
        <f>'06_Presupuesto'!I204</f>
        <v>1222088.2352941176</v>
      </c>
      <c r="D92" s="56">
        <f>'06_Presupuesto'!J204</f>
        <v>46397</v>
      </c>
      <c r="E92" s="56">
        <f>'06_Presupuesto'!K204</f>
        <v>46408</v>
      </c>
      <c r="F92" s="52" t="s">
        <v>456</v>
      </c>
      <c r="G92" s="63">
        <f t="shared" si="8"/>
        <v>0</v>
      </c>
      <c r="H92" s="63">
        <f t="shared" si="9"/>
        <v>0</v>
      </c>
      <c r="I92" s="63">
        <f t="shared" si="10"/>
        <v>101840.68627450979</v>
      </c>
      <c r="J92" s="63">
        <f t="shared" si="11"/>
        <v>1222088.2352941176</v>
      </c>
      <c r="K92" s="63">
        <f t="shared" si="12"/>
        <v>1222088.2352941176</v>
      </c>
      <c r="L92" s="63">
        <f t="shared" si="13"/>
        <v>1222088.2352941176</v>
      </c>
    </row>
    <row r="93" spans="1:12" ht="34.049999999999997" customHeight="1">
      <c r="A93" s="51" t="str">
        <f>'06_Presupuesto'!A205</f>
        <v>B.2.1.1</v>
      </c>
      <c r="B93" s="51" t="str">
        <f>'06_Presupuesto'!B205</f>
        <v>Q</v>
      </c>
      <c r="C93" s="51">
        <f>'06_Presupuesto'!I205</f>
        <v>1834453.7815126053</v>
      </c>
      <c r="D93" s="57">
        <f>'06_Presupuesto'!J205</f>
        <v>46423</v>
      </c>
      <c r="E93" s="57">
        <f>'06_Presupuesto'!K205</f>
        <v>46438</v>
      </c>
      <c r="F93" s="51" t="s">
        <v>456</v>
      </c>
      <c r="G93" s="64">
        <f t="shared" si="8"/>
        <v>0</v>
      </c>
      <c r="H93" s="64">
        <f t="shared" si="9"/>
        <v>0</v>
      </c>
      <c r="I93" s="64">
        <f t="shared" si="10"/>
        <v>0</v>
      </c>
      <c r="J93" s="64">
        <f t="shared" si="11"/>
        <v>687920.168067227</v>
      </c>
      <c r="K93" s="64">
        <f t="shared" si="12"/>
        <v>1834453.7815126053</v>
      </c>
      <c r="L93" s="64">
        <f t="shared" si="13"/>
        <v>1834453.7815126053</v>
      </c>
    </row>
    <row r="94" spans="1:12" ht="34.049999999999997" customHeight="1">
      <c r="A94" s="52" t="str">
        <f>'06_Presupuesto'!A206</f>
        <v>B.2.1.2</v>
      </c>
      <c r="B94" s="52" t="str">
        <f>'06_Presupuesto'!B206</f>
        <v>R</v>
      </c>
      <c r="C94" s="52">
        <f>'06_Presupuesto'!I206</f>
        <v>652330.8823529412</v>
      </c>
      <c r="D94" s="56">
        <f>'06_Presupuesto'!J206</f>
        <v>46439</v>
      </c>
      <c r="E94" s="56">
        <f>'06_Presupuesto'!K206</f>
        <v>46450</v>
      </c>
      <c r="F94" s="52" t="s">
        <v>456</v>
      </c>
      <c r="G94" s="63">
        <f t="shared" si="8"/>
        <v>0</v>
      </c>
      <c r="H94" s="63">
        <f t="shared" si="9"/>
        <v>0</v>
      </c>
      <c r="I94" s="63">
        <f t="shared" si="10"/>
        <v>0</v>
      </c>
      <c r="J94" s="63">
        <f t="shared" si="11"/>
        <v>0</v>
      </c>
      <c r="K94" s="63">
        <f t="shared" si="12"/>
        <v>652330.8823529412</v>
      </c>
      <c r="L94" s="63">
        <f t="shared" si="13"/>
        <v>652330.8823529412</v>
      </c>
    </row>
    <row r="95" spans="1:12" ht="34.049999999999997" customHeight="1">
      <c r="A95" s="51" t="str">
        <f>'06_Presupuesto'!A207</f>
        <v>B.2.1.3</v>
      </c>
      <c r="B95" s="51" t="str">
        <f>'06_Presupuesto'!B207</f>
        <v>S</v>
      </c>
      <c r="C95" s="51">
        <f>'06_Presupuesto'!I207</f>
        <v>660714.28571428568</v>
      </c>
      <c r="D95" s="57">
        <f>'06_Presupuesto'!J207</f>
        <v>46439</v>
      </c>
      <c r="E95" s="57">
        <f>'06_Presupuesto'!K207</f>
        <v>46448</v>
      </c>
      <c r="F95" s="51" t="s">
        <v>456</v>
      </c>
      <c r="G95" s="64">
        <f t="shared" si="8"/>
        <v>0</v>
      </c>
      <c r="H95" s="64">
        <f t="shared" si="9"/>
        <v>0</v>
      </c>
      <c r="I95" s="64">
        <f t="shared" si="10"/>
        <v>0</v>
      </c>
      <c r="J95" s="64">
        <f t="shared" si="11"/>
        <v>0</v>
      </c>
      <c r="K95" s="64">
        <f t="shared" si="12"/>
        <v>660714.28571428568</v>
      </c>
      <c r="L95" s="64">
        <f t="shared" si="13"/>
        <v>660714.28571428568</v>
      </c>
    </row>
    <row r="96" spans="1:12" ht="34.049999999999997" customHeight="1">
      <c r="A96" s="52" t="str">
        <f>'06_Presupuesto'!A208</f>
        <v>B.2.2/a)</v>
      </c>
      <c r="B96" s="52" t="str">
        <f>'06_Presupuesto'!B208</f>
        <v>R</v>
      </c>
      <c r="C96" s="52">
        <f>'06_Presupuesto'!I208</f>
        <v>696428.57142857148</v>
      </c>
      <c r="D96" s="56">
        <f>'06_Presupuesto'!J208</f>
        <v>46439</v>
      </c>
      <c r="E96" s="56">
        <f>'06_Presupuesto'!K208</f>
        <v>46450</v>
      </c>
      <c r="F96" s="52" t="s">
        <v>456</v>
      </c>
      <c r="G96" s="63">
        <f t="shared" si="8"/>
        <v>0</v>
      </c>
      <c r="H96" s="63">
        <f t="shared" si="9"/>
        <v>0</v>
      </c>
      <c r="I96" s="63">
        <f t="shared" si="10"/>
        <v>0</v>
      </c>
      <c r="J96" s="63">
        <f t="shared" si="11"/>
        <v>0</v>
      </c>
      <c r="K96" s="63">
        <f t="shared" si="12"/>
        <v>696428.57142857148</v>
      </c>
      <c r="L96" s="63">
        <f t="shared" si="13"/>
        <v>696428.57142857148</v>
      </c>
    </row>
    <row r="97" spans="1:12" ht="34.049999999999997" customHeight="1">
      <c r="A97" s="51" t="str">
        <f>'06_Presupuesto'!A209</f>
        <v>B.2.3/a)</v>
      </c>
      <c r="B97" s="51" t="str">
        <f>'06_Presupuesto'!B209</f>
        <v>R</v>
      </c>
      <c r="C97" s="51">
        <f>'06_Presupuesto'!I209</f>
        <v>882352.9411764706</v>
      </c>
      <c r="D97" s="57">
        <f>'06_Presupuesto'!J209</f>
        <v>46439</v>
      </c>
      <c r="E97" s="57">
        <f>'06_Presupuesto'!K209</f>
        <v>46450</v>
      </c>
      <c r="F97" s="51" t="s">
        <v>456</v>
      </c>
      <c r="G97" s="64">
        <f t="shared" si="8"/>
        <v>0</v>
      </c>
      <c r="H97" s="64">
        <f t="shared" si="9"/>
        <v>0</v>
      </c>
      <c r="I97" s="64">
        <f t="shared" si="10"/>
        <v>0</v>
      </c>
      <c r="J97" s="64">
        <f t="shared" si="11"/>
        <v>0</v>
      </c>
      <c r="K97" s="64">
        <f t="shared" si="12"/>
        <v>882352.9411764706</v>
      </c>
      <c r="L97" s="64">
        <f t="shared" si="13"/>
        <v>882352.9411764706</v>
      </c>
    </row>
    <row r="98" spans="1:12" ht="34.049999999999997" customHeight="1">
      <c r="A98" s="52" t="str">
        <f>'06_Presupuesto'!A210</f>
        <v>B.2.4/a)</v>
      </c>
      <c r="B98" s="52" t="str">
        <f>'06_Presupuesto'!B210</f>
        <v>J</v>
      </c>
      <c r="C98" s="52">
        <f>'06_Presupuesto'!I210</f>
        <v>328256.30252100842</v>
      </c>
      <c r="D98" s="56">
        <f>'06_Presupuesto'!J210</f>
        <v>46397</v>
      </c>
      <c r="E98" s="56">
        <f>'06_Presupuesto'!K210</f>
        <v>46408</v>
      </c>
      <c r="F98" s="52" t="s">
        <v>456</v>
      </c>
      <c r="G98" s="63">
        <f t="shared" si="8"/>
        <v>0</v>
      </c>
      <c r="H98" s="63">
        <f t="shared" si="9"/>
        <v>0</v>
      </c>
      <c r="I98" s="63">
        <f t="shared" si="10"/>
        <v>27354.691876750701</v>
      </c>
      <c r="J98" s="63">
        <f t="shared" si="11"/>
        <v>328256.30252100842</v>
      </c>
      <c r="K98" s="63">
        <f t="shared" si="12"/>
        <v>328256.30252100842</v>
      </c>
      <c r="L98" s="63">
        <f t="shared" si="13"/>
        <v>328256.30252100842</v>
      </c>
    </row>
    <row r="99" spans="1:12" ht="34.049999999999997" customHeight="1">
      <c r="A99" s="51" t="str">
        <f>'06_Presupuesto'!A211</f>
        <v>B.2.4/b)</v>
      </c>
      <c r="B99" s="51" t="str">
        <f>'06_Presupuesto'!B211</f>
        <v>J</v>
      </c>
      <c r="C99" s="51">
        <f>'06_Presupuesto'!I211</f>
        <v>841386.55462184874</v>
      </c>
      <c r="D99" s="57">
        <f>'06_Presupuesto'!J211</f>
        <v>46397</v>
      </c>
      <c r="E99" s="57">
        <f>'06_Presupuesto'!K211</f>
        <v>46408</v>
      </c>
      <c r="F99" s="51" t="s">
        <v>456</v>
      </c>
      <c r="G99" s="64">
        <f t="shared" si="8"/>
        <v>0</v>
      </c>
      <c r="H99" s="64">
        <f t="shared" si="9"/>
        <v>0</v>
      </c>
      <c r="I99" s="64">
        <f t="shared" si="10"/>
        <v>70115.54621848739</v>
      </c>
      <c r="J99" s="64">
        <f t="shared" si="11"/>
        <v>841386.55462184874</v>
      </c>
      <c r="K99" s="64">
        <f t="shared" si="12"/>
        <v>841386.55462184874</v>
      </c>
      <c r="L99" s="64">
        <f t="shared" si="13"/>
        <v>841386.55462184874</v>
      </c>
    </row>
    <row r="100" spans="1:12" ht="34.049999999999997" customHeight="1">
      <c r="A100" s="52" t="str">
        <f>'06_Presupuesto'!A212</f>
        <v>B.2.4/c)</v>
      </c>
      <c r="B100" s="52" t="str">
        <f>'06_Presupuesto'!B212</f>
        <v>J</v>
      </c>
      <c r="C100" s="52">
        <f>'06_Presupuesto'!I212</f>
        <v>350420.16806722688</v>
      </c>
      <c r="D100" s="56">
        <f>'06_Presupuesto'!J212</f>
        <v>46397</v>
      </c>
      <c r="E100" s="56">
        <f>'06_Presupuesto'!K212</f>
        <v>46408</v>
      </c>
      <c r="F100" s="52" t="s">
        <v>456</v>
      </c>
      <c r="G100" s="63">
        <f t="shared" si="8"/>
        <v>0</v>
      </c>
      <c r="H100" s="63">
        <f t="shared" si="9"/>
        <v>0</v>
      </c>
      <c r="I100" s="63">
        <f t="shared" si="10"/>
        <v>29201.680672268907</v>
      </c>
      <c r="J100" s="63">
        <f t="shared" si="11"/>
        <v>350420.16806722688</v>
      </c>
      <c r="K100" s="63">
        <f t="shared" si="12"/>
        <v>350420.16806722688</v>
      </c>
      <c r="L100" s="63">
        <f t="shared" si="13"/>
        <v>350420.16806722688</v>
      </c>
    </row>
    <row r="101" spans="1:12" ht="34.049999999999997" customHeight="1">
      <c r="A101" s="51" t="str">
        <f>'06_Presupuesto'!A213</f>
        <v>B.2.4/d)</v>
      </c>
      <c r="B101" s="51" t="str">
        <f>'06_Presupuesto'!B213</f>
        <v>J</v>
      </c>
      <c r="C101" s="51">
        <f>'06_Presupuesto'!I213</f>
        <v>103991.59663865546</v>
      </c>
      <c r="D101" s="57">
        <f>'06_Presupuesto'!J213</f>
        <v>46397</v>
      </c>
      <c r="E101" s="57">
        <f>'06_Presupuesto'!K213</f>
        <v>46408</v>
      </c>
      <c r="F101" s="51" t="s">
        <v>456</v>
      </c>
      <c r="G101" s="64">
        <f t="shared" si="8"/>
        <v>0</v>
      </c>
      <c r="H101" s="64">
        <f t="shared" si="9"/>
        <v>0</v>
      </c>
      <c r="I101" s="64">
        <f t="shared" si="10"/>
        <v>8665.9663865546208</v>
      </c>
      <c r="J101" s="64">
        <f t="shared" si="11"/>
        <v>103991.59663865546</v>
      </c>
      <c r="K101" s="64">
        <f t="shared" si="12"/>
        <v>103991.59663865546</v>
      </c>
      <c r="L101" s="64">
        <f t="shared" si="13"/>
        <v>103991.59663865546</v>
      </c>
    </row>
    <row r="102" spans="1:12" ht="34.049999999999997" customHeight="1">
      <c r="A102" s="52" t="str">
        <f>'06_Presupuesto'!A214</f>
        <v>B.2.5.1</v>
      </c>
      <c r="B102" s="52" t="str">
        <f>'06_Presupuesto'!B214</f>
        <v>Q</v>
      </c>
      <c r="C102" s="52">
        <f>'06_Presupuesto'!I214</f>
        <v>2044117.6470588236</v>
      </c>
      <c r="D102" s="56">
        <f>'06_Presupuesto'!J214</f>
        <v>46423</v>
      </c>
      <c r="E102" s="56">
        <f>'06_Presupuesto'!K214</f>
        <v>46438</v>
      </c>
      <c r="F102" s="52" t="s">
        <v>456</v>
      </c>
      <c r="G102" s="63">
        <f t="shared" si="8"/>
        <v>0</v>
      </c>
      <c r="H102" s="63">
        <f t="shared" si="9"/>
        <v>0</v>
      </c>
      <c r="I102" s="63">
        <f t="shared" si="10"/>
        <v>0</v>
      </c>
      <c r="J102" s="63">
        <f t="shared" si="11"/>
        <v>766544.1176470588</v>
      </c>
      <c r="K102" s="63">
        <f t="shared" si="12"/>
        <v>2044117.6470588236</v>
      </c>
      <c r="L102" s="63">
        <f t="shared" si="13"/>
        <v>2044117.6470588236</v>
      </c>
    </row>
    <row r="103" spans="1:12" ht="34.049999999999997" customHeight="1">
      <c r="A103" s="51" t="str">
        <f>'06_Presupuesto'!A215</f>
        <v>B.2.5.2</v>
      </c>
      <c r="B103" s="51" t="str">
        <f>'06_Presupuesto'!B215</f>
        <v>S</v>
      </c>
      <c r="C103" s="51">
        <f>'06_Presupuesto'!I215</f>
        <v>2338235.2941176472</v>
      </c>
      <c r="D103" s="57">
        <f>'06_Presupuesto'!J215</f>
        <v>46439</v>
      </c>
      <c r="E103" s="57">
        <f>'06_Presupuesto'!K215</f>
        <v>46448</v>
      </c>
      <c r="F103" s="51" t="s">
        <v>456</v>
      </c>
      <c r="G103" s="64">
        <f t="shared" si="8"/>
        <v>0</v>
      </c>
      <c r="H103" s="64">
        <f t="shared" si="9"/>
        <v>0</v>
      </c>
      <c r="I103" s="64">
        <f t="shared" si="10"/>
        <v>0</v>
      </c>
      <c r="J103" s="64">
        <f t="shared" si="11"/>
        <v>0</v>
      </c>
      <c r="K103" s="64">
        <f t="shared" si="12"/>
        <v>2338235.2941176472</v>
      </c>
      <c r="L103" s="64">
        <f t="shared" si="13"/>
        <v>2338235.2941176472</v>
      </c>
    </row>
    <row r="104" spans="1:12" ht="34.049999999999997" customHeight="1">
      <c r="A104" s="52" t="str">
        <f>'06_Presupuesto'!A216</f>
        <v>B.2.6.1</v>
      </c>
      <c r="B104" s="52" t="str">
        <f>'06_Presupuesto'!B216</f>
        <v>T</v>
      </c>
      <c r="C104" s="52">
        <f>'06_Presupuesto'!I216</f>
        <v>422794.1176470588</v>
      </c>
      <c r="D104" s="56">
        <f>'06_Presupuesto'!J216</f>
        <v>46451</v>
      </c>
      <c r="E104" s="56">
        <f>'06_Presupuesto'!K216</f>
        <v>46470</v>
      </c>
      <c r="F104" s="52" t="s">
        <v>456</v>
      </c>
      <c r="G104" s="63">
        <f t="shared" si="8"/>
        <v>0</v>
      </c>
      <c r="H104" s="63">
        <f t="shared" si="9"/>
        <v>0</v>
      </c>
      <c r="I104" s="63">
        <f t="shared" si="10"/>
        <v>0</v>
      </c>
      <c r="J104" s="63">
        <f t="shared" si="11"/>
        <v>0</v>
      </c>
      <c r="K104" s="63">
        <f t="shared" si="12"/>
        <v>126838.23529411764</v>
      </c>
      <c r="L104" s="63">
        <f t="shared" si="13"/>
        <v>422794.1176470588</v>
      </c>
    </row>
    <row r="105" spans="1:12" ht="34.049999999999997" customHeight="1">
      <c r="A105" s="51" t="str">
        <f>'06_Presupuesto'!A217</f>
        <v>B.2.6.2</v>
      </c>
      <c r="B105" s="51" t="str">
        <f>'06_Presupuesto'!B217</f>
        <v>T</v>
      </c>
      <c r="C105" s="51">
        <f>'06_Presupuesto'!I217</f>
        <v>2048319.3277310927</v>
      </c>
      <c r="D105" s="57">
        <f>'06_Presupuesto'!J217</f>
        <v>46451</v>
      </c>
      <c r="E105" s="57">
        <f>'06_Presupuesto'!K217</f>
        <v>46470</v>
      </c>
      <c r="F105" s="51" t="s">
        <v>456</v>
      </c>
      <c r="G105" s="64">
        <f t="shared" si="8"/>
        <v>0</v>
      </c>
      <c r="H105" s="64">
        <f t="shared" si="9"/>
        <v>0</v>
      </c>
      <c r="I105" s="64">
        <f t="shared" si="10"/>
        <v>0</v>
      </c>
      <c r="J105" s="64">
        <f t="shared" si="11"/>
        <v>0</v>
      </c>
      <c r="K105" s="64">
        <f t="shared" si="12"/>
        <v>614495.79831932776</v>
      </c>
      <c r="L105" s="64">
        <f t="shared" si="13"/>
        <v>2048319.3277310927</v>
      </c>
    </row>
    <row r="106" spans="1:12" ht="34.049999999999997" customHeight="1">
      <c r="A106" s="52" t="str">
        <f>'06_Presupuesto'!A218</f>
        <v>B.2.7.1/a)</v>
      </c>
      <c r="B106" s="52" t="str">
        <f>'06_Presupuesto'!B218</f>
        <v>U</v>
      </c>
      <c r="C106" s="52">
        <f>'06_Presupuesto'!I218</f>
        <v>257352.9411764706</v>
      </c>
      <c r="D106" s="56">
        <f>'06_Presupuesto'!J218</f>
        <v>46409</v>
      </c>
      <c r="E106" s="56">
        <f>'06_Presupuesto'!K218</f>
        <v>46424</v>
      </c>
      <c r="F106" s="52" t="s">
        <v>455</v>
      </c>
      <c r="G106" s="63">
        <f>IF($B$25&gt;=$E106,$C106,0)</f>
        <v>0</v>
      </c>
      <c r="H106" s="63">
        <f>IF($B$26&gt;=$E106,$C106,0)</f>
        <v>0</v>
      </c>
      <c r="I106" s="63">
        <f>IF($B$27&gt;=$E106,$C106,0)</f>
        <v>0</v>
      </c>
      <c r="J106" s="63">
        <f>IF($B$28&gt;=$E106,$C106,0)</f>
        <v>257352.9411764706</v>
      </c>
      <c r="K106" s="63">
        <f>IF($B$29&gt;=$E106,$C106,0)</f>
        <v>257352.9411764706</v>
      </c>
      <c r="L106" s="63">
        <f>IF($B$30&gt;=$E106,$C106,0)</f>
        <v>257352.9411764706</v>
      </c>
    </row>
    <row r="107" spans="1:12" ht="34.049999999999997" customHeight="1">
      <c r="A107" s="51" t="str">
        <f>'06_Presupuesto'!A219</f>
        <v>B.2.7.1/b)</v>
      </c>
      <c r="B107" s="51" t="str">
        <f>'06_Presupuesto'!B219</f>
        <v>U</v>
      </c>
      <c r="C107" s="51">
        <f>'06_Presupuesto'!I219</f>
        <v>409663.86554621853</v>
      </c>
      <c r="D107" s="57">
        <f>'06_Presupuesto'!J219</f>
        <v>46409</v>
      </c>
      <c r="E107" s="57">
        <f>'06_Presupuesto'!K219</f>
        <v>46424</v>
      </c>
      <c r="F107" s="51" t="s">
        <v>455</v>
      </c>
      <c r="G107" s="64">
        <f>IF($B$25&gt;=$E107,$C107,0)</f>
        <v>0</v>
      </c>
      <c r="H107" s="64">
        <f>IF($B$26&gt;=$E107,$C107,0)</f>
        <v>0</v>
      </c>
      <c r="I107" s="64">
        <f>IF($B$27&gt;=$E107,$C107,0)</f>
        <v>0</v>
      </c>
      <c r="J107" s="64">
        <f>IF($B$28&gt;=$E107,$C107,0)</f>
        <v>409663.86554621853</v>
      </c>
      <c r="K107" s="64">
        <f>IF($B$29&gt;=$E107,$C107,0)</f>
        <v>409663.86554621853</v>
      </c>
      <c r="L107" s="64">
        <f>IF($B$30&gt;=$E107,$C107,0)</f>
        <v>409663.86554621853</v>
      </c>
    </row>
    <row r="108" spans="1:12" ht="34.049999999999997" customHeight="1">
      <c r="A108" s="52" t="str">
        <f>'06_Presupuesto'!A220</f>
        <v>B.2.7.1/c)</v>
      </c>
      <c r="B108" s="52" t="str">
        <f>'06_Presupuesto'!B220</f>
        <v>U</v>
      </c>
      <c r="C108" s="52">
        <f>'06_Presupuesto'!I220</f>
        <v>551470.5882352941</v>
      </c>
      <c r="D108" s="56">
        <f>'06_Presupuesto'!J220</f>
        <v>46409</v>
      </c>
      <c r="E108" s="56">
        <f>'06_Presupuesto'!K220</f>
        <v>46424</v>
      </c>
      <c r="F108" s="52" t="s">
        <v>455</v>
      </c>
      <c r="G108" s="63">
        <f>IF($B$25&gt;=$E108,$C108,0)</f>
        <v>0</v>
      </c>
      <c r="H108" s="63">
        <f>IF($B$26&gt;=$E108,$C108,0)</f>
        <v>0</v>
      </c>
      <c r="I108" s="63">
        <f>IF($B$27&gt;=$E108,$C108,0)</f>
        <v>0</v>
      </c>
      <c r="J108" s="63">
        <f>IF($B$28&gt;=$E108,$C108,0)</f>
        <v>551470.5882352941</v>
      </c>
      <c r="K108" s="63">
        <f>IF($B$29&gt;=$E108,$C108,0)</f>
        <v>551470.5882352941</v>
      </c>
      <c r="L108" s="63">
        <f>IF($B$30&gt;=$E108,$C108,0)</f>
        <v>551470.5882352941</v>
      </c>
    </row>
    <row r="109" spans="1:12" ht="34.049999999999997" customHeight="1">
      <c r="A109" s="51" t="str">
        <f>'06_Presupuesto'!A221</f>
        <v>B.2.7.1/d)</v>
      </c>
      <c r="B109" s="51" t="str">
        <f>'06_Presupuesto'!B221</f>
        <v>U</v>
      </c>
      <c r="C109" s="51">
        <f>'06_Presupuesto'!I221</f>
        <v>278361.34453781514</v>
      </c>
      <c r="D109" s="57">
        <f>'06_Presupuesto'!J221</f>
        <v>46409</v>
      </c>
      <c r="E109" s="57">
        <f>'06_Presupuesto'!K221</f>
        <v>46424</v>
      </c>
      <c r="F109" s="51" t="s">
        <v>455</v>
      </c>
      <c r="G109" s="64">
        <f>IF($B$25&gt;=$E109,$C109,0)</f>
        <v>0</v>
      </c>
      <c r="H109" s="64">
        <f>IF($B$26&gt;=$E109,$C109,0)</f>
        <v>0</v>
      </c>
      <c r="I109" s="64">
        <f>IF($B$27&gt;=$E109,$C109,0)</f>
        <v>0</v>
      </c>
      <c r="J109" s="64">
        <f>IF($B$28&gt;=$E109,$C109,0)</f>
        <v>278361.34453781514</v>
      </c>
      <c r="K109" s="64">
        <f>IF($B$29&gt;=$E109,$C109,0)</f>
        <v>278361.34453781514</v>
      </c>
      <c r="L109" s="64">
        <f>IF($B$30&gt;=$E109,$C109,0)</f>
        <v>278361.34453781514</v>
      </c>
    </row>
    <row r="110" spans="1:12" ht="34.049999999999997" customHeight="1">
      <c r="A110" s="52" t="str">
        <f>'06_Presupuesto'!A222</f>
        <v>B.2.7.2/a)</v>
      </c>
      <c r="B110" s="52" t="str">
        <f>'06_Presupuesto'!B222</f>
        <v>U</v>
      </c>
      <c r="C110" s="52">
        <f>'06_Presupuesto'!I222</f>
        <v>78781.512605042022</v>
      </c>
      <c r="D110" s="56">
        <f>'06_Presupuesto'!J222</f>
        <v>46409</v>
      </c>
      <c r="E110" s="56">
        <f>'06_Presupuesto'!K222</f>
        <v>46424</v>
      </c>
      <c r="F110" s="52" t="s">
        <v>456</v>
      </c>
      <c r="G110" s="63">
        <f>$C110*MAX(0,MIN(1,($B$25-$D110+1)/($E110-$D110+1)))</f>
        <v>0</v>
      </c>
      <c r="H110" s="63">
        <f>$C110*MAX(0,MIN(1,($B$26-$D110+1)/($E110-$D110+1)))</f>
        <v>0</v>
      </c>
      <c r="I110" s="63">
        <f>$C110*MAX(0,MIN(1,($B$27-$D110+1)/($E110-$D110+1)))</f>
        <v>0</v>
      </c>
      <c r="J110" s="63">
        <f>$C110*MAX(0,MIN(1,($B$28-$D110+1)/($E110-$D110+1)))</f>
        <v>78781.512605042022</v>
      </c>
      <c r="K110" s="63">
        <f>$C110*MAX(0,MIN(1,($B$29-$D110+1)/($E110-$D110+1)))</f>
        <v>78781.512605042022</v>
      </c>
      <c r="L110" s="63">
        <f>$C110*MAX(0,MIN(1,($B$30-$D110+1)/($E110-$D110+1)))</f>
        <v>78781.512605042022</v>
      </c>
    </row>
    <row r="111" spans="1:12" ht="34.049999999999997" customHeight="1">
      <c r="A111" s="51" t="str">
        <f>'06_Presupuesto'!A223</f>
        <v>B.2.7.2/b)</v>
      </c>
      <c r="B111" s="51" t="str">
        <f>'06_Presupuesto'!B223</f>
        <v>U</v>
      </c>
      <c r="C111" s="51">
        <f>'06_Presupuesto'!I223</f>
        <v>131302.52100840336</v>
      </c>
      <c r="D111" s="57">
        <f>'06_Presupuesto'!J223</f>
        <v>46409</v>
      </c>
      <c r="E111" s="57">
        <f>'06_Presupuesto'!K223</f>
        <v>46424</v>
      </c>
      <c r="F111" s="51" t="s">
        <v>456</v>
      </c>
      <c r="G111" s="64">
        <f>$C111*MAX(0,MIN(1,($B$25-$D111+1)/($E111-$D111+1)))</f>
        <v>0</v>
      </c>
      <c r="H111" s="64">
        <f>$C111*MAX(0,MIN(1,($B$26-$D111+1)/($E111-$D111+1)))</f>
        <v>0</v>
      </c>
      <c r="I111" s="64">
        <f>$C111*MAX(0,MIN(1,($B$27-$D111+1)/($E111-$D111+1)))</f>
        <v>0</v>
      </c>
      <c r="J111" s="64">
        <f>$C111*MAX(0,MIN(1,($B$28-$D111+1)/($E111-$D111+1)))</f>
        <v>131302.52100840336</v>
      </c>
      <c r="K111" s="64">
        <f>$C111*MAX(0,MIN(1,($B$29-$D111+1)/($E111-$D111+1)))</f>
        <v>131302.52100840336</v>
      </c>
      <c r="L111" s="64">
        <f>$C111*MAX(0,MIN(1,($B$30-$D111+1)/($E111-$D111+1)))</f>
        <v>131302.52100840336</v>
      </c>
    </row>
    <row r="112" spans="1:12" ht="34.049999999999997" customHeight="1">
      <c r="A112" s="52" t="str">
        <f>'06_Presupuesto'!A224</f>
        <v>B.2.7.2/c)</v>
      </c>
      <c r="B112" s="52" t="str">
        <f>'06_Presupuesto'!B224</f>
        <v>U</v>
      </c>
      <c r="C112" s="52">
        <f>'06_Presupuesto'!I224</f>
        <v>196953.78151260506</v>
      </c>
      <c r="D112" s="56">
        <f>'06_Presupuesto'!J224</f>
        <v>46409</v>
      </c>
      <c r="E112" s="56">
        <f>'06_Presupuesto'!K224</f>
        <v>46424</v>
      </c>
      <c r="F112" s="52" t="s">
        <v>456</v>
      </c>
      <c r="G112" s="63">
        <f>$C112*MAX(0,MIN(1,($B$25-$D112+1)/($E112-$D112+1)))</f>
        <v>0</v>
      </c>
      <c r="H112" s="63">
        <f>$C112*MAX(0,MIN(1,($B$26-$D112+1)/($E112-$D112+1)))</f>
        <v>0</v>
      </c>
      <c r="I112" s="63">
        <f>$C112*MAX(0,MIN(1,($B$27-$D112+1)/($E112-$D112+1)))</f>
        <v>0</v>
      </c>
      <c r="J112" s="63">
        <f>$C112*MAX(0,MIN(1,($B$28-$D112+1)/($E112-$D112+1)))</f>
        <v>196953.78151260506</v>
      </c>
      <c r="K112" s="63">
        <f>$C112*MAX(0,MIN(1,($B$29-$D112+1)/($E112-$D112+1)))</f>
        <v>196953.78151260506</v>
      </c>
      <c r="L112" s="63">
        <f>$C112*MAX(0,MIN(1,($B$30-$D112+1)/($E112-$D112+1)))</f>
        <v>196953.78151260506</v>
      </c>
    </row>
    <row r="113" spans="1:12" ht="34.049999999999997" customHeight="1">
      <c r="A113" s="51" t="str">
        <f>'06_Presupuesto'!A225</f>
        <v>B.2.7.2/d)</v>
      </c>
      <c r="B113" s="51" t="str">
        <f>'06_Presupuesto'!B225</f>
        <v>U</v>
      </c>
      <c r="C113" s="51">
        <f>'06_Presupuesto'!I225</f>
        <v>65651.26050420168</v>
      </c>
      <c r="D113" s="57">
        <f>'06_Presupuesto'!J225</f>
        <v>46409</v>
      </c>
      <c r="E113" s="57">
        <f>'06_Presupuesto'!K225</f>
        <v>46424</v>
      </c>
      <c r="F113" s="51" t="s">
        <v>456</v>
      </c>
      <c r="G113" s="64">
        <f>$C113*MAX(0,MIN(1,($B$25-$D113+1)/($E113-$D113+1)))</f>
        <v>0</v>
      </c>
      <c r="H113" s="64">
        <f>$C113*MAX(0,MIN(1,($B$26-$D113+1)/($E113-$D113+1)))</f>
        <v>0</v>
      </c>
      <c r="I113" s="64">
        <f>$C113*MAX(0,MIN(1,($B$27-$D113+1)/($E113-$D113+1)))</f>
        <v>0</v>
      </c>
      <c r="J113" s="64">
        <f>$C113*MAX(0,MIN(1,($B$28-$D113+1)/($E113-$D113+1)))</f>
        <v>65651.26050420168</v>
      </c>
      <c r="K113" s="64">
        <f>$C113*MAX(0,MIN(1,($B$29-$D113+1)/($E113-$D113+1)))</f>
        <v>65651.26050420168</v>
      </c>
      <c r="L113" s="64">
        <f>$C113*MAX(0,MIN(1,($B$30-$D113+1)/($E113-$D113+1)))</f>
        <v>65651.26050420168</v>
      </c>
    </row>
    <row r="114" spans="1:12" ht="34.049999999999997" customHeight="1">
      <c r="A114" s="52" t="str">
        <f>'06_Presupuesto'!A226</f>
        <v>B.2.8/a)</v>
      </c>
      <c r="B114" s="52" t="str">
        <f>'06_Presupuesto'!B226</f>
        <v>U</v>
      </c>
      <c r="C114" s="52">
        <f>'06_Presupuesto'!I226</f>
        <v>141176.4705882353</v>
      </c>
      <c r="D114" s="56">
        <f>'06_Presupuesto'!J226</f>
        <v>46409</v>
      </c>
      <c r="E114" s="56">
        <f>'06_Presupuesto'!K226</f>
        <v>46424</v>
      </c>
      <c r="F114" s="52" t="s">
        <v>455</v>
      </c>
      <c r="G114" s="63">
        <f>IF($B$25&gt;=$E114,$C114,0)</f>
        <v>0</v>
      </c>
      <c r="H114" s="63">
        <f>IF($B$26&gt;=$E114,$C114,0)</f>
        <v>0</v>
      </c>
      <c r="I114" s="63">
        <f>IF($B$27&gt;=$E114,$C114,0)</f>
        <v>0</v>
      </c>
      <c r="J114" s="63">
        <f>IF($B$28&gt;=$E114,$C114,0)</f>
        <v>141176.4705882353</v>
      </c>
      <c r="K114" s="63">
        <f>IF($B$29&gt;=$E114,$C114,0)</f>
        <v>141176.4705882353</v>
      </c>
      <c r="L114" s="63">
        <f>IF($B$30&gt;=$E114,$C114,0)</f>
        <v>141176.4705882353</v>
      </c>
    </row>
    <row r="115" spans="1:12" ht="34.049999999999997" customHeight="1">
      <c r="A115" s="51" t="str">
        <f>'06_Presupuesto'!A227</f>
        <v>B.2.8/b)</v>
      </c>
      <c r="B115" s="51" t="str">
        <f>'06_Presupuesto'!B227</f>
        <v>U</v>
      </c>
      <c r="C115" s="51">
        <f>'06_Presupuesto'!I227</f>
        <v>31932.773109243699</v>
      </c>
      <c r="D115" s="57">
        <f>'06_Presupuesto'!J227</f>
        <v>46409</v>
      </c>
      <c r="E115" s="57">
        <f>'06_Presupuesto'!K227</f>
        <v>46424</v>
      </c>
      <c r="F115" s="51" t="s">
        <v>455</v>
      </c>
      <c r="G115" s="64">
        <f>IF($B$25&gt;=$E115,$C115,0)</f>
        <v>0</v>
      </c>
      <c r="H115" s="64">
        <f>IF($B$26&gt;=$E115,$C115,0)</f>
        <v>0</v>
      </c>
      <c r="I115" s="64">
        <f>IF($B$27&gt;=$E115,$C115,0)</f>
        <v>0</v>
      </c>
      <c r="J115" s="64">
        <f>IF($B$28&gt;=$E115,$C115,0)</f>
        <v>31932.773109243699</v>
      </c>
      <c r="K115" s="64">
        <f>IF($B$29&gt;=$E115,$C115,0)</f>
        <v>31932.773109243699</v>
      </c>
      <c r="L115" s="64">
        <f>IF($B$30&gt;=$E115,$C115,0)</f>
        <v>31932.773109243699</v>
      </c>
    </row>
    <row r="116" spans="1:12" ht="34.049999999999997" customHeight="1">
      <c r="A116" s="52" t="str">
        <f>'06_Presupuesto'!A228</f>
        <v>B.2.8/c)</v>
      </c>
      <c r="B116" s="52" t="str">
        <f>'06_Presupuesto'!B228</f>
        <v>U</v>
      </c>
      <c r="C116" s="52">
        <f>'06_Presupuesto'!I228</f>
        <v>209558.82352941175</v>
      </c>
      <c r="D116" s="56">
        <f>'06_Presupuesto'!J228</f>
        <v>46409</v>
      </c>
      <c r="E116" s="56">
        <f>'06_Presupuesto'!K228</f>
        <v>46424</v>
      </c>
      <c r="F116" s="52" t="s">
        <v>455</v>
      </c>
      <c r="G116" s="63">
        <f>IF($B$25&gt;=$E116,$C116,0)</f>
        <v>0</v>
      </c>
      <c r="H116" s="63">
        <f>IF($B$26&gt;=$E116,$C116,0)</f>
        <v>0</v>
      </c>
      <c r="I116" s="63">
        <f>IF($B$27&gt;=$E116,$C116,0)</f>
        <v>0</v>
      </c>
      <c r="J116" s="63">
        <f>IF($B$28&gt;=$E116,$C116,0)</f>
        <v>209558.82352941175</v>
      </c>
      <c r="K116" s="63">
        <f>IF($B$29&gt;=$E116,$C116,0)</f>
        <v>209558.82352941175</v>
      </c>
      <c r="L116" s="63">
        <f>IF($B$30&gt;=$E116,$C116,0)</f>
        <v>209558.82352941175</v>
      </c>
    </row>
    <row r="117" spans="1:12" ht="34.049999999999997" customHeight="1">
      <c r="A117" s="51" t="str">
        <f>'06_Presupuesto'!A229</f>
        <v>B.2.8/d)</v>
      </c>
      <c r="B117" s="51" t="str">
        <f>'06_Presupuesto'!B229</f>
        <v>U</v>
      </c>
      <c r="C117" s="51">
        <f>'06_Presupuesto'!I229</f>
        <v>15756.302521008403</v>
      </c>
      <c r="D117" s="57">
        <f>'06_Presupuesto'!J229</f>
        <v>46409</v>
      </c>
      <c r="E117" s="57">
        <f>'06_Presupuesto'!K229</f>
        <v>46424</v>
      </c>
      <c r="F117" s="51" t="s">
        <v>455</v>
      </c>
      <c r="G117" s="64">
        <f>IF($B$25&gt;=$E117,$C117,0)</f>
        <v>0</v>
      </c>
      <c r="H117" s="64">
        <f>IF($B$26&gt;=$E117,$C117,0)</f>
        <v>0</v>
      </c>
      <c r="I117" s="64">
        <f>IF($B$27&gt;=$E117,$C117,0)</f>
        <v>0</v>
      </c>
      <c r="J117" s="64">
        <f>IF($B$28&gt;=$E117,$C117,0)</f>
        <v>15756.302521008403</v>
      </c>
      <c r="K117" s="64">
        <f>IF($B$29&gt;=$E117,$C117,0)</f>
        <v>15756.302521008403</v>
      </c>
      <c r="L117" s="64">
        <f>IF($B$30&gt;=$E117,$C117,0)</f>
        <v>15756.302521008403</v>
      </c>
    </row>
    <row r="118" spans="1:12" ht="34.049999999999997" customHeight="1">
      <c r="A118" s="52" t="str">
        <f>'06_Presupuesto'!A230</f>
        <v>B.2.9.1</v>
      </c>
      <c r="B118" s="52" t="str">
        <f>'06_Presupuesto'!B230</f>
        <v>U</v>
      </c>
      <c r="C118" s="52">
        <f>'06_Presupuesto'!I230</f>
        <v>2284663.8655462186</v>
      </c>
      <c r="D118" s="56">
        <f>'06_Presupuesto'!J230</f>
        <v>46409</v>
      </c>
      <c r="E118" s="56">
        <f>'06_Presupuesto'!K230</f>
        <v>46424</v>
      </c>
      <c r="F118" s="52" t="s">
        <v>456</v>
      </c>
      <c r="G118" s="63">
        <f>$C118*MAX(0,MIN(1,($B$25-$D118+1)/($E118-$D118+1)))</f>
        <v>0</v>
      </c>
      <c r="H118" s="63">
        <f>$C118*MAX(0,MIN(1,($B$26-$D118+1)/($E118-$D118+1)))</f>
        <v>0</v>
      </c>
      <c r="I118" s="63">
        <f>$C118*MAX(0,MIN(1,($B$27-$D118+1)/($E118-$D118+1)))</f>
        <v>0</v>
      </c>
      <c r="J118" s="63">
        <f>$C118*MAX(0,MIN(1,($B$28-$D118+1)/($E118-$D118+1)))</f>
        <v>2284663.8655462186</v>
      </c>
      <c r="K118" s="63">
        <f>$C118*MAX(0,MIN(1,($B$29-$D118+1)/($E118-$D118+1)))</f>
        <v>2284663.8655462186</v>
      </c>
      <c r="L118" s="63">
        <f>$C118*MAX(0,MIN(1,($B$30-$D118+1)/($E118-$D118+1)))</f>
        <v>2284663.8655462186</v>
      </c>
    </row>
    <row r="119" spans="1:12" ht="34.049999999999997" customHeight="1">
      <c r="A119" s="51" t="str">
        <f>'06_Presupuesto'!A231</f>
        <v>B.2.9.2</v>
      </c>
      <c r="B119" s="51" t="str">
        <f>'06_Presupuesto'!B231</f>
        <v>U</v>
      </c>
      <c r="C119" s="51">
        <f>'06_Presupuesto'!I231</f>
        <v>131302.52100840336</v>
      </c>
      <c r="D119" s="57">
        <f>'06_Presupuesto'!J231</f>
        <v>46409</v>
      </c>
      <c r="E119" s="57">
        <f>'06_Presupuesto'!K231</f>
        <v>46424</v>
      </c>
      <c r="F119" s="51" t="s">
        <v>455</v>
      </c>
      <c r="G119" s="64">
        <f>IF($B$25&gt;=$E119,$C119,0)</f>
        <v>0</v>
      </c>
      <c r="H119" s="64">
        <f>IF($B$26&gt;=$E119,$C119,0)</f>
        <v>0</v>
      </c>
      <c r="I119" s="64">
        <f>IF($B$27&gt;=$E119,$C119,0)</f>
        <v>0</v>
      </c>
      <c r="J119" s="64">
        <f>IF($B$28&gt;=$E119,$C119,0)</f>
        <v>131302.52100840336</v>
      </c>
      <c r="K119" s="64">
        <f>IF($B$29&gt;=$E119,$C119,0)</f>
        <v>131302.52100840336</v>
      </c>
      <c r="L119" s="64">
        <f>IF($B$30&gt;=$E119,$C119,0)</f>
        <v>131302.52100840336</v>
      </c>
    </row>
    <row r="120" spans="1:12" ht="34.049999999999997" customHeight="1">
      <c r="A120" s="52" t="str">
        <f>'06_Presupuesto'!A232</f>
        <v>B.2.10</v>
      </c>
      <c r="B120" s="52" t="str">
        <f>'06_Presupuesto'!B232</f>
        <v>U</v>
      </c>
      <c r="C120" s="52">
        <f>'06_Presupuesto'!I232</f>
        <v>1528361.3445378153</v>
      </c>
      <c r="D120" s="56">
        <f>'06_Presupuesto'!J232</f>
        <v>46409</v>
      </c>
      <c r="E120" s="56">
        <f>'06_Presupuesto'!K232</f>
        <v>46424</v>
      </c>
      <c r="F120" s="52" t="s">
        <v>456</v>
      </c>
      <c r="G120" s="63">
        <f>$C120*MAX(0,MIN(1,($B$25-$D120+1)/($E120-$D120+1)))</f>
        <v>0</v>
      </c>
      <c r="H120" s="63">
        <f>$C120*MAX(0,MIN(1,($B$26-$D120+1)/($E120-$D120+1)))</f>
        <v>0</v>
      </c>
      <c r="I120" s="63">
        <f>$C120*MAX(0,MIN(1,($B$27-$D120+1)/($E120-$D120+1)))</f>
        <v>0</v>
      </c>
      <c r="J120" s="63">
        <f>$C120*MAX(0,MIN(1,($B$28-$D120+1)/($E120-$D120+1)))</f>
        <v>1528361.3445378153</v>
      </c>
      <c r="K120" s="63">
        <f>$C120*MAX(0,MIN(1,($B$29-$D120+1)/($E120-$D120+1)))</f>
        <v>1528361.3445378153</v>
      </c>
      <c r="L120" s="63">
        <f>$C120*MAX(0,MIN(1,($B$30-$D120+1)/($E120-$D120+1)))</f>
        <v>1528361.3445378153</v>
      </c>
    </row>
    <row r="121" spans="1:12" ht="34.049999999999997" customHeight="1">
      <c r="A121" s="51" t="str">
        <f>'06_Presupuesto'!A233</f>
        <v>B.2.11</v>
      </c>
      <c r="B121" s="51" t="str">
        <f>'06_Presupuesto'!B233</f>
        <v>R</v>
      </c>
      <c r="C121" s="51">
        <f>'06_Presupuesto'!I233</f>
        <v>427689.07563025213</v>
      </c>
      <c r="D121" s="57">
        <f>'06_Presupuesto'!J233</f>
        <v>46439</v>
      </c>
      <c r="E121" s="57">
        <f>'06_Presupuesto'!K233</f>
        <v>46450</v>
      </c>
      <c r="F121" s="51" t="s">
        <v>456</v>
      </c>
      <c r="G121" s="64">
        <f>$C121*MAX(0,MIN(1,($B$25-$D121+1)/($E121-$D121+1)))</f>
        <v>0</v>
      </c>
      <c r="H121" s="64">
        <f>$C121*MAX(0,MIN(1,($B$26-$D121+1)/($E121-$D121+1)))</f>
        <v>0</v>
      </c>
      <c r="I121" s="64">
        <f>$C121*MAX(0,MIN(1,($B$27-$D121+1)/($E121-$D121+1)))</f>
        <v>0</v>
      </c>
      <c r="J121" s="64">
        <f>$C121*MAX(0,MIN(1,($B$28-$D121+1)/($E121-$D121+1)))</f>
        <v>0</v>
      </c>
      <c r="K121" s="64">
        <f>$C121*MAX(0,MIN(1,($B$29-$D121+1)/($E121-$D121+1)))</f>
        <v>427689.07563025213</v>
      </c>
      <c r="L121" s="64">
        <f>$C121*MAX(0,MIN(1,($B$30-$D121+1)/($E121-$D121+1)))</f>
        <v>427689.07563025213</v>
      </c>
    </row>
    <row r="122" spans="1:12" ht="34.049999999999997" customHeight="1">
      <c r="A122" s="52" t="str">
        <f>'06_Presupuesto'!A234</f>
        <v>C.1.1.1</v>
      </c>
      <c r="B122" s="52" t="str">
        <f>'06_Presupuesto'!B234</f>
        <v>L</v>
      </c>
      <c r="C122" s="52">
        <f>'06_Presupuesto'!I234</f>
        <v>71428.571428571435</v>
      </c>
      <c r="D122" s="56">
        <f>'06_Presupuesto'!J234</f>
        <v>46409</v>
      </c>
      <c r="E122" s="56">
        <f>'06_Presupuesto'!K234</f>
        <v>46422</v>
      </c>
      <c r="F122" s="52" t="s">
        <v>455</v>
      </c>
      <c r="G122" s="63">
        <f>IF($B$25&gt;=$E122,$C122,0)</f>
        <v>0</v>
      </c>
      <c r="H122" s="63">
        <f>IF($B$26&gt;=$E122,$C122,0)</f>
        <v>0</v>
      </c>
      <c r="I122" s="63">
        <f>IF($B$27&gt;=$E122,$C122,0)</f>
        <v>0</v>
      </c>
      <c r="J122" s="63">
        <f>IF($B$28&gt;=$E122,$C122,0)</f>
        <v>71428.571428571435</v>
      </c>
      <c r="K122" s="63">
        <f>IF($B$29&gt;=$E122,$C122,0)</f>
        <v>71428.571428571435</v>
      </c>
      <c r="L122" s="63">
        <f>IF($B$30&gt;=$E122,$C122,0)</f>
        <v>71428.571428571435</v>
      </c>
    </row>
    <row r="123" spans="1:12" ht="34.049999999999997" customHeight="1">
      <c r="A123" s="51" t="str">
        <f>'06_Presupuesto'!A235</f>
        <v>C.1.1.2</v>
      </c>
      <c r="B123" s="51" t="str">
        <f>'06_Presupuesto'!B235</f>
        <v>L</v>
      </c>
      <c r="C123" s="51">
        <f>'06_Presupuesto'!I235</f>
        <v>222268.90756302519</v>
      </c>
      <c r="D123" s="57">
        <f>'06_Presupuesto'!J235</f>
        <v>46409</v>
      </c>
      <c r="E123" s="57">
        <f>'06_Presupuesto'!K235</f>
        <v>46422</v>
      </c>
      <c r="F123" s="51" t="s">
        <v>456</v>
      </c>
      <c r="G123" s="64">
        <f>$C123*MAX(0,MIN(1,($B$25-$D123+1)/($E123-$D123+1)))</f>
        <v>0</v>
      </c>
      <c r="H123" s="64">
        <f>$C123*MAX(0,MIN(1,($B$26-$D123+1)/($E123-$D123+1)))</f>
        <v>0</v>
      </c>
      <c r="I123" s="64">
        <f>$C123*MAX(0,MIN(1,($B$27-$D123+1)/($E123-$D123+1)))</f>
        <v>0</v>
      </c>
      <c r="J123" s="64">
        <f>$C123*MAX(0,MIN(1,($B$28-$D123+1)/($E123-$D123+1)))</f>
        <v>222268.90756302519</v>
      </c>
      <c r="K123" s="64">
        <f>$C123*MAX(0,MIN(1,($B$29-$D123+1)/($E123-$D123+1)))</f>
        <v>222268.90756302519</v>
      </c>
      <c r="L123" s="64">
        <f>$C123*MAX(0,MIN(1,($B$30-$D123+1)/($E123-$D123+1)))</f>
        <v>222268.90756302519</v>
      </c>
    </row>
    <row r="124" spans="1:12" ht="34.049999999999997" customHeight="1">
      <c r="A124" s="52" t="str">
        <f>'06_Presupuesto'!A236</f>
        <v>C.1.1.3</v>
      </c>
      <c r="B124" s="52" t="str">
        <f>'06_Presupuesto'!B236</f>
        <v>L</v>
      </c>
      <c r="C124" s="52">
        <f>'06_Presupuesto'!I236</f>
        <v>189075.63025210085</v>
      </c>
      <c r="D124" s="56">
        <f>'06_Presupuesto'!J236</f>
        <v>46409</v>
      </c>
      <c r="E124" s="56">
        <f>'06_Presupuesto'!K236</f>
        <v>46422</v>
      </c>
      <c r="F124" s="52" t="s">
        <v>455</v>
      </c>
      <c r="G124" s="63">
        <f t="shared" ref="G124:G132" si="14">IF($B$25&gt;=$E124,$C124,0)</f>
        <v>0</v>
      </c>
      <c r="H124" s="63">
        <f t="shared" ref="H124:H132" si="15">IF($B$26&gt;=$E124,$C124,0)</f>
        <v>0</v>
      </c>
      <c r="I124" s="63">
        <f t="shared" ref="I124:I132" si="16">IF($B$27&gt;=$E124,$C124,0)</f>
        <v>0</v>
      </c>
      <c r="J124" s="63">
        <f t="shared" ref="J124:J132" si="17">IF($B$28&gt;=$E124,$C124,0)</f>
        <v>189075.63025210085</v>
      </c>
      <c r="K124" s="63">
        <f t="shared" ref="K124:K132" si="18">IF($B$29&gt;=$E124,$C124,0)</f>
        <v>189075.63025210085</v>
      </c>
      <c r="L124" s="63">
        <f t="shared" ref="L124:L132" si="19">IF($B$30&gt;=$E124,$C124,0)</f>
        <v>189075.63025210085</v>
      </c>
    </row>
    <row r="125" spans="1:12" ht="34.049999999999997" customHeight="1">
      <c r="A125" s="51" t="str">
        <f>'06_Presupuesto'!A237</f>
        <v>C.1.1.4</v>
      </c>
      <c r="B125" s="51" t="str">
        <f>'06_Presupuesto'!B237</f>
        <v>L</v>
      </c>
      <c r="C125" s="51">
        <f>'06_Presupuesto'!I237</f>
        <v>29936.974789915967</v>
      </c>
      <c r="D125" s="57">
        <f>'06_Presupuesto'!J237</f>
        <v>46409</v>
      </c>
      <c r="E125" s="57">
        <f>'06_Presupuesto'!K237</f>
        <v>46422</v>
      </c>
      <c r="F125" s="51" t="s">
        <v>455</v>
      </c>
      <c r="G125" s="64">
        <f t="shared" si="14"/>
        <v>0</v>
      </c>
      <c r="H125" s="64">
        <f t="shared" si="15"/>
        <v>0</v>
      </c>
      <c r="I125" s="64">
        <f t="shared" si="16"/>
        <v>0</v>
      </c>
      <c r="J125" s="64">
        <f t="shared" si="17"/>
        <v>29936.974789915967</v>
      </c>
      <c r="K125" s="64">
        <f t="shared" si="18"/>
        <v>29936.974789915967</v>
      </c>
      <c r="L125" s="64">
        <f t="shared" si="19"/>
        <v>29936.974789915967</v>
      </c>
    </row>
    <row r="126" spans="1:12" ht="34.049999999999997" customHeight="1">
      <c r="A126" s="52" t="str">
        <f>'06_Presupuesto'!A238</f>
        <v>C.1.1.5</v>
      </c>
      <c r="B126" s="52" t="str">
        <f>'06_Presupuesto'!B238</f>
        <v>L</v>
      </c>
      <c r="C126" s="52">
        <f>'06_Presupuesto'!I238</f>
        <v>152310.9243697479</v>
      </c>
      <c r="D126" s="56">
        <f>'06_Presupuesto'!J238</f>
        <v>46409</v>
      </c>
      <c r="E126" s="56">
        <f>'06_Presupuesto'!K238</f>
        <v>46422</v>
      </c>
      <c r="F126" s="52" t="s">
        <v>455</v>
      </c>
      <c r="G126" s="63">
        <f t="shared" si="14"/>
        <v>0</v>
      </c>
      <c r="H126" s="63">
        <f t="shared" si="15"/>
        <v>0</v>
      </c>
      <c r="I126" s="63">
        <f t="shared" si="16"/>
        <v>0</v>
      </c>
      <c r="J126" s="63">
        <f t="shared" si="17"/>
        <v>152310.9243697479</v>
      </c>
      <c r="K126" s="63">
        <f t="shared" si="18"/>
        <v>152310.9243697479</v>
      </c>
      <c r="L126" s="63">
        <f t="shared" si="19"/>
        <v>152310.9243697479</v>
      </c>
    </row>
    <row r="127" spans="1:12" ht="34.049999999999997" customHeight="1">
      <c r="A127" s="51" t="str">
        <f>'06_Presupuesto'!A239</f>
        <v>C.1.1.6</v>
      </c>
      <c r="B127" s="51" t="str">
        <f>'06_Presupuesto'!B239</f>
        <v>L</v>
      </c>
      <c r="C127" s="51">
        <f>'06_Presupuesto'!I239</f>
        <v>357142.85714285716</v>
      </c>
      <c r="D127" s="57">
        <f>'06_Presupuesto'!J239</f>
        <v>46409</v>
      </c>
      <c r="E127" s="57">
        <f>'06_Presupuesto'!K239</f>
        <v>46422</v>
      </c>
      <c r="F127" s="51" t="s">
        <v>455</v>
      </c>
      <c r="G127" s="64">
        <f t="shared" si="14"/>
        <v>0</v>
      </c>
      <c r="H127" s="64">
        <f t="shared" si="15"/>
        <v>0</v>
      </c>
      <c r="I127" s="64">
        <f t="shared" si="16"/>
        <v>0</v>
      </c>
      <c r="J127" s="64">
        <f t="shared" si="17"/>
        <v>357142.85714285716</v>
      </c>
      <c r="K127" s="64">
        <f t="shared" si="18"/>
        <v>357142.85714285716</v>
      </c>
      <c r="L127" s="64">
        <f t="shared" si="19"/>
        <v>357142.85714285716</v>
      </c>
    </row>
    <row r="128" spans="1:12" ht="34.049999999999997" customHeight="1">
      <c r="A128" s="52" t="str">
        <f>'06_Presupuesto'!A240</f>
        <v>C.1.2.1</v>
      </c>
      <c r="B128" s="52" t="str">
        <f>'06_Presupuesto'!B240</f>
        <v>L</v>
      </c>
      <c r="C128" s="52">
        <f>'06_Presupuesto'!I240</f>
        <v>441176.4705882353</v>
      </c>
      <c r="D128" s="56">
        <f>'06_Presupuesto'!J240</f>
        <v>46409</v>
      </c>
      <c r="E128" s="56">
        <f>'06_Presupuesto'!K240</f>
        <v>46422</v>
      </c>
      <c r="F128" s="52" t="s">
        <v>455</v>
      </c>
      <c r="G128" s="63">
        <f t="shared" si="14"/>
        <v>0</v>
      </c>
      <c r="H128" s="63">
        <f t="shared" si="15"/>
        <v>0</v>
      </c>
      <c r="I128" s="63">
        <f t="shared" si="16"/>
        <v>0</v>
      </c>
      <c r="J128" s="63">
        <f t="shared" si="17"/>
        <v>441176.4705882353</v>
      </c>
      <c r="K128" s="63">
        <f t="shared" si="18"/>
        <v>441176.4705882353</v>
      </c>
      <c r="L128" s="63">
        <f t="shared" si="19"/>
        <v>441176.4705882353</v>
      </c>
    </row>
    <row r="129" spans="1:12" ht="34.049999999999997" customHeight="1">
      <c r="A129" s="51" t="str">
        <f>'06_Presupuesto'!A241</f>
        <v>C.1.2.4</v>
      </c>
      <c r="B129" s="51" t="str">
        <f>'06_Presupuesto'!B241</f>
        <v>L</v>
      </c>
      <c r="C129" s="51">
        <f>'06_Presupuesto'!I241</f>
        <v>19432.773109243699</v>
      </c>
      <c r="D129" s="57">
        <f>'06_Presupuesto'!J241</f>
        <v>46409</v>
      </c>
      <c r="E129" s="57">
        <f>'06_Presupuesto'!K241</f>
        <v>46422</v>
      </c>
      <c r="F129" s="51" t="s">
        <v>455</v>
      </c>
      <c r="G129" s="64">
        <f t="shared" si="14"/>
        <v>0</v>
      </c>
      <c r="H129" s="64">
        <f t="shared" si="15"/>
        <v>0</v>
      </c>
      <c r="I129" s="64">
        <f t="shared" si="16"/>
        <v>0</v>
      </c>
      <c r="J129" s="64">
        <f t="shared" si="17"/>
        <v>19432.773109243699</v>
      </c>
      <c r="K129" s="64">
        <f t="shared" si="18"/>
        <v>19432.773109243699</v>
      </c>
      <c r="L129" s="64">
        <f t="shared" si="19"/>
        <v>19432.773109243699</v>
      </c>
    </row>
    <row r="130" spans="1:12" ht="34.049999999999997" customHeight="1">
      <c r="A130" s="52" t="str">
        <f>'06_Presupuesto'!A242</f>
        <v>C.1.2.5</v>
      </c>
      <c r="B130" s="52" t="str">
        <f>'06_Presupuesto'!B242</f>
        <v>L</v>
      </c>
      <c r="C130" s="52">
        <f>'06_Presupuesto'!I242</f>
        <v>36764.705882352944</v>
      </c>
      <c r="D130" s="56">
        <f>'06_Presupuesto'!J242</f>
        <v>46409</v>
      </c>
      <c r="E130" s="56">
        <f>'06_Presupuesto'!K242</f>
        <v>46422</v>
      </c>
      <c r="F130" s="52" t="s">
        <v>455</v>
      </c>
      <c r="G130" s="63">
        <f t="shared" si="14"/>
        <v>0</v>
      </c>
      <c r="H130" s="63">
        <f t="shared" si="15"/>
        <v>0</v>
      </c>
      <c r="I130" s="63">
        <f t="shared" si="16"/>
        <v>0</v>
      </c>
      <c r="J130" s="63">
        <f t="shared" si="17"/>
        <v>36764.705882352944</v>
      </c>
      <c r="K130" s="63">
        <f t="shared" si="18"/>
        <v>36764.705882352944</v>
      </c>
      <c r="L130" s="63">
        <f t="shared" si="19"/>
        <v>36764.705882352944</v>
      </c>
    </row>
    <row r="131" spans="1:12" ht="34.049999999999997" customHeight="1">
      <c r="A131" s="51" t="str">
        <f>'06_Presupuesto'!A243</f>
        <v>C.1.2.6</v>
      </c>
      <c r="B131" s="51" t="str">
        <f>'06_Presupuesto'!B243</f>
        <v>L</v>
      </c>
      <c r="C131" s="51">
        <f>'06_Presupuesto'!I243</f>
        <v>36764.705882352944</v>
      </c>
      <c r="D131" s="57">
        <f>'06_Presupuesto'!J243</f>
        <v>46409</v>
      </c>
      <c r="E131" s="57">
        <f>'06_Presupuesto'!K243</f>
        <v>46422</v>
      </c>
      <c r="F131" s="51" t="s">
        <v>455</v>
      </c>
      <c r="G131" s="64">
        <f t="shared" si="14"/>
        <v>0</v>
      </c>
      <c r="H131" s="64">
        <f t="shared" si="15"/>
        <v>0</v>
      </c>
      <c r="I131" s="64">
        <f t="shared" si="16"/>
        <v>0</v>
      </c>
      <c r="J131" s="64">
        <f t="shared" si="17"/>
        <v>36764.705882352944</v>
      </c>
      <c r="K131" s="64">
        <f t="shared" si="18"/>
        <v>36764.705882352944</v>
      </c>
      <c r="L131" s="64">
        <f t="shared" si="19"/>
        <v>36764.705882352944</v>
      </c>
    </row>
    <row r="132" spans="1:12" ht="34.049999999999997" customHeight="1">
      <c r="A132" s="52" t="str">
        <f>'06_Presupuesto'!A244</f>
        <v>C.1.2.7</v>
      </c>
      <c r="B132" s="52" t="str">
        <f>'06_Presupuesto'!B244</f>
        <v>L</v>
      </c>
      <c r="C132" s="52">
        <f>'06_Presupuesto'!I244</f>
        <v>82983.193277310929</v>
      </c>
      <c r="D132" s="56">
        <f>'06_Presupuesto'!J244</f>
        <v>46409</v>
      </c>
      <c r="E132" s="56">
        <f>'06_Presupuesto'!K244</f>
        <v>46422</v>
      </c>
      <c r="F132" s="52" t="s">
        <v>455</v>
      </c>
      <c r="G132" s="63">
        <f t="shared" si="14"/>
        <v>0</v>
      </c>
      <c r="H132" s="63">
        <f t="shared" si="15"/>
        <v>0</v>
      </c>
      <c r="I132" s="63">
        <f t="shared" si="16"/>
        <v>0</v>
      </c>
      <c r="J132" s="63">
        <f t="shared" si="17"/>
        <v>82983.193277310929</v>
      </c>
      <c r="K132" s="63">
        <f t="shared" si="18"/>
        <v>82983.193277310929</v>
      </c>
      <c r="L132" s="63">
        <f t="shared" si="19"/>
        <v>82983.193277310929</v>
      </c>
    </row>
    <row r="133" spans="1:12" ht="34.049999999999997" customHeight="1">
      <c r="A133" s="51" t="str">
        <f>'06_Presupuesto'!A245</f>
        <v>C.1.3.1</v>
      </c>
      <c r="B133" s="51" t="str">
        <f>'06_Presupuesto'!B245</f>
        <v>L</v>
      </c>
      <c r="C133" s="51">
        <f>'06_Presupuesto'!I245</f>
        <v>330882.3529411765</v>
      </c>
      <c r="D133" s="57">
        <f>'06_Presupuesto'!J245</f>
        <v>46409</v>
      </c>
      <c r="E133" s="57">
        <f>'06_Presupuesto'!K245</f>
        <v>46422</v>
      </c>
      <c r="F133" s="51" t="s">
        <v>456</v>
      </c>
      <c r="G133" s="64">
        <f>$C133*MAX(0,MIN(1,($B$25-$D133+1)/($E133-$D133+1)))</f>
        <v>0</v>
      </c>
      <c r="H133" s="64">
        <f>$C133*MAX(0,MIN(1,($B$26-$D133+1)/($E133-$D133+1)))</f>
        <v>0</v>
      </c>
      <c r="I133" s="64">
        <f>$C133*MAX(0,MIN(1,($B$27-$D133+1)/($E133-$D133+1)))</f>
        <v>0</v>
      </c>
      <c r="J133" s="64">
        <f>$C133*MAX(0,MIN(1,($B$28-$D133+1)/($E133-$D133+1)))</f>
        <v>330882.3529411765</v>
      </c>
      <c r="K133" s="64">
        <f>$C133*MAX(0,MIN(1,($B$29-$D133+1)/($E133-$D133+1)))</f>
        <v>330882.3529411765</v>
      </c>
      <c r="L133" s="64">
        <f>$C133*MAX(0,MIN(1,($B$30-$D133+1)/($E133-$D133+1)))</f>
        <v>330882.3529411765</v>
      </c>
    </row>
    <row r="134" spans="1:12" ht="34.049999999999997" customHeight="1">
      <c r="A134" s="52" t="str">
        <f>'06_Presupuesto'!A246</f>
        <v>C.1.3.2</v>
      </c>
      <c r="B134" s="52" t="str">
        <f>'06_Presupuesto'!B246</f>
        <v>L</v>
      </c>
      <c r="C134" s="52">
        <f>'06_Presupuesto'!I246</f>
        <v>162815.12605042016</v>
      </c>
      <c r="D134" s="56">
        <f>'06_Presupuesto'!J246</f>
        <v>46409</v>
      </c>
      <c r="E134" s="56">
        <f>'06_Presupuesto'!K246</f>
        <v>46422</v>
      </c>
      <c r="F134" s="52" t="s">
        <v>456</v>
      </c>
      <c r="G134" s="63">
        <f>$C134*MAX(0,MIN(1,($B$25-$D134+1)/($E134-$D134+1)))</f>
        <v>0</v>
      </c>
      <c r="H134" s="63">
        <f>$C134*MAX(0,MIN(1,($B$26-$D134+1)/($E134-$D134+1)))</f>
        <v>0</v>
      </c>
      <c r="I134" s="63">
        <f>$C134*MAX(0,MIN(1,($B$27-$D134+1)/($E134-$D134+1)))</f>
        <v>0</v>
      </c>
      <c r="J134" s="63">
        <f>$C134*MAX(0,MIN(1,($B$28-$D134+1)/($E134-$D134+1)))</f>
        <v>162815.12605042016</v>
      </c>
      <c r="K134" s="63">
        <f>$C134*MAX(0,MIN(1,($B$29-$D134+1)/($E134-$D134+1)))</f>
        <v>162815.12605042016</v>
      </c>
      <c r="L134" s="63">
        <f>$C134*MAX(0,MIN(1,($B$30-$D134+1)/($E134-$D134+1)))</f>
        <v>162815.12605042016</v>
      </c>
    </row>
    <row r="135" spans="1:12" ht="34.049999999999997" customHeight="1">
      <c r="A135" s="51" t="str">
        <f>'06_Presupuesto'!A247</f>
        <v>C.1.3.3</v>
      </c>
      <c r="B135" s="51" t="str">
        <f>'06_Presupuesto'!B247</f>
        <v>L</v>
      </c>
      <c r="C135" s="51">
        <f>'06_Presupuesto'!I247</f>
        <v>90126.05042016806</v>
      </c>
      <c r="D135" s="57">
        <f>'06_Presupuesto'!J247</f>
        <v>46409</v>
      </c>
      <c r="E135" s="57">
        <f>'06_Presupuesto'!K247</f>
        <v>46422</v>
      </c>
      <c r="F135" s="51" t="s">
        <v>455</v>
      </c>
      <c r="G135" s="64">
        <f>IF($B$25&gt;=$E135,$C135,0)</f>
        <v>0</v>
      </c>
      <c r="H135" s="64">
        <f>IF($B$26&gt;=$E135,$C135,0)</f>
        <v>0</v>
      </c>
      <c r="I135" s="64">
        <f>IF($B$27&gt;=$E135,$C135,0)</f>
        <v>0</v>
      </c>
      <c r="J135" s="64">
        <f>IF($B$28&gt;=$E135,$C135,0)</f>
        <v>90126.05042016806</v>
      </c>
      <c r="K135" s="64">
        <f>IF($B$29&gt;=$E135,$C135,0)</f>
        <v>90126.05042016806</v>
      </c>
      <c r="L135" s="64">
        <f>IF($B$30&gt;=$E135,$C135,0)</f>
        <v>90126.05042016806</v>
      </c>
    </row>
    <row r="136" spans="1:12" ht="34.049999999999997" customHeight="1">
      <c r="A136" s="52" t="str">
        <f>'06_Presupuesto'!A248</f>
        <v>C.1.3.4</v>
      </c>
      <c r="B136" s="52" t="str">
        <f>'06_Presupuesto'!B248</f>
        <v>L</v>
      </c>
      <c r="C136" s="52">
        <f>'06_Presupuesto'!I248</f>
        <v>163865.5462184874</v>
      </c>
      <c r="D136" s="56">
        <f>'06_Presupuesto'!J248</f>
        <v>46409</v>
      </c>
      <c r="E136" s="56">
        <f>'06_Presupuesto'!K248</f>
        <v>46422</v>
      </c>
      <c r="F136" s="52" t="s">
        <v>455</v>
      </c>
      <c r="G136" s="63">
        <f>IF($B$25&gt;=$E136,$C136,0)</f>
        <v>0</v>
      </c>
      <c r="H136" s="63">
        <f>IF($B$26&gt;=$E136,$C136,0)</f>
        <v>0</v>
      </c>
      <c r="I136" s="63">
        <f>IF($B$27&gt;=$E136,$C136,0)</f>
        <v>0</v>
      </c>
      <c r="J136" s="63">
        <f>IF($B$28&gt;=$E136,$C136,0)</f>
        <v>163865.5462184874</v>
      </c>
      <c r="K136" s="63">
        <f>IF($B$29&gt;=$E136,$C136,0)</f>
        <v>163865.5462184874</v>
      </c>
      <c r="L136" s="63">
        <f>IF($B$30&gt;=$E136,$C136,0)</f>
        <v>163865.5462184874</v>
      </c>
    </row>
    <row r="137" spans="1:12" ht="34.049999999999997" customHeight="1">
      <c r="A137" s="51" t="str">
        <f>'06_Presupuesto'!A249</f>
        <v>C.1.4.1</v>
      </c>
      <c r="B137" s="51" t="str">
        <f>'06_Presupuesto'!B249</f>
        <v>L</v>
      </c>
      <c r="C137" s="51">
        <f>'06_Presupuesto'!I249</f>
        <v>935924.36974789924</v>
      </c>
      <c r="D137" s="57">
        <f>'06_Presupuesto'!J249</f>
        <v>46409</v>
      </c>
      <c r="E137" s="57">
        <f>'06_Presupuesto'!K249</f>
        <v>46422</v>
      </c>
      <c r="F137" s="51" t="s">
        <v>456</v>
      </c>
      <c r="G137" s="64">
        <f>$C137*MAX(0,MIN(1,($B$25-$D137+1)/($E137-$D137+1)))</f>
        <v>0</v>
      </c>
      <c r="H137" s="64">
        <f>$C137*MAX(0,MIN(1,($B$26-$D137+1)/($E137-$D137+1)))</f>
        <v>0</v>
      </c>
      <c r="I137" s="64">
        <f>$C137*MAX(0,MIN(1,($B$27-$D137+1)/($E137-$D137+1)))</f>
        <v>0</v>
      </c>
      <c r="J137" s="64">
        <f>$C137*MAX(0,MIN(1,($B$28-$D137+1)/($E137-$D137+1)))</f>
        <v>935924.36974789924</v>
      </c>
      <c r="K137" s="64">
        <f>$C137*MAX(0,MIN(1,($B$29-$D137+1)/($E137-$D137+1)))</f>
        <v>935924.36974789924</v>
      </c>
      <c r="L137" s="64">
        <f>$C137*MAX(0,MIN(1,($B$30-$D137+1)/($E137-$D137+1)))</f>
        <v>935924.36974789924</v>
      </c>
    </row>
    <row r="138" spans="1:12" ht="34.049999999999997" customHeight="1">
      <c r="A138" s="52" t="str">
        <f>'06_Presupuesto'!A250</f>
        <v>C.1.4.2</v>
      </c>
      <c r="B138" s="52" t="str">
        <f>'06_Presupuesto'!B250</f>
        <v>L</v>
      </c>
      <c r="C138" s="52">
        <f>'06_Presupuesto'!I250</f>
        <v>586134.45378151257</v>
      </c>
      <c r="D138" s="56">
        <f>'06_Presupuesto'!J250</f>
        <v>46409</v>
      </c>
      <c r="E138" s="56">
        <f>'06_Presupuesto'!K250</f>
        <v>46422</v>
      </c>
      <c r="F138" s="52" t="s">
        <v>456</v>
      </c>
      <c r="G138" s="63">
        <f>$C138*MAX(0,MIN(1,($B$25-$D138+1)/($E138-$D138+1)))</f>
        <v>0</v>
      </c>
      <c r="H138" s="63">
        <f>$C138*MAX(0,MIN(1,($B$26-$D138+1)/($E138-$D138+1)))</f>
        <v>0</v>
      </c>
      <c r="I138" s="63">
        <f>$C138*MAX(0,MIN(1,($B$27-$D138+1)/($E138-$D138+1)))</f>
        <v>0</v>
      </c>
      <c r="J138" s="63">
        <f>$C138*MAX(0,MIN(1,($B$28-$D138+1)/($E138-$D138+1)))</f>
        <v>586134.45378151257</v>
      </c>
      <c r="K138" s="63">
        <f>$C138*MAX(0,MIN(1,($B$29-$D138+1)/($E138-$D138+1)))</f>
        <v>586134.45378151257</v>
      </c>
      <c r="L138" s="63">
        <f>$C138*MAX(0,MIN(1,($B$30-$D138+1)/($E138-$D138+1)))</f>
        <v>586134.45378151257</v>
      </c>
    </row>
    <row r="139" spans="1:12" ht="34.049999999999997" customHeight="1">
      <c r="A139" s="51" t="str">
        <f>'06_Presupuesto'!A251</f>
        <v>C.1.4.3</v>
      </c>
      <c r="B139" s="51" t="str">
        <f>'06_Presupuesto'!B251</f>
        <v>L</v>
      </c>
      <c r="C139" s="51">
        <f>'06_Presupuesto'!I251</f>
        <v>90126.05042016806</v>
      </c>
      <c r="D139" s="57">
        <f>'06_Presupuesto'!J251</f>
        <v>46409</v>
      </c>
      <c r="E139" s="57">
        <f>'06_Presupuesto'!K251</f>
        <v>46422</v>
      </c>
      <c r="F139" s="51" t="s">
        <v>455</v>
      </c>
      <c r="G139" s="64">
        <f t="shared" ref="G139:G148" si="20">IF($B$25&gt;=$E139,$C139,0)</f>
        <v>0</v>
      </c>
      <c r="H139" s="64">
        <f t="shared" ref="H139:H148" si="21">IF($B$26&gt;=$E139,$C139,0)</f>
        <v>0</v>
      </c>
      <c r="I139" s="64">
        <f t="shared" ref="I139:I148" si="22">IF($B$27&gt;=$E139,$C139,0)</f>
        <v>0</v>
      </c>
      <c r="J139" s="64">
        <f t="shared" ref="J139:J148" si="23">IF($B$28&gt;=$E139,$C139,0)</f>
        <v>90126.05042016806</v>
      </c>
      <c r="K139" s="64">
        <f t="shared" ref="K139:K148" si="24">IF($B$29&gt;=$E139,$C139,0)</f>
        <v>90126.05042016806</v>
      </c>
      <c r="L139" s="64">
        <f t="shared" ref="L139:L148" si="25">IF($B$30&gt;=$E139,$C139,0)</f>
        <v>90126.05042016806</v>
      </c>
    </row>
    <row r="140" spans="1:12" ht="34.049999999999997" customHeight="1">
      <c r="A140" s="52" t="str">
        <f>'06_Presupuesto'!A252</f>
        <v>C.1.4.4</v>
      </c>
      <c r="B140" s="52" t="str">
        <f>'06_Presupuesto'!B252</f>
        <v>L</v>
      </c>
      <c r="C140" s="52">
        <f>'06_Presupuesto'!I252</f>
        <v>76155.462184873963</v>
      </c>
      <c r="D140" s="56">
        <f>'06_Presupuesto'!J252</f>
        <v>46409</v>
      </c>
      <c r="E140" s="56">
        <f>'06_Presupuesto'!K252</f>
        <v>46422</v>
      </c>
      <c r="F140" s="52" t="s">
        <v>455</v>
      </c>
      <c r="G140" s="63">
        <f t="shared" si="20"/>
        <v>0</v>
      </c>
      <c r="H140" s="63">
        <f t="shared" si="21"/>
        <v>0</v>
      </c>
      <c r="I140" s="63">
        <f t="shared" si="22"/>
        <v>0</v>
      </c>
      <c r="J140" s="63">
        <f t="shared" si="23"/>
        <v>76155.462184873963</v>
      </c>
      <c r="K140" s="63">
        <f t="shared" si="24"/>
        <v>76155.462184873963</v>
      </c>
      <c r="L140" s="63">
        <f t="shared" si="25"/>
        <v>76155.462184873963</v>
      </c>
    </row>
    <row r="141" spans="1:12" ht="34.049999999999997" customHeight="1">
      <c r="A141" s="51" t="str">
        <f>'06_Presupuesto'!A253</f>
        <v>C.1.4.5</v>
      </c>
      <c r="B141" s="51" t="str">
        <f>'06_Presupuesto'!B253</f>
        <v>L</v>
      </c>
      <c r="C141" s="51">
        <f>'06_Presupuesto'!I253</f>
        <v>18382.352941176472</v>
      </c>
      <c r="D141" s="57">
        <f>'06_Presupuesto'!J253</f>
        <v>46409</v>
      </c>
      <c r="E141" s="57">
        <f>'06_Presupuesto'!K253</f>
        <v>46422</v>
      </c>
      <c r="F141" s="51" t="s">
        <v>455</v>
      </c>
      <c r="G141" s="64">
        <f t="shared" si="20"/>
        <v>0</v>
      </c>
      <c r="H141" s="64">
        <f t="shared" si="21"/>
        <v>0</v>
      </c>
      <c r="I141" s="64">
        <f t="shared" si="22"/>
        <v>0</v>
      </c>
      <c r="J141" s="64">
        <f t="shared" si="23"/>
        <v>18382.352941176472</v>
      </c>
      <c r="K141" s="64">
        <f t="shared" si="24"/>
        <v>18382.352941176472</v>
      </c>
      <c r="L141" s="64">
        <f t="shared" si="25"/>
        <v>18382.352941176472</v>
      </c>
    </row>
    <row r="142" spans="1:12" ht="34.049999999999997" customHeight="1">
      <c r="A142" s="52" t="str">
        <f>'06_Presupuesto'!A254</f>
        <v>C.1.4.6</v>
      </c>
      <c r="B142" s="52" t="str">
        <f>'06_Presupuesto'!B254</f>
        <v>L</v>
      </c>
      <c r="C142" s="52">
        <f>'06_Presupuesto'!I254</f>
        <v>21533.613445378149</v>
      </c>
      <c r="D142" s="56">
        <f>'06_Presupuesto'!J254</f>
        <v>46409</v>
      </c>
      <c r="E142" s="56">
        <f>'06_Presupuesto'!K254</f>
        <v>46422</v>
      </c>
      <c r="F142" s="52" t="s">
        <v>455</v>
      </c>
      <c r="G142" s="63">
        <f t="shared" si="20"/>
        <v>0</v>
      </c>
      <c r="H142" s="63">
        <f t="shared" si="21"/>
        <v>0</v>
      </c>
      <c r="I142" s="63">
        <f t="shared" si="22"/>
        <v>0</v>
      </c>
      <c r="J142" s="63">
        <f t="shared" si="23"/>
        <v>21533.613445378149</v>
      </c>
      <c r="K142" s="63">
        <f t="shared" si="24"/>
        <v>21533.613445378149</v>
      </c>
      <c r="L142" s="63">
        <f t="shared" si="25"/>
        <v>21533.613445378149</v>
      </c>
    </row>
    <row r="143" spans="1:12" ht="34.049999999999997" customHeight="1">
      <c r="A143" s="51" t="str">
        <f>'06_Presupuesto'!A255</f>
        <v>C.1.4.7/a)</v>
      </c>
      <c r="B143" s="51" t="str">
        <f>'06_Presupuesto'!B255</f>
        <v>L</v>
      </c>
      <c r="C143" s="51">
        <f>'06_Presupuesto'!I255</f>
        <v>47268.907563025212</v>
      </c>
      <c r="D143" s="57">
        <f>'06_Presupuesto'!J255</f>
        <v>46409</v>
      </c>
      <c r="E143" s="57">
        <f>'06_Presupuesto'!K255</f>
        <v>46422</v>
      </c>
      <c r="F143" s="51" t="s">
        <v>455</v>
      </c>
      <c r="G143" s="64">
        <f t="shared" si="20"/>
        <v>0</v>
      </c>
      <c r="H143" s="64">
        <f t="shared" si="21"/>
        <v>0</v>
      </c>
      <c r="I143" s="64">
        <f t="shared" si="22"/>
        <v>0</v>
      </c>
      <c r="J143" s="64">
        <f t="shared" si="23"/>
        <v>47268.907563025212</v>
      </c>
      <c r="K143" s="64">
        <f t="shared" si="24"/>
        <v>47268.907563025212</v>
      </c>
      <c r="L143" s="64">
        <f t="shared" si="25"/>
        <v>47268.907563025212</v>
      </c>
    </row>
    <row r="144" spans="1:12" ht="34.049999999999997" customHeight="1">
      <c r="A144" s="52" t="str">
        <f>'06_Presupuesto'!A256</f>
        <v>C.1.4.7/b)</v>
      </c>
      <c r="B144" s="52" t="str">
        <f>'06_Presupuesto'!B256</f>
        <v>L</v>
      </c>
      <c r="C144" s="52">
        <f>'06_Presupuesto'!I256</f>
        <v>47268.907563025212</v>
      </c>
      <c r="D144" s="56">
        <f>'06_Presupuesto'!J256</f>
        <v>46409</v>
      </c>
      <c r="E144" s="56">
        <f>'06_Presupuesto'!K256</f>
        <v>46422</v>
      </c>
      <c r="F144" s="52" t="s">
        <v>455</v>
      </c>
      <c r="G144" s="63">
        <f t="shared" si="20"/>
        <v>0</v>
      </c>
      <c r="H144" s="63">
        <f t="shared" si="21"/>
        <v>0</v>
      </c>
      <c r="I144" s="63">
        <f t="shared" si="22"/>
        <v>0</v>
      </c>
      <c r="J144" s="63">
        <f t="shared" si="23"/>
        <v>47268.907563025212</v>
      </c>
      <c r="K144" s="63">
        <f t="shared" si="24"/>
        <v>47268.907563025212</v>
      </c>
      <c r="L144" s="63">
        <f t="shared" si="25"/>
        <v>47268.907563025212</v>
      </c>
    </row>
    <row r="145" spans="1:12" ht="34.049999999999997" customHeight="1">
      <c r="A145" s="51" t="str">
        <f>'06_Presupuesto'!A257</f>
        <v>C.1.4.7/c)</v>
      </c>
      <c r="B145" s="51" t="str">
        <f>'06_Presupuesto'!B257</f>
        <v>L</v>
      </c>
      <c r="C145" s="51">
        <f>'06_Presupuesto'!I257</f>
        <v>360294.1176470588</v>
      </c>
      <c r="D145" s="57">
        <f>'06_Presupuesto'!J257</f>
        <v>46409</v>
      </c>
      <c r="E145" s="57">
        <f>'06_Presupuesto'!K257</f>
        <v>46422</v>
      </c>
      <c r="F145" s="51" t="s">
        <v>455</v>
      </c>
      <c r="G145" s="64">
        <f t="shared" si="20"/>
        <v>0</v>
      </c>
      <c r="H145" s="64">
        <f t="shared" si="21"/>
        <v>0</v>
      </c>
      <c r="I145" s="64">
        <f t="shared" si="22"/>
        <v>0</v>
      </c>
      <c r="J145" s="64">
        <f t="shared" si="23"/>
        <v>360294.1176470588</v>
      </c>
      <c r="K145" s="64">
        <f t="shared" si="24"/>
        <v>360294.1176470588</v>
      </c>
      <c r="L145" s="64">
        <f t="shared" si="25"/>
        <v>360294.1176470588</v>
      </c>
    </row>
    <row r="146" spans="1:12" ht="34.049999999999997" customHeight="1">
      <c r="A146" s="52" t="str">
        <f>'06_Presupuesto'!A258</f>
        <v>C.1.4.7/d)</v>
      </c>
      <c r="B146" s="52" t="str">
        <f>'06_Presupuesto'!B258</f>
        <v>L</v>
      </c>
      <c r="C146" s="52">
        <f>'06_Presupuesto'!I258</f>
        <v>271008.40336134459</v>
      </c>
      <c r="D146" s="56">
        <f>'06_Presupuesto'!J258</f>
        <v>46409</v>
      </c>
      <c r="E146" s="56">
        <f>'06_Presupuesto'!K258</f>
        <v>46422</v>
      </c>
      <c r="F146" s="52" t="s">
        <v>455</v>
      </c>
      <c r="G146" s="63">
        <f t="shared" si="20"/>
        <v>0</v>
      </c>
      <c r="H146" s="63">
        <f t="shared" si="21"/>
        <v>0</v>
      </c>
      <c r="I146" s="63">
        <f t="shared" si="22"/>
        <v>0</v>
      </c>
      <c r="J146" s="63">
        <f t="shared" si="23"/>
        <v>271008.40336134459</v>
      </c>
      <c r="K146" s="63">
        <f t="shared" si="24"/>
        <v>271008.40336134459</v>
      </c>
      <c r="L146" s="63">
        <f t="shared" si="25"/>
        <v>271008.40336134459</v>
      </c>
    </row>
    <row r="147" spans="1:12" ht="34.049999999999997" customHeight="1">
      <c r="A147" s="51" t="str">
        <f>'06_Presupuesto'!A259</f>
        <v>C.1.4.7/e)</v>
      </c>
      <c r="B147" s="51" t="str">
        <f>'06_Presupuesto'!B259</f>
        <v>L</v>
      </c>
      <c r="C147" s="51">
        <f>'06_Presupuesto'!I259</f>
        <v>60924.369747899167</v>
      </c>
      <c r="D147" s="57">
        <f>'06_Presupuesto'!J259</f>
        <v>46409</v>
      </c>
      <c r="E147" s="57">
        <f>'06_Presupuesto'!K259</f>
        <v>46422</v>
      </c>
      <c r="F147" s="51" t="s">
        <v>455</v>
      </c>
      <c r="G147" s="64">
        <f t="shared" si="20"/>
        <v>0</v>
      </c>
      <c r="H147" s="64">
        <f t="shared" si="21"/>
        <v>0</v>
      </c>
      <c r="I147" s="64">
        <f t="shared" si="22"/>
        <v>0</v>
      </c>
      <c r="J147" s="64">
        <f t="shared" si="23"/>
        <v>60924.369747899167</v>
      </c>
      <c r="K147" s="64">
        <f t="shared" si="24"/>
        <v>60924.369747899167</v>
      </c>
      <c r="L147" s="64">
        <f t="shared" si="25"/>
        <v>60924.369747899167</v>
      </c>
    </row>
    <row r="148" spans="1:12" ht="34.049999999999997" customHeight="1">
      <c r="A148" s="52" t="str">
        <f>'06_Presupuesto'!A260</f>
        <v>C.1.4.7/f)</v>
      </c>
      <c r="B148" s="52" t="str">
        <f>'06_Presupuesto'!B260</f>
        <v>L</v>
      </c>
      <c r="C148" s="52">
        <f>'06_Presupuesto'!I260</f>
        <v>163865.5462184874</v>
      </c>
      <c r="D148" s="56">
        <f>'06_Presupuesto'!J260</f>
        <v>46409</v>
      </c>
      <c r="E148" s="56">
        <f>'06_Presupuesto'!K260</f>
        <v>46422</v>
      </c>
      <c r="F148" s="52" t="s">
        <v>455</v>
      </c>
      <c r="G148" s="63">
        <f t="shared" si="20"/>
        <v>0</v>
      </c>
      <c r="H148" s="63">
        <f t="shared" si="21"/>
        <v>0</v>
      </c>
      <c r="I148" s="63">
        <f t="shared" si="22"/>
        <v>0</v>
      </c>
      <c r="J148" s="63">
        <f t="shared" si="23"/>
        <v>163865.5462184874</v>
      </c>
      <c r="K148" s="63">
        <f t="shared" si="24"/>
        <v>163865.5462184874</v>
      </c>
      <c r="L148" s="63">
        <f t="shared" si="25"/>
        <v>163865.5462184874</v>
      </c>
    </row>
    <row r="149" spans="1:12" ht="34.049999999999997" customHeight="1">
      <c r="A149" s="51" t="str">
        <f>'06_Presupuesto'!A261</f>
        <v>C.2.1.1</v>
      </c>
      <c r="B149" s="51" t="str">
        <f>'06_Presupuesto'!B261</f>
        <v>M</v>
      </c>
      <c r="C149" s="51">
        <f>'06_Presupuesto'!I261</f>
        <v>187058.82352941178</v>
      </c>
      <c r="D149" s="57">
        <f>'06_Presupuesto'!J261</f>
        <v>46395</v>
      </c>
      <c r="E149" s="57">
        <f>'06_Presupuesto'!K261</f>
        <v>46406</v>
      </c>
      <c r="F149" s="51" t="s">
        <v>456</v>
      </c>
      <c r="G149" s="64">
        <f t="shared" ref="G149:G159" si="26">$C149*MAX(0,MIN(1,($B$25-$D149+1)/($E149-$D149+1)))</f>
        <v>0</v>
      </c>
      <c r="H149" s="64">
        <f t="shared" ref="H149:H159" si="27">$C149*MAX(0,MIN(1,($B$26-$D149+1)/($E149-$D149+1)))</f>
        <v>0</v>
      </c>
      <c r="I149" s="64">
        <f t="shared" ref="I149:I159" si="28">$C149*MAX(0,MIN(1,($B$27-$D149+1)/($E149-$D149+1)))</f>
        <v>46764.705882352944</v>
      </c>
      <c r="J149" s="64">
        <f t="shared" ref="J149:J159" si="29">$C149*MAX(0,MIN(1,($B$28-$D149+1)/($E149-$D149+1)))</f>
        <v>187058.82352941178</v>
      </c>
      <c r="K149" s="64">
        <f t="shared" ref="K149:K159" si="30">$C149*MAX(0,MIN(1,($B$29-$D149+1)/($E149-$D149+1)))</f>
        <v>187058.82352941178</v>
      </c>
      <c r="L149" s="64">
        <f t="shared" ref="L149:L159" si="31">$C149*MAX(0,MIN(1,($B$30-$D149+1)/($E149-$D149+1)))</f>
        <v>187058.82352941178</v>
      </c>
    </row>
    <row r="150" spans="1:12" ht="34.049999999999997" customHeight="1">
      <c r="A150" s="52" t="str">
        <f>'06_Presupuesto'!A262</f>
        <v>C.2.1.2</v>
      </c>
      <c r="B150" s="52" t="str">
        <f>'06_Presupuesto'!B262</f>
        <v>M</v>
      </c>
      <c r="C150" s="52">
        <f>'06_Presupuesto'!I262</f>
        <v>98792.016806722691</v>
      </c>
      <c r="D150" s="56">
        <f>'06_Presupuesto'!J262</f>
        <v>46395</v>
      </c>
      <c r="E150" s="56">
        <f>'06_Presupuesto'!K262</f>
        <v>46406</v>
      </c>
      <c r="F150" s="52" t="s">
        <v>456</v>
      </c>
      <c r="G150" s="63">
        <f t="shared" si="26"/>
        <v>0</v>
      </c>
      <c r="H150" s="63">
        <f t="shared" si="27"/>
        <v>0</v>
      </c>
      <c r="I150" s="63">
        <f t="shared" si="28"/>
        <v>24698.004201680673</v>
      </c>
      <c r="J150" s="63">
        <f t="shared" si="29"/>
        <v>98792.016806722691</v>
      </c>
      <c r="K150" s="63">
        <f t="shared" si="30"/>
        <v>98792.016806722691</v>
      </c>
      <c r="L150" s="63">
        <f t="shared" si="31"/>
        <v>98792.016806722691</v>
      </c>
    </row>
    <row r="151" spans="1:12" ht="34.049999999999997" customHeight="1">
      <c r="A151" s="51" t="str">
        <f>'06_Presupuesto'!A263</f>
        <v>C.2.1.3</v>
      </c>
      <c r="B151" s="51" t="str">
        <f>'06_Presupuesto'!B263</f>
        <v>M</v>
      </c>
      <c r="C151" s="51">
        <f>'06_Presupuesto'!I263</f>
        <v>84705.882352941189</v>
      </c>
      <c r="D151" s="57">
        <f>'06_Presupuesto'!J263</f>
        <v>46395</v>
      </c>
      <c r="E151" s="57">
        <f>'06_Presupuesto'!K263</f>
        <v>46406</v>
      </c>
      <c r="F151" s="51" t="s">
        <v>456</v>
      </c>
      <c r="G151" s="64">
        <f t="shared" si="26"/>
        <v>0</v>
      </c>
      <c r="H151" s="64">
        <f t="shared" si="27"/>
        <v>0</v>
      </c>
      <c r="I151" s="64">
        <f t="shared" si="28"/>
        <v>21176.470588235297</v>
      </c>
      <c r="J151" s="64">
        <f t="shared" si="29"/>
        <v>84705.882352941189</v>
      </c>
      <c r="K151" s="64">
        <f t="shared" si="30"/>
        <v>84705.882352941189</v>
      </c>
      <c r="L151" s="64">
        <f t="shared" si="31"/>
        <v>84705.882352941189</v>
      </c>
    </row>
    <row r="152" spans="1:12" ht="34.049999999999997" customHeight="1">
      <c r="A152" s="52" t="str">
        <f>'06_Presupuesto'!A264</f>
        <v>C.2.2.1/a)</v>
      </c>
      <c r="B152" s="52" t="str">
        <f>'06_Presupuesto'!B264</f>
        <v>M</v>
      </c>
      <c r="C152" s="52">
        <f>'06_Presupuesto'!I264</f>
        <v>155042.01680672271</v>
      </c>
      <c r="D152" s="56">
        <f>'06_Presupuesto'!J264</f>
        <v>46395</v>
      </c>
      <c r="E152" s="56">
        <f>'06_Presupuesto'!K264</f>
        <v>46406</v>
      </c>
      <c r="F152" s="52" t="s">
        <v>456</v>
      </c>
      <c r="G152" s="63">
        <f t="shared" si="26"/>
        <v>0</v>
      </c>
      <c r="H152" s="63">
        <f t="shared" si="27"/>
        <v>0</v>
      </c>
      <c r="I152" s="63">
        <f t="shared" si="28"/>
        <v>38760.504201680676</v>
      </c>
      <c r="J152" s="63">
        <f t="shared" si="29"/>
        <v>155042.01680672271</v>
      </c>
      <c r="K152" s="63">
        <f t="shared" si="30"/>
        <v>155042.01680672271</v>
      </c>
      <c r="L152" s="63">
        <f t="shared" si="31"/>
        <v>155042.01680672271</v>
      </c>
    </row>
    <row r="153" spans="1:12" ht="34.049999999999997" customHeight="1">
      <c r="A153" s="51" t="str">
        <f>'06_Presupuesto'!A265</f>
        <v>C.2.2.1/b)</v>
      </c>
      <c r="B153" s="51" t="str">
        <f>'06_Presupuesto'!B265</f>
        <v>M</v>
      </c>
      <c r="C153" s="51">
        <f>'06_Presupuesto'!I265</f>
        <v>78781.512605042022</v>
      </c>
      <c r="D153" s="57">
        <f>'06_Presupuesto'!J265</f>
        <v>46395</v>
      </c>
      <c r="E153" s="57">
        <f>'06_Presupuesto'!K265</f>
        <v>46406</v>
      </c>
      <c r="F153" s="51" t="s">
        <v>456</v>
      </c>
      <c r="G153" s="64">
        <f t="shared" si="26"/>
        <v>0</v>
      </c>
      <c r="H153" s="64">
        <f t="shared" si="27"/>
        <v>0</v>
      </c>
      <c r="I153" s="64">
        <f t="shared" si="28"/>
        <v>19695.378151260506</v>
      </c>
      <c r="J153" s="64">
        <f t="shared" si="29"/>
        <v>78781.512605042022</v>
      </c>
      <c r="K153" s="64">
        <f t="shared" si="30"/>
        <v>78781.512605042022</v>
      </c>
      <c r="L153" s="64">
        <f t="shared" si="31"/>
        <v>78781.512605042022</v>
      </c>
    </row>
    <row r="154" spans="1:12" ht="34.049999999999997" customHeight="1">
      <c r="A154" s="52" t="str">
        <f>'06_Presupuesto'!A266</f>
        <v>C.2.2.1/c)</v>
      </c>
      <c r="B154" s="52" t="str">
        <f>'06_Presupuesto'!B266</f>
        <v>M</v>
      </c>
      <c r="C154" s="52">
        <f>'06_Presupuesto'!I266</f>
        <v>623949.57983193279</v>
      </c>
      <c r="D154" s="56">
        <f>'06_Presupuesto'!J266</f>
        <v>46395</v>
      </c>
      <c r="E154" s="56">
        <f>'06_Presupuesto'!K266</f>
        <v>46406</v>
      </c>
      <c r="F154" s="52" t="s">
        <v>456</v>
      </c>
      <c r="G154" s="63">
        <f t="shared" si="26"/>
        <v>0</v>
      </c>
      <c r="H154" s="63">
        <f t="shared" si="27"/>
        <v>0</v>
      </c>
      <c r="I154" s="63">
        <f t="shared" si="28"/>
        <v>155987.3949579832</v>
      </c>
      <c r="J154" s="63">
        <f t="shared" si="29"/>
        <v>623949.57983193279</v>
      </c>
      <c r="K154" s="63">
        <f t="shared" si="30"/>
        <v>623949.57983193279</v>
      </c>
      <c r="L154" s="63">
        <f t="shared" si="31"/>
        <v>623949.57983193279</v>
      </c>
    </row>
    <row r="155" spans="1:12" ht="34.049999999999997" customHeight="1">
      <c r="A155" s="51" t="str">
        <f>'06_Presupuesto'!A267</f>
        <v>C.2.2.1/d)</v>
      </c>
      <c r="B155" s="51" t="str">
        <f>'06_Presupuesto'!B267</f>
        <v>M</v>
      </c>
      <c r="C155" s="51">
        <f>'06_Presupuesto'!I267</f>
        <v>252100.84033613448</v>
      </c>
      <c r="D155" s="57">
        <f>'06_Presupuesto'!J267</f>
        <v>46395</v>
      </c>
      <c r="E155" s="57">
        <f>'06_Presupuesto'!K267</f>
        <v>46406</v>
      </c>
      <c r="F155" s="51" t="s">
        <v>456</v>
      </c>
      <c r="G155" s="64">
        <f t="shared" si="26"/>
        <v>0</v>
      </c>
      <c r="H155" s="64">
        <f t="shared" si="27"/>
        <v>0</v>
      </c>
      <c r="I155" s="64">
        <f t="shared" si="28"/>
        <v>63025.210084033621</v>
      </c>
      <c r="J155" s="64">
        <f t="shared" si="29"/>
        <v>252100.84033613448</v>
      </c>
      <c r="K155" s="64">
        <f t="shared" si="30"/>
        <v>252100.84033613448</v>
      </c>
      <c r="L155" s="64">
        <f t="shared" si="31"/>
        <v>252100.84033613448</v>
      </c>
    </row>
    <row r="156" spans="1:12" ht="34.049999999999997" customHeight="1">
      <c r="A156" s="52" t="str">
        <f>'06_Presupuesto'!A268</f>
        <v>C.2.2.2/a)</v>
      </c>
      <c r="B156" s="52" t="str">
        <f>'06_Presupuesto'!B268</f>
        <v>M</v>
      </c>
      <c r="C156" s="52">
        <f>'06_Presupuesto'!I268</f>
        <v>87920.168067226899</v>
      </c>
      <c r="D156" s="56">
        <f>'06_Presupuesto'!J268</f>
        <v>46395</v>
      </c>
      <c r="E156" s="56">
        <f>'06_Presupuesto'!K268</f>
        <v>46406</v>
      </c>
      <c r="F156" s="52" t="s">
        <v>456</v>
      </c>
      <c r="G156" s="63">
        <f t="shared" si="26"/>
        <v>0</v>
      </c>
      <c r="H156" s="63">
        <f t="shared" si="27"/>
        <v>0</v>
      </c>
      <c r="I156" s="63">
        <f t="shared" si="28"/>
        <v>21980.042016806725</v>
      </c>
      <c r="J156" s="63">
        <f t="shared" si="29"/>
        <v>87920.168067226899</v>
      </c>
      <c r="K156" s="63">
        <f t="shared" si="30"/>
        <v>87920.168067226899</v>
      </c>
      <c r="L156" s="63">
        <f t="shared" si="31"/>
        <v>87920.168067226899</v>
      </c>
    </row>
    <row r="157" spans="1:12" ht="34.049999999999997" customHeight="1">
      <c r="A157" s="51" t="str">
        <f>'06_Presupuesto'!A269</f>
        <v>C.2.2.2/b)</v>
      </c>
      <c r="B157" s="51" t="str">
        <f>'06_Presupuesto'!B269</f>
        <v>M</v>
      </c>
      <c r="C157" s="51">
        <f>'06_Presupuesto'!I269</f>
        <v>4823.5294117647063</v>
      </c>
      <c r="D157" s="57">
        <f>'06_Presupuesto'!J269</f>
        <v>46395</v>
      </c>
      <c r="E157" s="57">
        <f>'06_Presupuesto'!K269</f>
        <v>46406</v>
      </c>
      <c r="F157" s="51" t="s">
        <v>456</v>
      </c>
      <c r="G157" s="64">
        <f t="shared" si="26"/>
        <v>0</v>
      </c>
      <c r="H157" s="64">
        <f t="shared" si="27"/>
        <v>0</v>
      </c>
      <c r="I157" s="64">
        <f t="shared" si="28"/>
        <v>1205.8823529411766</v>
      </c>
      <c r="J157" s="64">
        <f t="shared" si="29"/>
        <v>4823.5294117647063</v>
      </c>
      <c r="K157" s="64">
        <f t="shared" si="30"/>
        <v>4823.5294117647063</v>
      </c>
      <c r="L157" s="64">
        <f t="shared" si="31"/>
        <v>4823.5294117647063</v>
      </c>
    </row>
    <row r="158" spans="1:12" ht="34.049999999999997" customHeight="1">
      <c r="A158" s="52" t="str">
        <f>'06_Presupuesto'!A270</f>
        <v>C.2.2.2/c)</v>
      </c>
      <c r="B158" s="52" t="str">
        <f>'06_Presupuesto'!B270</f>
        <v>M</v>
      </c>
      <c r="C158" s="52">
        <f>'06_Presupuesto'!I270</f>
        <v>271323.5294117647</v>
      </c>
      <c r="D158" s="56">
        <f>'06_Presupuesto'!J270</f>
        <v>46395</v>
      </c>
      <c r="E158" s="56">
        <f>'06_Presupuesto'!K270</f>
        <v>46406</v>
      </c>
      <c r="F158" s="52" t="s">
        <v>456</v>
      </c>
      <c r="G158" s="63">
        <f t="shared" si="26"/>
        <v>0</v>
      </c>
      <c r="H158" s="63">
        <f t="shared" si="27"/>
        <v>0</v>
      </c>
      <c r="I158" s="63">
        <f t="shared" si="28"/>
        <v>67830.882352941175</v>
      </c>
      <c r="J158" s="63">
        <f t="shared" si="29"/>
        <v>271323.5294117647</v>
      </c>
      <c r="K158" s="63">
        <f t="shared" si="30"/>
        <v>271323.5294117647</v>
      </c>
      <c r="L158" s="63">
        <f t="shared" si="31"/>
        <v>271323.5294117647</v>
      </c>
    </row>
    <row r="159" spans="1:12" ht="34.049999999999997" customHeight="1">
      <c r="A159" s="51" t="str">
        <f>'06_Presupuesto'!A271</f>
        <v>C.2.2.2/d)</v>
      </c>
      <c r="B159" s="51" t="str">
        <f>'06_Presupuesto'!B271</f>
        <v>M</v>
      </c>
      <c r="C159" s="51">
        <f>'06_Presupuesto'!I271</f>
        <v>147058.82352941178</v>
      </c>
      <c r="D159" s="57">
        <f>'06_Presupuesto'!J271</f>
        <v>46395</v>
      </c>
      <c r="E159" s="57">
        <f>'06_Presupuesto'!K271</f>
        <v>46406</v>
      </c>
      <c r="F159" s="51" t="s">
        <v>456</v>
      </c>
      <c r="G159" s="64">
        <f t="shared" si="26"/>
        <v>0</v>
      </c>
      <c r="H159" s="64">
        <f t="shared" si="27"/>
        <v>0</v>
      </c>
      <c r="I159" s="64">
        <f t="shared" si="28"/>
        <v>36764.705882352944</v>
      </c>
      <c r="J159" s="64">
        <f t="shared" si="29"/>
        <v>147058.82352941178</v>
      </c>
      <c r="K159" s="64">
        <f t="shared" si="30"/>
        <v>147058.82352941178</v>
      </c>
      <c r="L159" s="64">
        <f t="shared" si="31"/>
        <v>147058.82352941178</v>
      </c>
    </row>
    <row r="160" spans="1:12" ht="34.049999999999997" customHeight="1">
      <c r="A160" s="52" t="str">
        <f>'06_Presupuesto'!A272</f>
        <v>C.2.2.3</v>
      </c>
      <c r="B160" s="52" t="str">
        <f>'06_Presupuesto'!B272</f>
        <v>M</v>
      </c>
      <c r="C160" s="52">
        <f>'06_Presupuesto'!I272</f>
        <v>231092.43697478992</v>
      </c>
      <c r="D160" s="56">
        <f>'06_Presupuesto'!J272</f>
        <v>46395</v>
      </c>
      <c r="E160" s="56">
        <f>'06_Presupuesto'!K272</f>
        <v>46406</v>
      </c>
      <c r="F160" s="52" t="s">
        <v>455</v>
      </c>
      <c r="G160" s="63">
        <f>IF($B$25&gt;=$E160,$C160,0)</f>
        <v>0</v>
      </c>
      <c r="H160" s="63">
        <f>IF($B$26&gt;=$E160,$C160,0)</f>
        <v>0</v>
      </c>
      <c r="I160" s="63">
        <f>IF($B$27&gt;=$E160,$C160,0)</f>
        <v>0</v>
      </c>
      <c r="J160" s="63">
        <f>IF($B$28&gt;=$E160,$C160,0)</f>
        <v>231092.43697478992</v>
      </c>
      <c r="K160" s="63">
        <f>IF($B$29&gt;=$E160,$C160,0)</f>
        <v>231092.43697478992</v>
      </c>
      <c r="L160" s="63">
        <f>IF($B$30&gt;=$E160,$C160,0)</f>
        <v>231092.43697478992</v>
      </c>
    </row>
    <row r="161" spans="1:12" ht="34.049999999999997" customHeight="1">
      <c r="A161" s="51" t="str">
        <f>'06_Presupuesto'!A273</f>
        <v>C.2.3.1/a)</v>
      </c>
      <c r="B161" s="51" t="str">
        <f>'06_Presupuesto'!B273</f>
        <v>M</v>
      </c>
      <c r="C161" s="51">
        <f>'06_Presupuesto'!I273</f>
        <v>609243.69747899158</v>
      </c>
      <c r="D161" s="57">
        <f>'06_Presupuesto'!J273</f>
        <v>46395</v>
      </c>
      <c r="E161" s="57">
        <f>'06_Presupuesto'!K273</f>
        <v>46406</v>
      </c>
      <c r="F161" s="51" t="s">
        <v>455</v>
      </c>
      <c r="G161" s="64">
        <f>IF($B$25&gt;=$E161,$C161,0)</f>
        <v>0</v>
      </c>
      <c r="H161" s="64">
        <f>IF($B$26&gt;=$E161,$C161,0)</f>
        <v>0</v>
      </c>
      <c r="I161" s="64">
        <f>IF($B$27&gt;=$E161,$C161,0)</f>
        <v>0</v>
      </c>
      <c r="J161" s="64">
        <f>IF($B$28&gt;=$E161,$C161,0)</f>
        <v>609243.69747899158</v>
      </c>
      <c r="K161" s="64">
        <f>IF($B$29&gt;=$E161,$C161,0)</f>
        <v>609243.69747899158</v>
      </c>
      <c r="L161" s="64">
        <f>IF($B$30&gt;=$E161,$C161,0)</f>
        <v>609243.69747899158</v>
      </c>
    </row>
    <row r="162" spans="1:12" ht="34.049999999999997" customHeight="1">
      <c r="A162" s="52" t="str">
        <f>'06_Presupuesto'!A274</f>
        <v>C.2.3.1/b)</v>
      </c>
      <c r="B162" s="52" t="str">
        <f>'06_Presupuesto'!B274</f>
        <v>M</v>
      </c>
      <c r="C162" s="52">
        <f>'06_Presupuesto'!I274</f>
        <v>441176.4705882353</v>
      </c>
      <c r="D162" s="56">
        <f>'06_Presupuesto'!J274</f>
        <v>46395</v>
      </c>
      <c r="E162" s="56">
        <f>'06_Presupuesto'!K274</f>
        <v>46406</v>
      </c>
      <c r="F162" s="52" t="s">
        <v>455</v>
      </c>
      <c r="G162" s="63">
        <f>IF($B$25&gt;=$E162,$C162,0)</f>
        <v>0</v>
      </c>
      <c r="H162" s="63">
        <f>IF($B$26&gt;=$E162,$C162,0)</f>
        <v>0</v>
      </c>
      <c r="I162" s="63">
        <f>IF($B$27&gt;=$E162,$C162,0)</f>
        <v>0</v>
      </c>
      <c r="J162" s="63">
        <f>IF($B$28&gt;=$E162,$C162,0)</f>
        <v>441176.4705882353</v>
      </c>
      <c r="K162" s="63">
        <f>IF($B$29&gt;=$E162,$C162,0)</f>
        <v>441176.4705882353</v>
      </c>
      <c r="L162" s="63">
        <f>IF($B$30&gt;=$E162,$C162,0)</f>
        <v>441176.4705882353</v>
      </c>
    </row>
    <row r="163" spans="1:12" ht="34.049999999999997" customHeight="1">
      <c r="A163" s="51" t="str">
        <f>'06_Presupuesto'!A275</f>
        <v>C.3.1.1</v>
      </c>
      <c r="B163" s="51" t="str">
        <f>'06_Presupuesto'!B275</f>
        <v>N</v>
      </c>
      <c r="C163" s="51">
        <f>'06_Presupuesto'!I275</f>
        <v>371575.63025210082</v>
      </c>
      <c r="D163" s="57">
        <f>'06_Presupuesto'!J275</f>
        <v>46359</v>
      </c>
      <c r="E163" s="57">
        <f>'06_Presupuesto'!K275</f>
        <v>46372</v>
      </c>
      <c r="F163" s="51" t="s">
        <v>456</v>
      </c>
      <c r="G163" s="64">
        <f t="shared" ref="G163:G173" si="32">$C163*MAX(0,MIN(1,($B$25-$D163+1)/($E163-$D163+1)))</f>
        <v>0</v>
      </c>
      <c r="H163" s="64">
        <f t="shared" ref="H163:H173" si="33">$C163*MAX(0,MIN(1,($B$26-$D163+1)/($E163-$D163+1)))</f>
        <v>212328.93157262902</v>
      </c>
      <c r="I163" s="64">
        <f t="shared" ref="I163:I173" si="34">$C163*MAX(0,MIN(1,($B$27-$D163+1)/($E163-$D163+1)))</f>
        <v>371575.63025210082</v>
      </c>
      <c r="J163" s="64">
        <f t="shared" ref="J163:J173" si="35">$C163*MAX(0,MIN(1,($B$28-$D163+1)/($E163-$D163+1)))</f>
        <v>371575.63025210082</v>
      </c>
      <c r="K163" s="64">
        <f t="shared" ref="K163:K173" si="36">$C163*MAX(0,MIN(1,($B$29-$D163+1)/($E163-$D163+1)))</f>
        <v>371575.63025210082</v>
      </c>
      <c r="L163" s="64">
        <f t="shared" ref="L163:L173" si="37">$C163*MAX(0,MIN(1,($B$30-$D163+1)/($E163-$D163+1)))</f>
        <v>371575.63025210082</v>
      </c>
    </row>
    <row r="164" spans="1:12" ht="34.049999999999997" customHeight="1">
      <c r="A164" s="52" t="str">
        <f>'06_Presupuesto'!A276</f>
        <v>C.3.1.2</v>
      </c>
      <c r="B164" s="52" t="str">
        <f>'06_Presupuesto'!B276</f>
        <v>N</v>
      </c>
      <c r="C164" s="52">
        <f>'06_Presupuesto'!I276</f>
        <v>155987.39495798323</v>
      </c>
      <c r="D164" s="56">
        <f>'06_Presupuesto'!J276</f>
        <v>46359</v>
      </c>
      <c r="E164" s="56">
        <f>'06_Presupuesto'!K276</f>
        <v>46372</v>
      </c>
      <c r="F164" s="52" t="s">
        <v>456</v>
      </c>
      <c r="G164" s="63">
        <f t="shared" si="32"/>
        <v>0</v>
      </c>
      <c r="H164" s="63">
        <f t="shared" si="33"/>
        <v>89135.654261704694</v>
      </c>
      <c r="I164" s="63">
        <f t="shared" si="34"/>
        <v>155987.39495798323</v>
      </c>
      <c r="J164" s="63">
        <f t="shared" si="35"/>
        <v>155987.39495798323</v>
      </c>
      <c r="K164" s="63">
        <f t="shared" si="36"/>
        <v>155987.39495798323</v>
      </c>
      <c r="L164" s="63">
        <f t="shared" si="37"/>
        <v>155987.39495798323</v>
      </c>
    </row>
    <row r="165" spans="1:12" ht="34.049999999999997" customHeight="1">
      <c r="A165" s="51" t="str">
        <f>'06_Presupuesto'!A277</f>
        <v>C.3.1.3</v>
      </c>
      <c r="B165" s="51" t="str">
        <f>'06_Presupuesto'!B277</f>
        <v>N</v>
      </c>
      <c r="C165" s="51">
        <f>'06_Presupuesto'!I277</f>
        <v>168067.22689075631</v>
      </c>
      <c r="D165" s="57">
        <f>'06_Presupuesto'!J277</f>
        <v>46359</v>
      </c>
      <c r="E165" s="57">
        <f>'06_Presupuesto'!K277</f>
        <v>46372</v>
      </c>
      <c r="F165" s="51" t="s">
        <v>456</v>
      </c>
      <c r="G165" s="64">
        <f t="shared" si="32"/>
        <v>0</v>
      </c>
      <c r="H165" s="64">
        <f t="shared" si="33"/>
        <v>96038.415366146452</v>
      </c>
      <c r="I165" s="64">
        <f t="shared" si="34"/>
        <v>168067.22689075631</v>
      </c>
      <c r="J165" s="64">
        <f t="shared" si="35"/>
        <v>168067.22689075631</v>
      </c>
      <c r="K165" s="64">
        <f t="shared" si="36"/>
        <v>168067.22689075631</v>
      </c>
      <c r="L165" s="64">
        <f t="shared" si="37"/>
        <v>168067.22689075631</v>
      </c>
    </row>
    <row r="166" spans="1:12" ht="34.049999999999997" customHeight="1">
      <c r="A166" s="52" t="str">
        <f>'06_Presupuesto'!A278</f>
        <v>C.3.2.1/a)</v>
      </c>
      <c r="B166" s="52" t="str">
        <f>'06_Presupuesto'!B278</f>
        <v>N</v>
      </c>
      <c r="C166" s="52">
        <f>'06_Presupuesto'!I278</f>
        <v>30252.100840336134</v>
      </c>
      <c r="D166" s="56">
        <f>'06_Presupuesto'!J278</f>
        <v>46359</v>
      </c>
      <c r="E166" s="56">
        <f>'06_Presupuesto'!K278</f>
        <v>46372</v>
      </c>
      <c r="F166" s="52" t="s">
        <v>456</v>
      </c>
      <c r="G166" s="63">
        <f t="shared" si="32"/>
        <v>0</v>
      </c>
      <c r="H166" s="63">
        <f t="shared" si="33"/>
        <v>17286.91476590636</v>
      </c>
      <c r="I166" s="63">
        <f t="shared" si="34"/>
        <v>30252.100840336134</v>
      </c>
      <c r="J166" s="63">
        <f t="shared" si="35"/>
        <v>30252.100840336134</v>
      </c>
      <c r="K166" s="63">
        <f t="shared" si="36"/>
        <v>30252.100840336134</v>
      </c>
      <c r="L166" s="63">
        <f t="shared" si="37"/>
        <v>30252.100840336134</v>
      </c>
    </row>
    <row r="167" spans="1:12" ht="34.049999999999997" customHeight="1">
      <c r="A167" s="51" t="str">
        <f>'06_Presupuesto'!A279</f>
        <v>C.3.2.1/b)</v>
      </c>
      <c r="B167" s="51" t="str">
        <f>'06_Presupuesto'!B279</f>
        <v>N</v>
      </c>
      <c r="C167" s="51">
        <f>'06_Presupuesto'!I279</f>
        <v>122899.15966386555</v>
      </c>
      <c r="D167" s="57">
        <f>'06_Presupuesto'!J279</f>
        <v>46359</v>
      </c>
      <c r="E167" s="57">
        <f>'06_Presupuesto'!K279</f>
        <v>46372</v>
      </c>
      <c r="F167" s="51" t="s">
        <v>456</v>
      </c>
      <c r="G167" s="64">
        <f t="shared" si="32"/>
        <v>0</v>
      </c>
      <c r="H167" s="64">
        <f t="shared" si="33"/>
        <v>70228.091236494598</v>
      </c>
      <c r="I167" s="64">
        <f t="shared" si="34"/>
        <v>122899.15966386555</v>
      </c>
      <c r="J167" s="64">
        <f t="shared" si="35"/>
        <v>122899.15966386555</v>
      </c>
      <c r="K167" s="64">
        <f t="shared" si="36"/>
        <v>122899.15966386555</v>
      </c>
      <c r="L167" s="64">
        <f t="shared" si="37"/>
        <v>122899.15966386555</v>
      </c>
    </row>
    <row r="168" spans="1:12" ht="34.049999999999997" customHeight="1">
      <c r="A168" s="52" t="str">
        <f>'06_Presupuesto'!A280</f>
        <v>C.3.2.1/c)</v>
      </c>
      <c r="B168" s="52" t="str">
        <f>'06_Presupuesto'!B280</f>
        <v>N</v>
      </c>
      <c r="C168" s="52">
        <f>'06_Presupuesto'!I280</f>
        <v>166386.55462184874</v>
      </c>
      <c r="D168" s="56">
        <f>'06_Presupuesto'!J280</f>
        <v>46359</v>
      </c>
      <c r="E168" s="56">
        <f>'06_Presupuesto'!K280</f>
        <v>46372</v>
      </c>
      <c r="F168" s="52" t="s">
        <v>456</v>
      </c>
      <c r="G168" s="63">
        <f t="shared" si="32"/>
        <v>0</v>
      </c>
      <c r="H168" s="63">
        <f t="shared" si="33"/>
        <v>95078.031212484988</v>
      </c>
      <c r="I168" s="63">
        <f t="shared" si="34"/>
        <v>166386.55462184874</v>
      </c>
      <c r="J168" s="63">
        <f t="shared" si="35"/>
        <v>166386.55462184874</v>
      </c>
      <c r="K168" s="63">
        <f t="shared" si="36"/>
        <v>166386.55462184874</v>
      </c>
      <c r="L168" s="63">
        <f t="shared" si="37"/>
        <v>166386.55462184874</v>
      </c>
    </row>
    <row r="169" spans="1:12" ht="34.049999999999997" customHeight="1">
      <c r="A169" s="51" t="str">
        <f>'06_Presupuesto'!A281</f>
        <v>C.3.2.1/d)</v>
      </c>
      <c r="B169" s="51" t="str">
        <f>'06_Presupuesto'!B281</f>
        <v>N</v>
      </c>
      <c r="C169" s="51">
        <f>'06_Presupuesto'!I281</f>
        <v>113445.37815126052</v>
      </c>
      <c r="D169" s="57">
        <f>'06_Presupuesto'!J281</f>
        <v>46359</v>
      </c>
      <c r="E169" s="57">
        <f>'06_Presupuesto'!K281</f>
        <v>46372</v>
      </c>
      <c r="F169" s="51" t="s">
        <v>456</v>
      </c>
      <c r="G169" s="64">
        <f t="shared" si="32"/>
        <v>0</v>
      </c>
      <c r="H169" s="64">
        <f t="shared" si="33"/>
        <v>64825.930372148869</v>
      </c>
      <c r="I169" s="64">
        <f t="shared" si="34"/>
        <v>113445.37815126052</v>
      </c>
      <c r="J169" s="64">
        <f t="shared" si="35"/>
        <v>113445.37815126052</v>
      </c>
      <c r="K169" s="64">
        <f t="shared" si="36"/>
        <v>113445.37815126052</v>
      </c>
      <c r="L169" s="64">
        <f t="shared" si="37"/>
        <v>113445.37815126052</v>
      </c>
    </row>
    <row r="170" spans="1:12" ht="34.049999999999997" customHeight="1">
      <c r="A170" s="52" t="str">
        <f>'06_Presupuesto'!A282</f>
        <v>C.3.2.2/a)</v>
      </c>
      <c r="B170" s="52" t="str">
        <f>'06_Presupuesto'!B282</f>
        <v>N</v>
      </c>
      <c r="C170" s="52">
        <f>'06_Presupuesto'!I282</f>
        <v>15621.848739495799</v>
      </c>
      <c r="D170" s="56">
        <f>'06_Presupuesto'!J282</f>
        <v>46359</v>
      </c>
      <c r="E170" s="56">
        <f>'06_Presupuesto'!K282</f>
        <v>46372</v>
      </c>
      <c r="F170" s="52" t="s">
        <v>456</v>
      </c>
      <c r="G170" s="63">
        <f t="shared" si="32"/>
        <v>0</v>
      </c>
      <c r="H170" s="63">
        <f t="shared" si="33"/>
        <v>8926.7707082833131</v>
      </c>
      <c r="I170" s="63">
        <f t="shared" si="34"/>
        <v>15621.848739495799</v>
      </c>
      <c r="J170" s="63">
        <f t="shared" si="35"/>
        <v>15621.848739495799</v>
      </c>
      <c r="K170" s="63">
        <f t="shared" si="36"/>
        <v>15621.848739495799</v>
      </c>
      <c r="L170" s="63">
        <f t="shared" si="37"/>
        <v>15621.848739495799</v>
      </c>
    </row>
    <row r="171" spans="1:12" ht="34.049999999999997" customHeight="1">
      <c r="A171" s="51" t="str">
        <f>'06_Presupuesto'!A283</f>
        <v>C.3.2.2/b)</v>
      </c>
      <c r="B171" s="51" t="str">
        <f>'06_Presupuesto'!B283</f>
        <v>N</v>
      </c>
      <c r="C171" s="51">
        <f>'06_Presupuesto'!I283</f>
        <v>82123.94957983194</v>
      </c>
      <c r="D171" s="57">
        <f>'06_Presupuesto'!J283</f>
        <v>46359</v>
      </c>
      <c r="E171" s="57">
        <f>'06_Presupuesto'!K283</f>
        <v>46372</v>
      </c>
      <c r="F171" s="51" t="s">
        <v>456</v>
      </c>
      <c r="G171" s="64">
        <f t="shared" si="32"/>
        <v>0</v>
      </c>
      <c r="H171" s="64">
        <f t="shared" si="33"/>
        <v>46927.971188475392</v>
      </c>
      <c r="I171" s="64">
        <f t="shared" si="34"/>
        <v>82123.94957983194</v>
      </c>
      <c r="J171" s="64">
        <f t="shared" si="35"/>
        <v>82123.94957983194</v>
      </c>
      <c r="K171" s="64">
        <f t="shared" si="36"/>
        <v>82123.94957983194</v>
      </c>
      <c r="L171" s="64">
        <f t="shared" si="37"/>
        <v>82123.94957983194</v>
      </c>
    </row>
    <row r="172" spans="1:12" ht="34.049999999999997" customHeight="1">
      <c r="A172" s="52" t="str">
        <f>'06_Presupuesto'!A284</f>
        <v>C.3.2.2/c)</v>
      </c>
      <c r="B172" s="52" t="str">
        <f>'06_Presupuesto'!B284</f>
        <v>N</v>
      </c>
      <c r="C172" s="52">
        <f>'06_Presupuesto'!I284</f>
        <v>128650.21008403361</v>
      </c>
      <c r="D172" s="56">
        <f>'06_Presupuesto'!J284</f>
        <v>46359</v>
      </c>
      <c r="E172" s="56">
        <f>'06_Presupuesto'!K284</f>
        <v>46372</v>
      </c>
      <c r="F172" s="52" t="s">
        <v>456</v>
      </c>
      <c r="G172" s="63">
        <f t="shared" si="32"/>
        <v>0</v>
      </c>
      <c r="H172" s="63">
        <f t="shared" si="33"/>
        <v>73514.405762304916</v>
      </c>
      <c r="I172" s="63">
        <f t="shared" si="34"/>
        <v>128650.21008403361</v>
      </c>
      <c r="J172" s="63">
        <f t="shared" si="35"/>
        <v>128650.21008403361</v>
      </c>
      <c r="K172" s="63">
        <f t="shared" si="36"/>
        <v>128650.21008403361</v>
      </c>
      <c r="L172" s="63">
        <f t="shared" si="37"/>
        <v>128650.21008403361</v>
      </c>
    </row>
    <row r="173" spans="1:12" ht="34.049999999999997" customHeight="1">
      <c r="A173" s="51" t="str">
        <f>'06_Presupuesto'!A285</f>
        <v>C.3.2.2/d)</v>
      </c>
      <c r="B173" s="51" t="str">
        <f>'06_Presupuesto'!B285</f>
        <v>N</v>
      </c>
      <c r="C173" s="51">
        <f>'06_Presupuesto'!I285</f>
        <v>75630.252100840342</v>
      </c>
      <c r="D173" s="57">
        <f>'06_Presupuesto'!J285</f>
        <v>46359</v>
      </c>
      <c r="E173" s="57">
        <f>'06_Presupuesto'!K285</f>
        <v>46372</v>
      </c>
      <c r="F173" s="51" t="s">
        <v>456</v>
      </c>
      <c r="G173" s="64">
        <f t="shared" si="32"/>
        <v>0</v>
      </c>
      <c r="H173" s="64">
        <f t="shared" si="33"/>
        <v>43217.286914765908</v>
      </c>
      <c r="I173" s="64">
        <f t="shared" si="34"/>
        <v>75630.252100840342</v>
      </c>
      <c r="J173" s="64">
        <f t="shared" si="35"/>
        <v>75630.252100840342</v>
      </c>
      <c r="K173" s="64">
        <f t="shared" si="36"/>
        <v>75630.252100840342</v>
      </c>
      <c r="L173" s="64">
        <f t="shared" si="37"/>
        <v>75630.252100840342</v>
      </c>
    </row>
    <row r="174" spans="1:12" ht="34.049999999999997" customHeight="1">
      <c r="A174" s="52" t="str">
        <f>'06_Presupuesto'!A286</f>
        <v>C.3.3.1</v>
      </c>
      <c r="B174" s="52" t="str">
        <f>'06_Presupuesto'!B286</f>
        <v>N</v>
      </c>
      <c r="C174" s="52">
        <f>'06_Presupuesto'!I286</f>
        <v>672268.90756302525</v>
      </c>
      <c r="D174" s="56">
        <f>'06_Presupuesto'!J286</f>
        <v>46359</v>
      </c>
      <c r="E174" s="56">
        <f>'06_Presupuesto'!K286</f>
        <v>46372</v>
      </c>
      <c r="F174" s="52" t="s">
        <v>455</v>
      </c>
      <c r="G174" s="63">
        <f t="shared" ref="G174:G189" si="38">IF($B$25&gt;=$E174,$C174,0)</f>
        <v>0</v>
      </c>
      <c r="H174" s="63">
        <f t="shared" ref="H174:H189" si="39">IF($B$26&gt;=$E174,$C174,0)</f>
        <v>0</v>
      </c>
      <c r="I174" s="63">
        <f t="shared" ref="I174:I189" si="40">IF($B$27&gt;=$E174,$C174,0)</f>
        <v>672268.90756302525</v>
      </c>
      <c r="J174" s="63">
        <f t="shared" ref="J174:J189" si="41">IF($B$28&gt;=$E174,$C174,0)</f>
        <v>672268.90756302525</v>
      </c>
      <c r="K174" s="63">
        <f t="shared" ref="K174:K189" si="42">IF($B$29&gt;=$E174,$C174,0)</f>
        <v>672268.90756302525</v>
      </c>
      <c r="L174" s="63">
        <f t="shared" ref="L174:L189" si="43">IF($B$30&gt;=$E174,$C174,0)</f>
        <v>672268.90756302525</v>
      </c>
    </row>
    <row r="175" spans="1:12" ht="34.049999999999997" customHeight="1">
      <c r="A175" s="51" t="str">
        <f>'06_Presupuesto'!A287</f>
        <v>C.3.4.1</v>
      </c>
      <c r="B175" s="51" t="str">
        <f>'06_Presupuesto'!B287</f>
        <v>N</v>
      </c>
      <c r="C175" s="51">
        <f>'06_Presupuesto'!I287</f>
        <v>861344.53781512612</v>
      </c>
      <c r="D175" s="57">
        <f>'06_Presupuesto'!J287</f>
        <v>46359</v>
      </c>
      <c r="E175" s="57">
        <f>'06_Presupuesto'!K287</f>
        <v>46372</v>
      </c>
      <c r="F175" s="51" t="s">
        <v>455</v>
      </c>
      <c r="G175" s="64">
        <f t="shared" si="38"/>
        <v>0</v>
      </c>
      <c r="H175" s="64">
        <f t="shared" si="39"/>
        <v>0</v>
      </c>
      <c r="I175" s="64">
        <f t="shared" si="40"/>
        <v>861344.53781512612</v>
      </c>
      <c r="J175" s="64">
        <f t="shared" si="41"/>
        <v>861344.53781512612</v>
      </c>
      <c r="K175" s="64">
        <f t="shared" si="42"/>
        <v>861344.53781512612</v>
      </c>
      <c r="L175" s="64">
        <f t="shared" si="43"/>
        <v>861344.53781512612</v>
      </c>
    </row>
    <row r="176" spans="1:12" ht="34.049999999999997" customHeight="1">
      <c r="A176" s="52" t="str">
        <f>'06_Presupuesto'!A288</f>
        <v>C.3.4.2</v>
      </c>
      <c r="B176" s="52" t="str">
        <f>'06_Presupuesto'!B288</f>
        <v>N</v>
      </c>
      <c r="C176" s="52">
        <f>'06_Presupuesto'!I288</f>
        <v>378151.26050420169</v>
      </c>
      <c r="D176" s="56">
        <f>'06_Presupuesto'!J288</f>
        <v>46359</v>
      </c>
      <c r="E176" s="56">
        <f>'06_Presupuesto'!K288</f>
        <v>46372</v>
      </c>
      <c r="F176" s="52" t="s">
        <v>455</v>
      </c>
      <c r="G176" s="63">
        <f t="shared" si="38"/>
        <v>0</v>
      </c>
      <c r="H176" s="63">
        <f t="shared" si="39"/>
        <v>0</v>
      </c>
      <c r="I176" s="63">
        <f t="shared" si="40"/>
        <v>378151.26050420169</v>
      </c>
      <c r="J176" s="63">
        <f t="shared" si="41"/>
        <v>378151.26050420169</v>
      </c>
      <c r="K176" s="63">
        <f t="shared" si="42"/>
        <v>378151.26050420169</v>
      </c>
      <c r="L176" s="63">
        <f t="shared" si="43"/>
        <v>378151.26050420169</v>
      </c>
    </row>
    <row r="177" spans="1:12" ht="34.049999999999997" customHeight="1">
      <c r="A177" s="51" t="str">
        <f>'06_Presupuesto'!A289</f>
        <v>C.4/a)</v>
      </c>
      <c r="B177" s="51" t="str">
        <f>'06_Presupuesto'!B289</f>
        <v>O</v>
      </c>
      <c r="C177" s="51">
        <f>'06_Presupuesto'!I289</f>
        <v>109243.6974789916</v>
      </c>
      <c r="D177" s="57">
        <f>'06_Presupuesto'!J289</f>
        <v>46407</v>
      </c>
      <c r="E177" s="57">
        <f>'06_Presupuesto'!K289</f>
        <v>46414</v>
      </c>
      <c r="F177" s="51" t="s">
        <v>455</v>
      </c>
      <c r="G177" s="64">
        <f t="shared" si="38"/>
        <v>0</v>
      </c>
      <c r="H177" s="64">
        <f t="shared" si="39"/>
        <v>0</v>
      </c>
      <c r="I177" s="64">
        <f t="shared" si="40"/>
        <v>0</v>
      </c>
      <c r="J177" s="64">
        <f t="shared" si="41"/>
        <v>109243.6974789916</v>
      </c>
      <c r="K177" s="64">
        <f t="shared" si="42"/>
        <v>109243.6974789916</v>
      </c>
      <c r="L177" s="64">
        <f t="shared" si="43"/>
        <v>109243.6974789916</v>
      </c>
    </row>
    <row r="178" spans="1:12" ht="34.049999999999997" customHeight="1">
      <c r="A178" s="52" t="str">
        <f>'06_Presupuesto'!A290</f>
        <v>C.4/b).1</v>
      </c>
      <c r="B178" s="52" t="str">
        <f>'06_Presupuesto'!B290</f>
        <v>O</v>
      </c>
      <c r="C178" s="52">
        <f>'06_Presupuesto'!I290</f>
        <v>131302.52100840336</v>
      </c>
      <c r="D178" s="56">
        <f>'06_Presupuesto'!J290</f>
        <v>46407</v>
      </c>
      <c r="E178" s="56">
        <f>'06_Presupuesto'!K290</f>
        <v>46414</v>
      </c>
      <c r="F178" s="52" t="s">
        <v>455</v>
      </c>
      <c r="G178" s="63">
        <f t="shared" si="38"/>
        <v>0</v>
      </c>
      <c r="H178" s="63">
        <f t="shared" si="39"/>
        <v>0</v>
      </c>
      <c r="I178" s="63">
        <f t="shared" si="40"/>
        <v>0</v>
      </c>
      <c r="J178" s="63">
        <f t="shared" si="41"/>
        <v>131302.52100840336</v>
      </c>
      <c r="K178" s="63">
        <f t="shared" si="42"/>
        <v>131302.52100840336</v>
      </c>
      <c r="L178" s="63">
        <f t="shared" si="43"/>
        <v>131302.52100840336</v>
      </c>
    </row>
    <row r="179" spans="1:12" ht="34.049999999999997" customHeight="1">
      <c r="A179" s="51" t="str">
        <f>'06_Presupuesto'!A291</f>
        <v>C.4/b).2</v>
      </c>
      <c r="B179" s="51" t="str">
        <f>'06_Presupuesto'!B291</f>
        <v>O</v>
      </c>
      <c r="C179" s="51">
        <f>'06_Presupuesto'!I291</f>
        <v>141806.72268907563</v>
      </c>
      <c r="D179" s="57">
        <f>'06_Presupuesto'!J291</f>
        <v>46407</v>
      </c>
      <c r="E179" s="57">
        <f>'06_Presupuesto'!K291</f>
        <v>46414</v>
      </c>
      <c r="F179" s="51" t="s">
        <v>455</v>
      </c>
      <c r="G179" s="64">
        <f t="shared" si="38"/>
        <v>0</v>
      </c>
      <c r="H179" s="64">
        <f t="shared" si="39"/>
        <v>0</v>
      </c>
      <c r="I179" s="64">
        <f t="shared" si="40"/>
        <v>0</v>
      </c>
      <c r="J179" s="64">
        <f t="shared" si="41"/>
        <v>141806.72268907563</v>
      </c>
      <c r="K179" s="64">
        <f t="shared" si="42"/>
        <v>141806.72268907563</v>
      </c>
      <c r="L179" s="64">
        <f t="shared" si="43"/>
        <v>141806.72268907563</v>
      </c>
    </row>
    <row r="180" spans="1:12" ht="34.049999999999997" customHeight="1">
      <c r="A180" s="52" t="str">
        <f>'06_Presupuesto'!A292</f>
        <v>C.4/c)</v>
      </c>
      <c r="B180" s="52" t="str">
        <f>'06_Presupuesto'!B292</f>
        <v>O</v>
      </c>
      <c r="C180" s="52">
        <f>'06_Presupuesto'!I292</f>
        <v>28361.344537815126</v>
      </c>
      <c r="D180" s="56">
        <f>'06_Presupuesto'!J292</f>
        <v>46407</v>
      </c>
      <c r="E180" s="56">
        <f>'06_Presupuesto'!K292</f>
        <v>46414</v>
      </c>
      <c r="F180" s="52" t="s">
        <v>455</v>
      </c>
      <c r="G180" s="63">
        <f t="shared" si="38"/>
        <v>0</v>
      </c>
      <c r="H180" s="63">
        <f t="shared" si="39"/>
        <v>0</v>
      </c>
      <c r="I180" s="63">
        <f t="shared" si="40"/>
        <v>0</v>
      </c>
      <c r="J180" s="63">
        <f t="shared" si="41"/>
        <v>28361.344537815126</v>
      </c>
      <c r="K180" s="63">
        <f t="shared" si="42"/>
        <v>28361.344537815126</v>
      </c>
      <c r="L180" s="63">
        <f t="shared" si="43"/>
        <v>28361.344537815126</v>
      </c>
    </row>
    <row r="181" spans="1:12" ht="34.049999999999997" customHeight="1">
      <c r="A181" s="51" t="str">
        <f>'06_Presupuesto'!A293</f>
        <v>C.4/d)</v>
      </c>
      <c r="B181" s="51" t="str">
        <f>'06_Presupuesto'!B293</f>
        <v>O</v>
      </c>
      <c r="C181" s="51">
        <f>'06_Presupuesto'!I293</f>
        <v>34663.865546218491</v>
      </c>
      <c r="D181" s="57">
        <f>'06_Presupuesto'!J293</f>
        <v>46407</v>
      </c>
      <c r="E181" s="57">
        <f>'06_Presupuesto'!K293</f>
        <v>46414</v>
      </c>
      <c r="F181" s="51" t="s">
        <v>455</v>
      </c>
      <c r="G181" s="64">
        <f t="shared" si="38"/>
        <v>0</v>
      </c>
      <c r="H181" s="64">
        <f t="shared" si="39"/>
        <v>0</v>
      </c>
      <c r="I181" s="64">
        <f t="shared" si="40"/>
        <v>0</v>
      </c>
      <c r="J181" s="64">
        <f t="shared" si="41"/>
        <v>34663.865546218491</v>
      </c>
      <c r="K181" s="64">
        <f t="shared" si="42"/>
        <v>34663.865546218491</v>
      </c>
      <c r="L181" s="64">
        <f t="shared" si="43"/>
        <v>34663.865546218491</v>
      </c>
    </row>
    <row r="182" spans="1:12" ht="34.049999999999997" customHeight="1">
      <c r="A182" s="52" t="str">
        <f>'06_Presupuesto'!A294</f>
        <v>C.4/e)</v>
      </c>
      <c r="B182" s="52" t="str">
        <f>'06_Presupuesto'!B294</f>
        <v>O</v>
      </c>
      <c r="C182" s="52">
        <f>'06_Presupuesto'!I294</f>
        <v>205882.35294117648</v>
      </c>
      <c r="D182" s="56">
        <f>'06_Presupuesto'!J294</f>
        <v>46407</v>
      </c>
      <c r="E182" s="56">
        <f>'06_Presupuesto'!K294</f>
        <v>46414</v>
      </c>
      <c r="F182" s="52" t="s">
        <v>455</v>
      </c>
      <c r="G182" s="63">
        <f t="shared" si="38"/>
        <v>0</v>
      </c>
      <c r="H182" s="63">
        <f t="shared" si="39"/>
        <v>0</v>
      </c>
      <c r="I182" s="63">
        <f t="shared" si="40"/>
        <v>0</v>
      </c>
      <c r="J182" s="63">
        <f t="shared" si="41"/>
        <v>205882.35294117648</v>
      </c>
      <c r="K182" s="63">
        <f t="shared" si="42"/>
        <v>205882.35294117648</v>
      </c>
      <c r="L182" s="63">
        <f t="shared" si="43"/>
        <v>205882.35294117648</v>
      </c>
    </row>
    <row r="183" spans="1:12" ht="34.049999999999997" customHeight="1">
      <c r="A183" s="51" t="str">
        <f>'06_Presupuesto'!A295</f>
        <v>C.4/f)</v>
      </c>
      <c r="B183" s="51" t="str">
        <f>'06_Presupuesto'!B295</f>
        <v>O</v>
      </c>
      <c r="C183" s="51">
        <f>'06_Presupuesto'!I295</f>
        <v>152310.9243697479</v>
      </c>
      <c r="D183" s="57">
        <f>'06_Presupuesto'!J295</f>
        <v>46407</v>
      </c>
      <c r="E183" s="57">
        <f>'06_Presupuesto'!K295</f>
        <v>46414</v>
      </c>
      <c r="F183" s="51" t="s">
        <v>455</v>
      </c>
      <c r="G183" s="64">
        <f t="shared" si="38"/>
        <v>0</v>
      </c>
      <c r="H183" s="64">
        <f t="shared" si="39"/>
        <v>0</v>
      </c>
      <c r="I183" s="64">
        <f t="shared" si="40"/>
        <v>0</v>
      </c>
      <c r="J183" s="64">
        <f t="shared" si="41"/>
        <v>152310.9243697479</v>
      </c>
      <c r="K183" s="64">
        <f t="shared" si="42"/>
        <v>152310.9243697479</v>
      </c>
      <c r="L183" s="64">
        <f t="shared" si="43"/>
        <v>152310.9243697479</v>
      </c>
    </row>
    <row r="184" spans="1:12" ht="34.049999999999997" customHeight="1">
      <c r="A184" s="52" t="str">
        <f>'06_Presupuesto'!A296</f>
        <v>C.4/g)</v>
      </c>
      <c r="B184" s="52" t="str">
        <f>'06_Presupuesto'!B296</f>
        <v>O</v>
      </c>
      <c r="C184" s="52">
        <f>'06_Presupuesto'!I296</f>
        <v>299369.74789915967</v>
      </c>
      <c r="D184" s="56">
        <f>'06_Presupuesto'!J296</f>
        <v>46407</v>
      </c>
      <c r="E184" s="56">
        <f>'06_Presupuesto'!K296</f>
        <v>46414</v>
      </c>
      <c r="F184" s="52" t="s">
        <v>455</v>
      </c>
      <c r="G184" s="63">
        <f t="shared" si="38"/>
        <v>0</v>
      </c>
      <c r="H184" s="63">
        <f t="shared" si="39"/>
        <v>0</v>
      </c>
      <c r="I184" s="63">
        <f t="shared" si="40"/>
        <v>0</v>
      </c>
      <c r="J184" s="63">
        <f t="shared" si="41"/>
        <v>299369.74789915967</v>
      </c>
      <c r="K184" s="63">
        <f t="shared" si="42"/>
        <v>299369.74789915967</v>
      </c>
      <c r="L184" s="63">
        <f t="shared" si="43"/>
        <v>299369.74789915967</v>
      </c>
    </row>
    <row r="185" spans="1:12" ht="34.049999999999997" customHeight="1">
      <c r="A185" s="51" t="str">
        <f>'06_Presupuesto'!A297</f>
        <v>C.4/h)</v>
      </c>
      <c r="B185" s="51" t="str">
        <f>'06_Presupuesto'!B297</f>
        <v>O</v>
      </c>
      <c r="C185" s="51">
        <f>'06_Presupuesto'!I297</f>
        <v>88235.294117647063</v>
      </c>
      <c r="D185" s="57">
        <f>'06_Presupuesto'!J297</f>
        <v>46407</v>
      </c>
      <c r="E185" s="57">
        <f>'06_Presupuesto'!K297</f>
        <v>46414</v>
      </c>
      <c r="F185" s="51" t="s">
        <v>455</v>
      </c>
      <c r="G185" s="64">
        <f t="shared" si="38"/>
        <v>0</v>
      </c>
      <c r="H185" s="64">
        <f t="shared" si="39"/>
        <v>0</v>
      </c>
      <c r="I185" s="64">
        <f t="shared" si="40"/>
        <v>0</v>
      </c>
      <c r="J185" s="64">
        <f t="shared" si="41"/>
        <v>88235.294117647063</v>
      </c>
      <c r="K185" s="64">
        <f t="shared" si="42"/>
        <v>88235.294117647063</v>
      </c>
      <c r="L185" s="64">
        <f t="shared" si="43"/>
        <v>88235.294117647063</v>
      </c>
    </row>
    <row r="186" spans="1:12" ht="34.049999999999997" customHeight="1">
      <c r="A186" s="52" t="str">
        <f>'06_Presupuesto'!A298</f>
        <v>C.4/i)</v>
      </c>
      <c r="B186" s="52" t="str">
        <f>'06_Presupuesto'!B298</f>
        <v>O</v>
      </c>
      <c r="C186" s="52">
        <f>'06_Presupuesto'!I298</f>
        <v>128676.4705882353</v>
      </c>
      <c r="D186" s="56">
        <f>'06_Presupuesto'!J298</f>
        <v>46407</v>
      </c>
      <c r="E186" s="56">
        <f>'06_Presupuesto'!K298</f>
        <v>46414</v>
      </c>
      <c r="F186" s="52" t="s">
        <v>455</v>
      </c>
      <c r="G186" s="63">
        <f t="shared" si="38"/>
        <v>0</v>
      </c>
      <c r="H186" s="63">
        <f t="shared" si="39"/>
        <v>0</v>
      </c>
      <c r="I186" s="63">
        <f t="shared" si="40"/>
        <v>0</v>
      </c>
      <c r="J186" s="63">
        <f t="shared" si="41"/>
        <v>128676.4705882353</v>
      </c>
      <c r="K186" s="63">
        <f t="shared" si="42"/>
        <v>128676.4705882353</v>
      </c>
      <c r="L186" s="63">
        <f t="shared" si="43"/>
        <v>128676.4705882353</v>
      </c>
    </row>
    <row r="187" spans="1:12" ht="34.049999999999997" customHeight="1">
      <c r="A187" s="51" t="str">
        <f>'06_Presupuesto'!A299</f>
        <v>C.4/j)</v>
      </c>
      <c r="B187" s="51" t="str">
        <f>'06_Presupuesto'!B299</f>
        <v>O</v>
      </c>
      <c r="C187" s="51">
        <f>'06_Presupuesto'!I299</f>
        <v>58298.319327731093</v>
      </c>
      <c r="D187" s="57">
        <f>'06_Presupuesto'!J299</f>
        <v>46407</v>
      </c>
      <c r="E187" s="57">
        <f>'06_Presupuesto'!K299</f>
        <v>46414</v>
      </c>
      <c r="F187" s="51" t="s">
        <v>455</v>
      </c>
      <c r="G187" s="64">
        <f t="shared" si="38"/>
        <v>0</v>
      </c>
      <c r="H187" s="64">
        <f t="shared" si="39"/>
        <v>0</v>
      </c>
      <c r="I187" s="64">
        <f t="shared" si="40"/>
        <v>0</v>
      </c>
      <c r="J187" s="64">
        <f t="shared" si="41"/>
        <v>58298.319327731093</v>
      </c>
      <c r="K187" s="64">
        <f t="shared" si="42"/>
        <v>58298.319327731093</v>
      </c>
      <c r="L187" s="64">
        <f t="shared" si="43"/>
        <v>58298.319327731093</v>
      </c>
    </row>
    <row r="188" spans="1:12" ht="34.049999999999997" customHeight="1">
      <c r="A188" s="52" t="str">
        <f>'06_Presupuesto'!A300</f>
        <v>C.4/k)</v>
      </c>
      <c r="B188" s="52" t="str">
        <f>'06_Presupuesto'!B300</f>
        <v>O</v>
      </c>
      <c r="C188" s="52">
        <f>'06_Presupuesto'!I300</f>
        <v>299369.74789915967</v>
      </c>
      <c r="D188" s="56">
        <f>'06_Presupuesto'!J300</f>
        <v>46407</v>
      </c>
      <c r="E188" s="56">
        <f>'06_Presupuesto'!K300</f>
        <v>46414</v>
      </c>
      <c r="F188" s="52" t="s">
        <v>455</v>
      </c>
      <c r="G188" s="63">
        <f t="shared" si="38"/>
        <v>0</v>
      </c>
      <c r="H188" s="63">
        <f t="shared" si="39"/>
        <v>0</v>
      </c>
      <c r="I188" s="63">
        <f t="shared" si="40"/>
        <v>0</v>
      </c>
      <c r="J188" s="63">
        <f t="shared" si="41"/>
        <v>299369.74789915967</v>
      </c>
      <c r="K188" s="63">
        <f t="shared" si="42"/>
        <v>299369.74789915967</v>
      </c>
      <c r="L188" s="63">
        <f t="shared" si="43"/>
        <v>299369.74789915967</v>
      </c>
    </row>
    <row r="189" spans="1:12" ht="34.049999999999997" customHeight="1">
      <c r="A189" s="51" t="str">
        <f>'06_Presupuesto'!A301</f>
        <v>C.4/l)</v>
      </c>
      <c r="B189" s="51" t="str">
        <f>'06_Presupuesto'!B301</f>
        <v>O</v>
      </c>
      <c r="C189" s="51">
        <f>'06_Presupuesto'!I301</f>
        <v>50420.168067226899</v>
      </c>
      <c r="D189" s="57">
        <f>'06_Presupuesto'!J301</f>
        <v>46407</v>
      </c>
      <c r="E189" s="57">
        <f>'06_Presupuesto'!K301</f>
        <v>46414</v>
      </c>
      <c r="F189" s="51" t="s">
        <v>455</v>
      </c>
      <c r="G189" s="64">
        <f t="shared" si="38"/>
        <v>0</v>
      </c>
      <c r="H189" s="64">
        <f t="shared" si="39"/>
        <v>0</v>
      </c>
      <c r="I189" s="64">
        <f t="shared" si="40"/>
        <v>0</v>
      </c>
      <c r="J189" s="64">
        <f t="shared" si="41"/>
        <v>50420.168067226899</v>
      </c>
      <c r="K189" s="64">
        <f t="shared" si="42"/>
        <v>50420.168067226899</v>
      </c>
      <c r="L189" s="64">
        <f t="shared" si="43"/>
        <v>50420.168067226899</v>
      </c>
    </row>
    <row r="190" spans="1:12" ht="34.049999999999997" customHeight="1">
      <c r="A190" s="52" t="str">
        <f>'06_Presupuesto'!A302</f>
        <v>D.1</v>
      </c>
      <c r="B190" s="52" t="str">
        <f>'06_Presupuesto'!B302</f>
        <v>U</v>
      </c>
      <c r="C190" s="52">
        <f>'06_Presupuesto'!I302</f>
        <v>6000000</v>
      </c>
      <c r="D190" s="56">
        <f>'06_Presupuesto'!J302</f>
        <v>46409</v>
      </c>
      <c r="E190" s="56">
        <f>'06_Presupuesto'!K302</f>
        <v>46424</v>
      </c>
      <c r="F190" s="52" t="s">
        <v>456</v>
      </c>
      <c r="G190" s="63">
        <f>$C190*MAX(0,MIN(1,($B$25-$D190+1)/($E190-$D190+1)))</f>
        <v>0</v>
      </c>
      <c r="H190" s="63">
        <f>$C190*MAX(0,MIN(1,($B$26-$D190+1)/($E190-$D190+1)))</f>
        <v>0</v>
      </c>
      <c r="I190" s="63">
        <f>$C190*MAX(0,MIN(1,($B$27-$D190+1)/($E190-$D190+1)))</f>
        <v>0</v>
      </c>
      <c r="J190" s="63">
        <f>$C190*MAX(0,MIN(1,($B$28-$D190+1)/($E190-$D190+1)))</f>
        <v>6000000</v>
      </c>
      <c r="K190" s="63">
        <f>$C190*MAX(0,MIN(1,($B$29-$D190+1)/($E190-$D190+1)))</f>
        <v>6000000</v>
      </c>
      <c r="L190" s="63">
        <f>$C190*MAX(0,MIN(1,($B$30-$D190+1)/($E190-$D190+1)))</f>
        <v>6000000</v>
      </c>
    </row>
    <row r="191" spans="1:12" ht="34.049999999999997" customHeight="1">
      <c r="A191" s="51" t="str">
        <f>'06_Presupuesto'!A303</f>
        <v>D.2</v>
      </c>
      <c r="B191" s="51" t="str">
        <f>'06_Presupuesto'!B303</f>
        <v>U</v>
      </c>
      <c r="C191" s="51">
        <f>'06_Presupuesto'!I303</f>
        <v>819327.73109243705</v>
      </c>
      <c r="D191" s="57">
        <f>'06_Presupuesto'!J303</f>
        <v>46409</v>
      </c>
      <c r="E191" s="57">
        <f>'06_Presupuesto'!K303</f>
        <v>46424</v>
      </c>
      <c r="F191" s="51" t="s">
        <v>455</v>
      </c>
      <c r="G191" s="64">
        <f>IF($B$25&gt;=$E191,$C191,0)</f>
        <v>0</v>
      </c>
      <c r="H191" s="64">
        <f>IF($B$26&gt;=$E191,$C191,0)</f>
        <v>0</v>
      </c>
      <c r="I191" s="64">
        <f>IF($B$27&gt;=$E191,$C191,0)</f>
        <v>0</v>
      </c>
      <c r="J191" s="64">
        <f>IF($B$28&gt;=$E191,$C191,0)</f>
        <v>819327.73109243705</v>
      </c>
      <c r="K191" s="64">
        <f>IF($B$29&gt;=$E191,$C191,0)</f>
        <v>819327.73109243705</v>
      </c>
      <c r="L191" s="64">
        <f>IF($B$30&gt;=$E191,$C191,0)</f>
        <v>819327.73109243705</v>
      </c>
    </row>
    <row r="192" spans="1:12" ht="34.049999999999997" customHeight="1">
      <c r="A192" s="52" t="str">
        <f>'06_Presupuesto'!A304</f>
        <v>D.3</v>
      </c>
      <c r="B192" s="52" t="str">
        <f>'06_Presupuesto'!B304</f>
        <v>U</v>
      </c>
      <c r="C192" s="52">
        <f>'06_Presupuesto'!I304</f>
        <v>1676470.5882352942</v>
      </c>
      <c r="D192" s="56">
        <f>'06_Presupuesto'!J304</f>
        <v>46409</v>
      </c>
      <c r="E192" s="56">
        <f>'06_Presupuesto'!K304</f>
        <v>46424</v>
      </c>
      <c r="F192" s="52" t="s">
        <v>456</v>
      </c>
      <c r="G192" s="63">
        <f>$C192*MAX(0,MIN(1,($B$25-$D192+1)/($E192-$D192+1)))</f>
        <v>0</v>
      </c>
      <c r="H192" s="63">
        <f>$C192*MAX(0,MIN(1,($B$26-$D192+1)/($E192-$D192+1)))</f>
        <v>0</v>
      </c>
      <c r="I192" s="63">
        <f>$C192*MAX(0,MIN(1,($B$27-$D192+1)/($E192-$D192+1)))</f>
        <v>0</v>
      </c>
      <c r="J192" s="63">
        <f>$C192*MAX(0,MIN(1,($B$28-$D192+1)/($E192-$D192+1)))</f>
        <v>1676470.5882352942</v>
      </c>
      <c r="K192" s="63">
        <f>$C192*MAX(0,MIN(1,($B$29-$D192+1)/($E192-$D192+1)))</f>
        <v>1676470.5882352942</v>
      </c>
      <c r="L192" s="63">
        <f>$C192*MAX(0,MIN(1,($B$30-$D192+1)/($E192-$D192+1)))</f>
        <v>1676470.5882352942</v>
      </c>
    </row>
    <row r="193" spans="1:12" ht="34.049999999999997" customHeight="1">
      <c r="A193" s="51" t="str">
        <f>'06_Presupuesto'!A305</f>
        <v>D.4</v>
      </c>
      <c r="B193" s="51" t="str">
        <f>'06_Presupuesto'!B305</f>
        <v>S</v>
      </c>
      <c r="C193" s="51">
        <f>'06_Presupuesto'!I305</f>
        <v>907563.02521008416</v>
      </c>
      <c r="D193" s="57">
        <f>'06_Presupuesto'!J305</f>
        <v>46439</v>
      </c>
      <c r="E193" s="57">
        <f>'06_Presupuesto'!K305</f>
        <v>46448</v>
      </c>
      <c r="F193" s="51" t="s">
        <v>456</v>
      </c>
      <c r="G193" s="64">
        <f>$C193*MAX(0,MIN(1,($B$25-$D193+1)/($E193-$D193+1)))</f>
        <v>0</v>
      </c>
      <c r="H193" s="64">
        <f>$C193*MAX(0,MIN(1,($B$26-$D193+1)/($E193-$D193+1)))</f>
        <v>0</v>
      </c>
      <c r="I193" s="64">
        <f>$C193*MAX(0,MIN(1,($B$27-$D193+1)/($E193-$D193+1)))</f>
        <v>0</v>
      </c>
      <c r="J193" s="64">
        <f>$C193*MAX(0,MIN(1,($B$28-$D193+1)/($E193-$D193+1)))</f>
        <v>0</v>
      </c>
      <c r="K193" s="64">
        <f>$C193*MAX(0,MIN(1,($B$29-$D193+1)/($E193-$D193+1)))</f>
        <v>907563.02521008416</v>
      </c>
      <c r="L193" s="64">
        <f>$C193*MAX(0,MIN(1,($B$30-$D193+1)/($E193-$D193+1)))</f>
        <v>907563.02521008416</v>
      </c>
    </row>
    <row r="194" spans="1:12" ht="34.049999999999997" customHeight="1">
      <c r="A194" s="52" t="str">
        <f>'06_Presupuesto'!A306</f>
        <v>E.1</v>
      </c>
      <c r="B194" s="52" t="str">
        <f>'06_Presupuesto'!B306</f>
        <v>U</v>
      </c>
      <c r="C194" s="52">
        <f>'06_Presupuesto'!I306</f>
        <v>1764705.8823529412</v>
      </c>
      <c r="D194" s="56">
        <f>'06_Presupuesto'!J306</f>
        <v>46409</v>
      </c>
      <c r="E194" s="56">
        <f>'06_Presupuesto'!K306</f>
        <v>46424</v>
      </c>
      <c r="F194" s="52" t="s">
        <v>455</v>
      </c>
      <c r="G194" s="63">
        <f>IF($B$25&gt;=$E194,$C194,0)</f>
        <v>0</v>
      </c>
      <c r="H194" s="63">
        <f>IF($B$26&gt;=$E194,$C194,0)</f>
        <v>0</v>
      </c>
      <c r="I194" s="63">
        <f>IF($B$27&gt;=$E194,$C194,0)</f>
        <v>0</v>
      </c>
      <c r="J194" s="63">
        <f>IF($B$28&gt;=$E194,$C194,0)</f>
        <v>1764705.8823529412</v>
      </c>
      <c r="K194" s="63">
        <f>IF($B$29&gt;=$E194,$C194,0)</f>
        <v>1764705.8823529412</v>
      </c>
      <c r="L194" s="63">
        <f>IF($B$30&gt;=$E194,$C194,0)</f>
        <v>1764705.8823529412</v>
      </c>
    </row>
    <row r="195" spans="1:12" ht="34.049999999999997" customHeight="1">
      <c r="A195" s="51" t="str">
        <f>'06_Presupuesto'!A307</f>
        <v>F.1</v>
      </c>
      <c r="B195" s="51" t="str">
        <f>'06_Presupuesto'!B307</f>
        <v>S</v>
      </c>
      <c r="C195" s="51">
        <f>'06_Presupuesto'!I307</f>
        <v>860294.11764705891</v>
      </c>
      <c r="D195" s="57">
        <f>'06_Presupuesto'!J307</f>
        <v>46439</v>
      </c>
      <c r="E195" s="57">
        <f>'06_Presupuesto'!K307</f>
        <v>46448</v>
      </c>
      <c r="F195" s="51" t="s">
        <v>456</v>
      </c>
      <c r="G195" s="64">
        <f>$C195*MAX(0,MIN(1,($B$25-$D195+1)/($E195-$D195+1)))</f>
        <v>0</v>
      </c>
      <c r="H195" s="64">
        <f>$C195*MAX(0,MIN(1,($B$26-$D195+1)/($E195-$D195+1)))</f>
        <v>0</v>
      </c>
      <c r="I195" s="64">
        <f>$C195*MAX(0,MIN(1,($B$27-$D195+1)/($E195-$D195+1)))</f>
        <v>0</v>
      </c>
      <c r="J195" s="64">
        <f>$C195*MAX(0,MIN(1,($B$28-$D195+1)/($E195-$D195+1)))</f>
        <v>0</v>
      </c>
      <c r="K195" s="64">
        <f>$C195*MAX(0,MIN(1,($B$29-$D195+1)/($E195-$D195+1)))</f>
        <v>860294.11764705891</v>
      </c>
      <c r="L195" s="64">
        <f>$C195*MAX(0,MIN(1,($B$30-$D195+1)/($E195-$D195+1)))</f>
        <v>860294.11764705891</v>
      </c>
    </row>
    <row r="196" spans="1:12" ht="34.049999999999997" customHeight="1">
      <c r="A196" s="52" t="str">
        <f>'06_Presupuesto'!A308</f>
        <v>F.2</v>
      </c>
      <c r="B196" s="52" t="str">
        <f>'06_Presupuesto'!B308</f>
        <v>V</v>
      </c>
      <c r="C196" s="52">
        <f>'06_Presupuesto'!I308</f>
        <v>233193.27731092437</v>
      </c>
      <c r="D196" s="56">
        <f>'06_Presupuesto'!J308</f>
        <v>46471</v>
      </c>
      <c r="E196" s="56">
        <f>'06_Presupuesto'!K308</f>
        <v>46477</v>
      </c>
      <c r="F196" s="52" t="s">
        <v>455</v>
      </c>
      <c r="G196" s="63">
        <f t="shared" ref="G196:G201" si="44">IF($B$25&gt;=$E196,$C196,0)</f>
        <v>0</v>
      </c>
      <c r="H196" s="63">
        <f t="shared" ref="H196:H201" si="45">IF($B$26&gt;=$E196,$C196,0)</f>
        <v>0</v>
      </c>
      <c r="I196" s="63">
        <f t="shared" ref="I196:I201" si="46">IF($B$27&gt;=$E196,$C196,0)</f>
        <v>0</v>
      </c>
      <c r="J196" s="63">
        <f t="shared" ref="J196:J201" si="47">IF($B$28&gt;=$E196,$C196,0)</f>
        <v>0</v>
      </c>
      <c r="K196" s="63">
        <f t="shared" ref="K196:K201" si="48">IF($B$29&gt;=$E196,$C196,0)</f>
        <v>0</v>
      </c>
      <c r="L196" s="63">
        <f t="shared" ref="L196:L201" si="49">IF($B$30&gt;=$E196,$C196,0)</f>
        <v>233193.27731092437</v>
      </c>
    </row>
    <row r="197" spans="1:12" ht="34.049999999999997" customHeight="1">
      <c r="A197" s="51" t="str">
        <f>'06_Presupuesto'!A309</f>
        <v>F.3</v>
      </c>
      <c r="B197" s="51" t="str">
        <f>'06_Presupuesto'!B309</f>
        <v>V</v>
      </c>
      <c r="C197" s="51">
        <f>'06_Presupuesto'!I309</f>
        <v>65231.092436974795</v>
      </c>
      <c r="D197" s="57">
        <f>'06_Presupuesto'!J309</f>
        <v>46471</v>
      </c>
      <c r="E197" s="57">
        <f>'06_Presupuesto'!K309</f>
        <v>46477</v>
      </c>
      <c r="F197" s="51" t="s">
        <v>455</v>
      </c>
      <c r="G197" s="64">
        <f t="shared" si="44"/>
        <v>0</v>
      </c>
      <c r="H197" s="64">
        <f t="shared" si="45"/>
        <v>0</v>
      </c>
      <c r="I197" s="64">
        <f t="shared" si="46"/>
        <v>0</v>
      </c>
      <c r="J197" s="64">
        <f t="shared" si="47"/>
        <v>0</v>
      </c>
      <c r="K197" s="64">
        <f t="shared" si="48"/>
        <v>0</v>
      </c>
      <c r="L197" s="64">
        <f t="shared" si="49"/>
        <v>65231.092436974795</v>
      </c>
    </row>
    <row r="198" spans="1:12" ht="34.049999999999997" customHeight="1">
      <c r="A198" s="52" t="str">
        <f>'06_Presupuesto'!A310</f>
        <v>F.4</v>
      </c>
      <c r="B198" s="52" t="str">
        <f>'06_Presupuesto'!B310</f>
        <v>V</v>
      </c>
      <c r="C198" s="52">
        <f>'06_Presupuesto'!I310</f>
        <v>52521.008403361346</v>
      </c>
      <c r="D198" s="56">
        <f>'06_Presupuesto'!J310</f>
        <v>46471</v>
      </c>
      <c r="E198" s="56">
        <f>'06_Presupuesto'!K310</f>
        <v>46477</v>
      </c>
      <c r="F198" s="52" t="s">
        <v>455</v>
      </c>
      <c r="G198" s="63">
        <f t="shared" si="44"/>
        <v>0</v>
      </c>
      <c r="H198" s="63">
        <f t="shared" si="45"/>
        <v>0</v>
      </c>
      <c r="I198" s="63">
        <f t="shared" si="46"/>
        <v>0</v>
      </c>
      <c r="J198" s="63">
        <f t="shared" si="47"/>
        <v>0</v>
      </c>
      <c r="K198" s="63">
        <f t="shared" si="48"/>
        <v>0</v>
      </c>
      <c r="L198" s="63">
        <f t="shared" si="49"/>
        <v>52521.008403361346</v>
      </c>
    </row>
    <row r="199" spans="1:12" ht="34.049999999999997" customHeight="1">
      <c r="A199" s="51" t="str">
        <f>'06_Presupuesto'!A311</f>
        <v>F.5</v>
      </c>
      <c r="B199" s="51" t="str">
        <f>'06_Presupuesto'!B311</f>
        <v>V</v>
      </c>
      <c r="C199" s="51">
        <f>'06_Presupuesto'!I311</f>
        <v>91911.764705882364</v>
      </c>
      <c r="D199" s="57">
        <f>'06_Presupuesto'!J311</f>
        <v>46471</v>
      </c>
      <c r="E199" s="57">
        <f>'06_Presupuesto'!K311</f>
        <v>46477</v>
      </c>
      <c r="F199" s="51" t="s">
        <v>455</v>
      </c>
      <c r="G199" s="64">
        <f t="shared" si="44"/>
        <v>0</v>
      </c>
      <c r="H199" s="64">
        <f t="shared" si="45"/>
        <v>0</v>
      </c>
      <c r="I199" s="64">
        <f t="shared" si="46"/>
        <v>0</v>
      </c>
      <c r="J199" s="64">
        <f t="shared" si="47"/>
        <v>0</v>
      </c>
      <c r="K199" s="64">
        <f t="shared" si="48"/>
        <v>0</v>
      </c>
      <c r="L199" s="64">
        <f t="shared" si="49"/>
        <v>91911.764705882364</v>
      </c>
    </row>
    <row r="200" spans="1:12" ht="34.049999999999997" customHeight="1">
      <c r="A200" s="52" t="str">
        <f>'06_Presupuesto'!A312</f>
        <v>F.6</v>
      </c>
      <c r="B200" s="52" t="str">
        <f>'06_Presupuesto'!B312</f>
        <v>V</v>
      </c>
      <c r="C200" s="52">
        <f>'06_Presupuesto'!I312</f>
        <v>159663.8655462185</v>
      </c>
      <c r="D200" s="56">
        <f>'06_Presupuesto'!J312</f>
        <v>46471</v>
      </c>
      <c r="E200" s="56">
        <f>'06_Presupuesto'!K312</f>
        <v>46477</v>
      </c>
      <c r="F200" s="52" t="s">
        <v>455</v>
      </c>
      <c r="G200" s="63">
        <f t="shared" si="44"/>
        <v>0</v>
      </c>
      <c r="H200" s="63">
        <f t="shared" si="45"/>
        <v>0</v>
      </c>
      <c r="I200" s="63">
        <f t="shared" si="46"/>
        <v>0</v>
      </c>
      <c r="J200" s="63">
        <f t="shared" si="47"/>
        <v>0</v>
      </c>
      <c r="K200" s="63">
        <f t="shared" si="48"/>
        <v>0</v>
      </c>
      <c r="L200" s="63">
        <f t="shared" si="49"/>
        <v>159663.8655462185</v>
      </c>
    </row>
    <row r="201" spans="1:12" ht="34.049999999999997" customHeight="1">
      <c r="A201" s="51" t="str">
        <f>'06_Presupuesto'!A313</f>
        <v>G.1</v>
      </c>
      <c r="B201" s="51" t="str">
        <f>'06_Presupuesto'!B313</f>
        <v>V</v>
      </c>
      <c r="C201" s="51">
        <f>'06_Presupuesto'!I313</f>
        <v>304621.84873949579</v>
      </c>
      <c r="D201" s="57">
        <f>'06_Presupuesto'!J313</f>
        <v>46471</v>
      </c>
      <c r="E201" s="57">
        <f>'06_Presupuesto'!K313</f>
        <v>46477</v>
      </c>
      <c r="F201" s="51" t="s">
        <v>455</v>
      </c>
      <c r="G201" s="64">
        <f t="shared" si="44"/>
        <v>0</v>
      </c>
      <c r="H201" s="64">
        <f t="shared" si="45"/>
        <v>0</v>
      </c>
      <c r="I201" s="64">
        <f t="shared" si="46"/>
        <v>0</v>
      </c>
      <c r="J201" s="64">
        <f t="shared" si="47"/>
        <v>0</v>
      </c>
      <c r="K201" s="64">
        <f t="shared" si="48"/>
        <v>0</v>
      </c>
      <c r="L201" s="64">
        <f t="shared" si="49"/>
        <v>304621.84873949579</v>
      </c>
    </row>
    <row r="202" spans="1:12" ht="34.049999999999997" customHeight="1">
      <c r="A202" s="52" t="str">
        <f>'06_Presupuesto'!A314</f>
        <v>G.2</v>
      </c>
      <c r="B202" s="52" t="str">
        <f>'06_Presupuesto'!B314</f>
        <v>V</v>
      </c>
      <c r="C202" s="52">
        <f>'06_Presupuesto'!I314</f>
        <v>840460.08403361333</v>
      </c>
      <c r="D202" s="56">
        <f>'06_Presupuesto'!J314</f>
        <v>46471</v>
      </c>
      <c r="E202" s="56">
        <f>'06_Presupuesto'!K314</f>
        <v>46477</v>
      </c>
      <c r="F202" s="52" t="s">
        <v>456</v>
      </c>
      <c r="G202" s="63">
        <f>$C202*MAX(0,MIN(1,($B$25-$D202+1)/($E202-$D202+1)))</f>
        <v>0</v>
      </c>
      <c r="H202" s="63">
        <f>$C202*MAX(0,MIN(1,($B$26-$D202+1)/($E202-$D202+1)))</f>
        <v>0</v>
      </c>
      <c r="I202" s="63">
        <f>$C202*MAX(0,MIN(1,($B$27-$D202+1)/($E202-$D202+1)))</f>
        <v>0</v>
      </c>
      <c r="J202" s="63">
        <f>$C202*MAX(0,MIN(1,($B$28-$D202+1)/($E202-$D202+1)))</f>
        <v>0</v>
      </c>
      <c r="K202" s="63">
        <f>$C202*MAX(0,MIN(1,($B$29-$D202+1)/($E202-$D202+1)))</f>
        <v>0</v>
      </c>
      <c r="L202" s="63">
        <f>$C202*MAX(0,MIN(1,($B$30-$D202+1)/($E202-$D202+1)))</f>
        <v>840460.08403361333</v>
      </c>
    </row>
  </sheetData>
  <mergeCells count="4">
    <mergeCell ref="A1:O1"/>
    <mergeCell ref="A2:O2"/>
    <mergeCell ref="A32:O32"/>
    <mergeCell ref="A21:P2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0F766E"/>
  </sheetPr>
  <dimension ref="A1:J30"/>
  <sheetViews>
    <sheetView showGridLines="0" zoomScale="85" zoomScaleNormal="85" workbookViewId="0">
      <selection sqref="A1:J1"/>
    </sheetView>
  </sheetViews>
  <sheetFormatPr baseColWidth="10" defaultColWidth="8.796875" defaultRowHeight="13.8"/>
  <cols>
    <col min="1" max="1" width="15" customWidth="1"/>
    <col min="2" max="2" width="10" customWidth="1"/>
    <col min="3" max="3" width="38" customWidth="1"/>
    <col min="4" max="4" width="26" customWidth="1"/>
    <col min="5" max="5" width="36" customWidth="1"/>
    <col min="6" max="8" width="35" customWidth="1"/>
    <col min="9" max="9" width="26" customWidth="1"/>
    <col min="10" max="10" width="18" customWidth="1"/>
  </cols>
  <sheetData>
    <row r="1" spans="1:10" ht="34.049999999999997" customHeight="1">
      <c r="A1" s="186" t="s">
        <v>457</v>
      </c>
      <c r="B1" s="186"/>
      <c r="C1" s="186"/>
      <c r="D1" s="186"/>
      <c r="E1" s="186"/>
      <c r="F1" s="186"/>
      <c r="G1" s="186"/>
      <c r="H1" s="186"/>
      <c r="I1" s="186"/>
      <c r="J1" s="186"/>
    </row>
    <row r="2" spans="1:10" ht="37.950000000000003" customHeight="1">
      <c r="A2" s="157" t="s">
        <v>458</v>
      </c>
      <c r="B2" s="157"/>
      <c r="C2" s="157"/>
      <c r="D2" s="157"/>
      <c r="E2" s="157"/>
      <c r="F2" s="157"/>
      <c r="G2" s="157"/>
      <c r="H2" s="157"/>
      <c r="I2" s="157"/>
      <c r="J2" s="157"/>
    </row>
    <row r="5" spans="1:10" ht="43.95" customHeight="1">
      <c r="A5" s="50" t="s">
        <v>459</v>
      </c>
      <c r="B5" s="50" t="s">
        <v>116</v>
      </c>
      <c r="C5" s="50" t="s">
        <v>460</v>
      </c>
      <c r="D5" s="50" t="s">
        <v>461</v>
      </c>
      <c r="E5" s="50" t="s">
        <v>462</v>
      </c>
      <c r="F5" s="50" t="s">
        <v>463</v>
      </c>
      <c r="G5" s="50" t="s">
        <v>464</v>
      </c>
      <c r="H5" s="50" t="s">
        <v>465</v>
      </c>
      <c r="I5" s="50" t="s">
        <v>466</v>
      </c>
      <c r="J5" s="50" t="s">
        <v>467</v>
      </c>
    </row>
    <row r="6" spans="1:10" ht="64.95" customHeight="1">
      <c r="A6" s="73">
        <v>46328</v>
      </c>
      <c r="B6" s="52" t="s">
        <v>123</v>
      </c>
      <c r="C6" s="52" t="s">
        <v>468</v>
      </c>
      <c r="D6" s="52" t="s">
        <v>40</v>
      </c>
      <c r="E6" s="52" t="s">
        <v>469</v>
      </c>
      <c r="F6" s="52" t="s">
        <v>470</v>
      </c>
      <c r="G6" s="52" t="s">
        <v>471</v>
      </c>
      <c r="H6" s="52" t="s">
        <v>472</v>
      </c>
      <c r="I6" s="52" t="s">
        <v>473</v>
      </c>
      <c r="J6" s="52" t="s">
        <v>474</v>
      </c>
    </row>
    <row r="7" spans="1:10" ht="64.95" customHeight="1">
      <c r="A7" s="74">
        <v>46329</v>
      </c>
      <c r="B7" s="51" t="s">
        <v>123</v>
      </c>
      <c r="C7" s="51" t="s">
        <v>475</v>
      </c>
      <c r="D7" s="51" t="s">
        <v>40</v>
      </c>
      <c r="E7" s="51" t="s">
        <v>469</v>
      </c>
      <c r="F7" s="51" t="s">
        <v>470</v>
      </c>
      <c r="G7" s="51" t="s">
        <v>471</v>
      </c>
      <c r="H7" s="51" t="s">
        <v>472</v>
      </c>
      <c r="I7" s="51" t="s">
        <v>473</v>
      </c>
      <c r="J7" s="51" t="s">
        <v>474</v>
      </c>
    </row>
    <row r="8" spans="1:10" ht="64.95" customHeight="1">
      <c r="A8" s="73">
        <v>46330</v>
      </c>
      <c r="B8" s="52" t="s">
        <v>123</v>
      </c>
      <c r="C8" s="52" t="s">
        <v>476</v>
      </c>
      <c r="D8" s="52" t="s">
        <v>40</v>
      </c>
      <c r="E8" s="52" t="s">
        <v>469</v>
      </c>
      <c r="F8" s="52" t="s">
        <v>470</v>
      </c>
      <c r="G8" s="52" t="s">
        <v>471</v>
      </c>
      <c r="H8" s="52" t="s">
        <v>472</v>
      </c>
      <c r="I8" s="52" t="s">
        <v>473</v>
      </c>
      <c r="J8" s="52" t="s">
        <v>474</v>
      </c>
    </row>
    <row r="9" spans="1:10" ht="64.95" customHeight="1">
      <c r="A9" s="74">
        <v>46331</v>
      </c>
      <c r="B9" s="51" t="s">
        <v>123</v>
      </c>
      <c r="C9" s="51" t="s">
        <v>477</v>
      </c>
      <c r="D9" s="51" t="s">
        <v>40</v>
      </c>
      <c r="E9" s="51" t="s">
        <v>469</v>
      </c>
      <c r="F9" s="51" t="s">
        <v>470</v>
      </c>
      <c r="G9" s="51" t="s">
        <v>471</v>
      </c>
      <c r="H9" s="51" t="s">
        <v>472</v>
      </c>
      <c r="I9" s="51" t="s">
        <v>473</v>
      </c>
      <c r="J9" s="51" t="s">
        <v>474</v>
      </c>
    </row>
    <row r="10" spans="1:10" ht="64.95" customHeight="1">
      <c r="A10" s="73">
        <v>46332</v>
      </c>
      <c r="B10" s="52" t="s">
        <v>123</v>
      </c>
      <c r="C10" s="52" t="s">
        <v>478</v>
      </c>
      <c r="D10" s="52" t="s">
        <v>40</v>
      </c>
      <c r="E10" s="52" t="s">
        <v>469</v>
      </c>
      <c r="F10" s="52" t="s">
        <v>470</v>
      </c>
      <c r="G10" s="52" t="s">
        <v>471</v>
      </c>
      <c r="H10" s="52" t="s">
        <v>472</v>
      </c>
      <c r="I10" s="52" t="s">
        <v>473</v>
      </c>
      <c r="J10" s="52" t="s">
        <v>474</v>
      </c>
    </row>
    <row r="11" spans="1:10" ht="64.95" customHeight="1">
      <c r="A11" s="74">
        <v>46333</v>
      </c>
      <c r="B11" s="51" t="s">
        <v>123</v>
      </c>
      <c r="C11" s="51" t="s">
        <v>479</v>
      </c>
      <c r="D11" s="51" t="s">
        <v>40</v>
      </c>
      <c r="E11" s="51" t="s">
        <v>469</v>
      </c>
      <c r="F11" s="51" t="s">
        <v>470</v>
      </c>
      <c r="G11" s="51" t="s">
        <v>471</v>
      </c>
      <c r="H11" s="51" t="s">
        <v>472</v>
      </c>
      <c r="I11" s="51" t="s">
        <v>473</v>
      </c>
      <c r="J11" s="51" t="s">
        <v>474</v>
      </c>
    </row>
    <row r="12" spans="1:10" ht="64.95" customHeight="1">
      <c r="A12" s="73">
        <v>46334</v>
      </c>
      <c r="B12" s="52" t="s">
        <v>125</v>
      </c>
      <c r="C12" s="52" t="s">
        <v>480</v>
      </c>
      <c r="D12" s="52" t="s">
        <v>481</v>
      </c>
      <c r="E12" s="52" t="s">
        <v>482</v>
      </c>
      <c r="F12" s="52" t="s">
        <v>470</v>
      </c>
      <c r="G12" s="52" t="s">
        <v>471</v>
      </c>
      <c r="H12" s="52" t="s">
        <v>472</v>
      </c>
      <c r="I12" s="52" t="s">
        <v>473</v>
      </c>
      <c r="J12" s="52" t="s">
        <v>474</v>
      </c>
    </row>
    <row r="13" spans="1:10" ht="64.95" customHeight="1">
      <c r="A13" s="74">
        <v>46334</v>
      </c>
      <c r="B13" s="51" t="s">
        <v>126</v>
      </c>
      <c r="C13" s="51" t="s">
        <v>483</v>
      </c>
      <c r="D13" s="51" t="s">
        <v>484</v>
      </c>
      <c r="E13" s="51" t="s">
        <v>469</v>
      </c>
      <c r="F13" s="51" t="s">
        <v>470</v>
      </c>
      <c r="G13" s="51" t="s">
        <v>485</v>
      </c>
      <c r="H13" s="51" t="s">
        <v>472</v>
      </c>
      <c r="I13" s="51" t="s">
        <v>473</v>
      </c>
      <c r="J13" s="51" t="s">
        <v>474</v>
      </c>
    </row>
    <row r="14" spans="1:10" ht="64.95" customHeight="1">
      <c r="A14" s="73">
        <v>46335</v>
      </c>
      <c r="B14" s="52" t="s">
        <v>125</v>
      </c>
      <c r="C14" s="52" t="s">
        <v>480</v>
      </c>
      <c r="D14" s="52" t="s">
        <v>481</v>
      </c>
      <c r="E14" s="52" t="s">
        <v>482</v>
      </c>
      <c r="F14" s="52" t="s">
        <v>470</v>
      </c>
      <c r="G14" s="52" t="s">
        <v>471</v>
      </c>
      <c r="H14" s="52" t="s">
        <v>472</v>
      </c>
      <c r="I14" s="52" t="s">
        <v>473</v>
      </c>
      <c r="J14" s="52" t="s">
        <v>474</v>
      </c>
    </row>
    <row r="15" spans="1:10" ht="64.95" customHeight="1">
      <c r="A15" s="74">
        <v>46335</v>
      </c>
      <c r="B15" s="51" t="s">
        <v>126</v>
      </c>
      <c r="C15" s="51" t="s">
        <v>483</v>
      </c>
      <c r="D15" s="51" t="s">
        <v>484</v>
      </c>
      <c r="E15" s="51" t="s">
        <v>469</v>
      </c>
      <c r="F15" s="51" t="s">
        <v>470</v>
      </c>
      <c r="G15" s="51" t="s">
        <v>485</v>
      </c>
      <c r="H15" s="51" t="s">
        <v>472</v>
      </c>
      <c r="I15" s="51" t="s">
        <v>473</v>
      </c>
      <c r="J15" s="51" t="s">
        <v>474</v>
      </c>
    </row>
    <row r="16" spans="1:10" ht="64.95" customHeight="1">
      <c r="A16" s="73">
        <v>46336</v>
      </c>
      <c r="B16" s="52" t="s">
        <v>125</v>
      </c>
      <c r="C16" s="52" t="s">
        <v>480</v>
      </c>
      <c r="D16" s="52" t="s">
        <v>481</v>
      </c>
      <c r="E16" s="52" t="s">
        <v>482</v>
      </c>
      <c r="F16" s="52" t="s">
        <v>470</v>
      </c>
      <c r="G16" s="52" t="s">
        <v>471</v>
      </c>
      <c r="H16" s="52" t="s">
        <v>472</v>
      </c>
      <c r="I16" s="52" t="s">
        <v>473</v>
      </c>
      <c r="J16" s="52" t="s">
        <v>474</v>
      </c>
    </row>
    <row r="17" spans="1:10" ht="64.95" customHeight="1">
      <c r="A17" s="74">
        <v>46336</v>
      </c>
      <c r="B17" s="51" t="s">
        <v>126</v>
      </c>
      <c r="C17" s="51" t="s">
        <v>483</v>
      </c>
      <c r="D17" s="51" t="s">
        <v>484</v>
      </c>
      <c r="E17" s="51" t="s">
        <v>469</v>
      </c>
      <c r="F17" s="51" t="s">
        <v>470</v>
      </c>
      <c r="G17" s="51" t="s">
        <v>485</v>
      </c>
      <c r="H17" s="51" t="s">
        <v>472</v>
      </c>
      <c r="I17" s="51" t="s">
        <v>473</v>
      </c>
      <c r="J17" s="51" t="s">
        <v>474</v>
      </c>
    </row>
    <row r="18" spans="1:10" ht="64.95" customHeight="1">
      <c r="A18" s="73">
        <v>46337</v>
      </c>
      <c r="B18" s="52" t="s">
        <v>125</v>
      </c>
      <c r="C18" s="52" t="s">
        <v>480</v>
      </c>
      <c r="D18" s="52" t="s">
        <v>481</v>
      </c>
      <c r="E18" s="52" t="s">
        <v>482</v>
      </c>
      <c r="F18" s="52" t="s">
        <v>470</v>
      </c>
      <c r="G18" s="52" t="s">
        <v>471</v>
      </c>
      <c r="H18" s="52" t="s">
        <v>472</v>
      </c>
      <c r="I18" s="52" t="s">
        <v>473</v>
      </c>
      <c r="J18" s="52" t="s">
        <v>474</v>
      </c>
    </row>
    <row r="19" spans="1:10" ht="64.95" customHeight="1">
      <c r="A19" s="74">
        <v>46337</v>
      </c>
      <c r="B19" s="51" t="s">
        <v>126</v>
      </c>
      <c r="C19" s="51" t="s">
        <v>483</v>
      </c>
      <c r="D19" s="51" t="s">
        <v>484</v>
      </c>
      <c r="E19" s="51" t="s">
        <v>469</v>
      </c>
      <c r="F19" s="51" t="s">
        <v>470</v>
      </c>
      <c r="G19" s="51" t="s">
        <v>485</v>
      </c>
      <c r="H19" s="51" t="s">
        <v>472</v>
      </c>
      <c r="I19" s="51" t="s">
        <v>473</v>
      </c>
      <c r="J19" s="51" t="s">
        <v>474</v>
      </c>
    </row>
    <row r="20" spans="1:10" ht="64.95" customHeight="1">
      <c r="A20" s="73">
        <v>46338</v>
      </c>
      <c r="B20" s="52" t="s">
        <v>125</v>
      </c>
      <c r="C20" s="52" t="s">
        <v>480</v>
      </c>
      <c r="D20" s="52" t="s">
        <v>481</v>
      </c>
      <c r="E20" s="52" t="s">
        <v>482</v>
      </c>
      <c r="F20" s="52" t="s">
        <v>470</v>
      </c>
      <c r="G20" s="52" t="s">
        <v>471</v>
      </c>
      <c r="H20" s="52" t="s">
        <v>472</v>
      </c>
      <c r="I20" s="52" t="s">
        <v>473</v>
      </c>
      <c r="J20" s="52" t="s">
        <v>474</v>
      </c>
    </row>
    <row r="21" spans="1:10" ht="64.95" customHeight="1">
      <c r="A21" s="74">
        <v>46338</v>
      </c>
      <c r="B21" s="51" t="s">
        <v>126</v>
      </c>
      <c r="C21" s="51" t="s">
        <v>483</v>
      </c>
      <c r="D21" s="51" t="s">
        <v>484</v>
      </c>
      <c r="E21" s="51" t="s">
        <v>469</v>
      </c>
      <c r="F21" s="51" t="s">
        <v>470</v>
      </c>
      <c r="G21" s="51" t="s">
        <v>485</v>
      </c>
      <c r="H21" s="51" t="s">
        <v>472</v>
      </c>
      <c r="I21" s="51" t="s">
        <v>473</v>
      </c>
      <c r="J21" s="51" t="s">
        <v>474</v>
      </c>
    </row>
    <row r="22" spans="1:10" ht="64.95" customHeight="1">
      <c r="A22" s="73">
        <v>46339</v>
      </c>
      <c r="B22" s="52" t="s">
        <v>126</v>
      </c>
      <c r="C22" s="52" t="s">
        <v>483</v>
      </c>
      <c r="D22" s="52" t="s">
        <v>484</v>
      </c>
      <c r="E22" s="52" t="s">
        <v>469</v>
      </c>
      <c r="F22" s="52" t="s">
        <v>470</v>
      </c>
      <c r="G22" s="52" t="s">
        <v>485</v>
      </c>
      <c r="H22" s="52" t="s">
        <v>472</v>
      </c>
      <c r="I22" s="52" t="s">
        <v>473</v>
      </c>
      <c r="J22" s="52" t="s">
        <v>474</v>
      </c>
    </row>
    <row r="23" spans="1:10" ht="64.95" customHeight="1">
      <c r="A23" s="74">
        <v>46339</v>
      </c>
      <c r="B23" s="51" t="s">
        <v>127</v>
      </c>
      <c r="C23" s="51" t="s">
        <v>486</v>
      </c>
      <c r="D23" s="51" t="s">
        <v>40</v>
      </c>
      <c r="E23" s="51" t="s">
        <v>487</v>
      </c>
      <c r="F23" s="51" t="s">
        <v>470</v>
      </c>
      <c r="G23" s="51" t="s">
        <v>471</v>
      </c>
      <c r="H23" s="51" t="s">
        <v>472</v>
      </c>
      <c r="I23" s="51" t="s">
        <v>473</v>
      </c>
      <c r="J23" s="51" t="s">
        <v>474</v>
      </c>
    </row>
    <row r="24" spans="1:10" ht="64.95" customHeight="1">
      <c r="A24" s="73">
        <v>46340</v>
      </c>
      <c r="B24" s="52" t="s">
        <v>126</v>
      </c>
      <c r="C24" s="52" t="s">
        <v>483</v>
      </c>
      <c r="D24" s="52" t="s">
        <v>484</v>
      </c>
      <c r="E24" s="52" t="s">
        <v>469</v>
      </c>
      <c r="F24" s="52" t="s">
        <v>470</v>
      </c>
      <c r="G24" s="52" t="s">
        <v>485</v>
      </c>
      <c r="H24" s="52" t="s">
        <v>472</v>
      </c>
      <c r="I24" s="52" t="s">
        <v>473</v>
      </c>
      <c r="J24" s="52" t="s">
        <v>474</v>
      </c>
    </row>
    <row r="25" spans="1:10" ht="64.95" customHeight="1">
      <c r="A25" s="74">
        <v>46340</v>
      </c>
      <c r="B25" s="51" t="s">
        <v>127</v>
      </c>
      <c r="C25" s="51" t="s">
        <v>486</v>
      </c>
      <c r="D25" s="51" t="s">
        <v>40</v>
      </c>
      <c r="E25" s="51" t="s">
        <v>487</v>
      </c>
      <c r="F25" s="51" t="s">
        <v>470</v>
      </c>
      <c r="G25" s="51" t="s">
        <v>471</v>
      </c>
      <c r="H25" s="51" t="s">
        <v>472</v>
      </c>
      <c r="I25" s="51" t="s">
        <v>473</v>
      </c>
      <c r="J25" s="51" t="s">
        <v>474</v>
      </c>
    </row>
    <row r="26" spans="1:10" ht="64.95" customHeight="1">
      <c r="A26" s="73">
        <v>46341</v>
      </c>
      <c r="B26" s="52" t="s">
        <v>126</v>
      </c>
      <c r="C26" s="52" t="s">
        <v>483</v>
      </c>
      <c r="D26" s="52" t="s">
        <v>484</v>
      </c>
      <c r="E26" s="52" t="s">
        <v>469</v>
      </c>
      <c r="F26" s="52" t="s">
        <v>470</v>
      </c>
      <c r="G26" s="52" t="s">
        <v>485</v>
      </c>
      <c r="H26" s="52" t="s">
        <v>472</v>
      </c>
      <c r="I26" s="52" t="s">
        <v>473</v>
      </c>
      <c r="J26" s="52" t="s">
        <v>474</v>
      </c>
    </row>
    <row r="27" spans="1:10" ht="64.95" customHeight="1">
      <c r="A27" s="74">
        <v>46341</v>
      </c>
      <c r="B27" s="51" t="s">
        <v>127</v>
      </c>
      <c r="C27" s="51" t="s">
        <v>486</v>
      </c>
      <c r="D27" s="51" t="s">
        <v>40</v>
      </c>
      <c r="E27" s="51" t="s">
        <v>487</v>
      </c>
      <c r="F27" s="51" t="s">
        <v>470</v>
      </c>
      <c r="G27" s="51" t="s">
        <v>471</v>
      </c>
      <c r="H27" s="51" t="s">
        <v>472</v>
      </c>
      <c r="I27" s="51" t="s">
        <v>473</v>
      </c>
      <c r="J27" s="51" t="s">
        <v>474</v>
      </c>
    </row>
    <row r="30" spans="1:10" ht="36" customHeight="1">
      <c r="A30" s="145" t="s">
        <v>488</v>
      </c>
      <c r="B30">
        <f>COUNTA(B6:B27)</f>
        <v>22</v>
      </c>
      <c r="C30" t="s">
        <v>489</v>
      </c>
      <c r="D30" s="75" t="str">
        <f>IF(COUNTIF(I6:I27,"Cumplido")+COUNTIF(I6:I27,"No cumplido")=0,"Sin evaluación",COUNTIF(I6:I27,"Cumplido")/(COUNTIF(I6:I27,"Cumplido")+COUNTIF(I6:I27,"No cumplido")))</f>
        <v>Sin evaluación</v>
      </c>
    </row>
  </sheetData>
  <mergeCells count="2">
    <mergeCell ref="A1:J1"/>
    <mergeCell ref="A2:J2"/>
  </mergeCells>
  <dataValidations count="1">
    <dataValidation type="list" sqref="I6:I27" xr:uid="{00000000-0002-0000-0F00-000000000000}">
      <formula1>"No evaluado,Cumplido,No cumplido"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0F766E"/>
  </sheetPr>
  <dimension ref="A2:O140"/>
  <sheetViews>
    <sheetView showGridLines="0" zoomScale="85" zoomScaleNormal="85" workbookViewId="0"/>
  </sheetViews>
  <sheetFormatPr baseColWidth="10" defaultColWidth="8.796875" defaultRowHeight="13.8"/>
  <cols>
    <col min="1" max="1" width="15" customWidth="1"/>
    <col min="2" max="2" width="19" customWidth="1"/>
    <col min="3" max="3" width="43" customWidth="1"/>
    <col min="4" max="4" width="10" customWidth="1"/>
    <col min="5" max="5" width="14" customWidth="1"/>
    <col min="6" max="6" width="17" customWidth="1"/>
    <col min="7" max="9" width="15" customWidth="1"/>
    <col min="10" max="10" width="18" customWidth="1"/>
    <col min="11" max="11" width="16" customWidth="1"/>
    <col min="12" max="12" width="18" customWidth="1"/>
    <col min="13" max="13" width="19" customWidth="1"/>
    <col min="14" max="15" width="17" customWidth="1"/>
  </cols>
  <sheetData>
    <row r="2" spans="2:14" ht="42" customHeight="1">
      <c r="B2" s="146" t="s">
        <v>1319</v>
      </c>
      <c r="C2" s="146"/>
      <c r="D2" s="146"/>
      <c r="E2" s="146"/>
      <c r="F2" s="146"/>
      <c r="G2" s="146"/>
      <c r="H2" s="146"/>
      <c r="I2" s="146"/>
      <c r="J2" s="146"/>
      <c r="K2" s="146"/>
      <c r="L2" s="146"/>
      <c r="M2" s="146"/>
      <c r="N2" s="146"/>
    </row>
    <row r="4" spans="2:14">
      <c r="B4" t="s">
        <v>1320</v>
      </c>
      <c r="C4" s="137">
        <v>6</v>
      </c>
    </row>
    <row r="6" spans="2:14" ht="30" customHeight="1">
      <c r="B6" s="130" t="s">
        <v>1321</v>
      </c>
      <c r="C6" s="147" t="s">
        <v>1322</v>
      </c>
      <c r="D6" s="147"/>
      <c r="E6" s="147"/>
      <c r="F6" s="147"/>
      <c r="G6" s="147"/>
      <c r="H6" s="147"/>
      <c r="I6" s="147"/>
      <c r="J6" s="147"/>
      <c r="K6" s="147"/>
      <c r="L6" s="147"/>
      <c r="M6" s="147"/>
      <c r="N6" s="147"/>
    </row>
    <row r="7" spans="2:14" ht="30" customHeight="1">
      <c r="B7" s="130" t="s">
        <v>492</v>
      </c>
      <c r="C7" s="147" t="s">
        <v>9</v>
      </c>
      <c r="D7" s="147"/>
      <c r="E7" s="147"/>
      <c r="F7" s="147"/>
      <c r="G7" s="147"/>
      <c r="H7" s="147"/>
      <c r="I7" s="147"/>
      <c r="J7" s="147"/>
      <c r="K7" s="147"/>
      <c r="L7" s="147"/>
      <c r="M7" s="147"/>
      <c r="N7" s="147"/>
    </row>
    <row r="8" spans="2:14" ht="30" customHeight="1">
      <c r="B8" s="130" t="s">
        <v>1323</v>
      </c>
      <c r="C8" s="147" t="s">
        <v>1324</v>
      </c>
      <c r="D8" s="147"/>
      <c r="E8" s="147"/>
      <c r="F8" s="147"/>
      <c r="G8" s="147"/>
      <c r="H8" s="147"/>
      <c r="I8" s="147"/>
      <c r="J8" s="147"/>
      <c r="K8" s="147"/>
      <c r="L8" s="147"/>
      <c r="M8" s="147"/>
      <c r="N8" s="147"/>
    </row>
    <row r="9" spans="2:14" ht="30" customHeight="1">
      <c r="B9" s="130" t="s">
        <v>1325</v>
      </c>
      <c r="C9" s="147" t="s">
        <v>1326</v>
      </c>
      <c r="D9" s="147"/>
      <c r="E9" s="147"/>
      <c r="F9" s="147"/>
      <c r="G9" s="147"/>
      <c r="H9" s="147"/>
      <c r="I9" s="147"/>
      <c r="J9" s="147"/>
      <c r="K9" s="147"/>
      <c r="L9" s="147"/>
      <c r="M9" s="147"/>
      <c r="N9" s="147"/>
    </row>
    <row r="10" spans="2:14" ht="30" customHeight="1">
      <c r="B10" s="130" t="s">
        <v>1327</v>
      </c>
      <c r="C10" s="147" t="s">
        <v>1328</v>
      </c>
      <c r="D10" s="147"/>
      <c r="E10" s="147"/>
      <c r="F10" s="147"/>
      <c r="G10" s="147"/>
      <c r="H10" s="147"/>
      <c r="I10" s="147"/>
      <c r="J10" s="147"/>
      <c r="K10" s="147"/>
      <c r="L10" s="147"/>
      <c r="M10" s="147"/>
      <c r="N10" s="147"/>
    </row>
    <row r="11" spans="2:14" ht="30" customHeight="1">
      <c r="B11" s="130" t="s">
        <v>1329</v>
      </c>
      <c r="C11" s="147" t="s">
        <v>1330</v>
      </c>
      <c r="D11" s="147"/>
      <c r="E11" s="147"/>
      <c r="F11" s="147"/>
      <c r="G11" s="147"/>
      <c r="H11" s="147"/>
      <c r="I11" s="147"/>
      <c r="J11" s="147"/>
      <c r="K11" s="147"/>
      <c r="L11" s="147"/>
      <c r="M11" s="147"/>
      <c r="N11" s="147"/>
    </row>
    <row r="12" spans="2:14" ht="30" customHeight="1">
      <c r="B12" s="130" t="s">
        <v>1331</v>
      </c>
      <c r="C12" s="147" t="s">
        <v>1332</v>
      </c>
      <c r="D12" s="147"/>
      <c r="E12" s="147"/>
      <c r="F12" s="147"/>
      <c r="G12" s="147"/>
      <c r="H12" s="147"/>
      <c r="I12" s="147"/>
      <c r="J12" s="147"/>
      <c r="K12" s="147"/>
      <c r="L12" s="147"/>
      <c r="M12" s="147"/>
      <c r="N12" s="147"/>
    </row>
    <row r="14" spans="2:14" ht="30" customHeight="1">
      <c r="B14" s="130" t="s">
        <v>661</v>
      </c>
      <c r="C14" s="136">
        <f>'02_Rendimientos'!B79</f>
        <v>46328</v>
      </c>
    </row>
    <row r="15" spans="2:14" ht="30" customHeight="1">
      <c r="B15" s="130" t="s">
        <v>1333</v>
      </c>
      <c r="C15" s="136">
        <f>'05_Carta_Gantt'!F30</f>
        <v>46477</v>
      </c>
    </row>
    <row r="16" spans="2:14" ht="30" customHeight="1">
      <c r="B16" s="130" t="s">
        <v>1334</v>
      </c>
      <c r="C16" s="134">
        <f>'03_CPM_Obra_Gruesa'!H167</f>
        <v>150</v>
      </c>
    </row>
    <row r="17" spans="2:14" ht="30" customHeight="1">
      <c r="B17" s="130" t="s">
        <v>1335</v>
      </c>
      <c r="C17" s="134">
        <f>'06_Presupuesto'!H323</f>
        <v>108230640</v>
      </c>
    </row>
    <row r="18" spans="2:14" ht="30" customHeight="1">
      <c r="B18" s="130" t="s">
        <v>1336</v>
      </c>
      <c r="C18" s="136">
        <f>INDEX('08_Flujo_Caja'!B25:B30,$C$4)</f>
        <v>46477</v>
      </c>
    </row>
    <row r="19" spans="2:14" ht="30" customHeight="1">
      <c r="B19" s="130" t="s">
        <v>416</v>
      </c>
      <c r="C19" s="136">
        <f>INDEX('08_Flujo_Caja'!C25:C30,$C$4)</f>
        <v>46484</v>
      </c>
    </row>
    <row r="20" spans="2:14" ht="30" customHeight="1">
      <c r="B20" s="130" t="s">
        <v>417</v>
      </c>
      <c r="C20" s="136">
        <f>INDEX('08_Flujo_Caja'!D25:D30,$C$4)</f>
        <v>46526</v>
      </c>
    </row>
    <row r="21" spans="2:14" ht="30" customHeight="1">
      <c r="B21" s="130" t="s">
        <v>1337</v>
      </c>
      <c r="C21" s="134">
        <f>INDEX('08_Flujo_Caja'!E25:E30,$C$4)</f>
        <v>90950117.647058785</v>
      </c>
    </row>
    <row r="22" spans="2:14" ht="30" customHeight="1">
      <c r="B22" s="130" t="s">
        <v>1338</v>
      </c>
      <c r="C22" s="134">
        <f>INDEX('08_Flujo_Caja'!F25:F30,$C$4)</f>
        <v>9095011.7647058815</v>
      </c>
    </row>
    <row r="23" spans="2:14" ht="30" customHeight="1">
      <c r="B23" s="130" t="s">
        <v>422</v>
      </c>
      <c r="C23" s="134">
        <f>INDEX('08_Flujo_Caja'!I25:I30,$C$4)</f>
        <v>1728052.2352941176</v>
      </c>
    </row>
    <row r="24" spans="2:14" ht="30" customHeight="1">
      <c r="B24" s="130" t="s">
        <v>517</v>
      </c>
      <c r="C24" s="134">
        <f>INDEX('08_Flujo_Caja'!J25:J30,$C$4)</f>
        <v>10823064</v>
      </c>
    </row>
    <row r="25" spans="2:14" ht="30" customHeight="1">
      <c r="B25" s="130" t="s">
        <v>1339</v>
      </c>
      <c r="C25" s="134">
        <f>INDEX('08_Flujo_Caja'!G25:G30,$C$4)</f>
        <v>454750.5882352941</v>
      </c>
    </row>
    <row r="26" spans="2:14" ht="30" customHeight="1">
      <c r="B26" s="130" t="s">
        <v>1340</v>
      </c>
      <c r="C26" s="134">
        <f>INDEX('08_Flujo_Caja'!K25:K30,$C$4)</f>
        <v>0</v>
      </c>
    </row>
    <row r="27" spans="2:14" ht="30" customHeight="1">
      <c r="B27" s="130" t="s">
        <v>1341</v>
      </c>
      <c r="C27" s="138">
        <v>0</v>
      </c>
    </row>
    <row r="28" spans="2:14" ht="30" customHeight="1">
      <c r="B28" s="130" t="s">
        <v>518</v>
      </c>
      <c r="C28" s="134">
        <f>C22+C23-C25-C26-C27</f>
        <v>10368313.411764706</v>
      </c>
    </row>
    <row r="29" spans="2:14" ht="30" customHeight="1">
      <c r="B29" s="130" t="s">
        <v>1342</v>
      </c>
      <c r="C29" s="135">
        <f>C21/'06_Presupuesto'!H321</f>
        <v>1.0000000000000002</v>
      </c>
    </row>
    <row r="31" spans="2:14" ht="30" customHeight="1">
      <c r="B31" s="147" t="s">
        <v>1343</v>
      </c>
      <c r="C31" s="147"/>
      <c r="D31" s="147"/>
      <c r="E31" s="147"/>
      <c r="F31" s="147"/>
      <c r="G31" s="147"/>
      <c r="H31" s="147"/>
      <c r="I31" s="147"/>
      <c r="J31" s="147"/>
      <c r="K31" s="147"/>
      <c r="L31" s="147"/>
      <c r="M31" s="147"/>
      <c r="N31" s="147"/>
    </row>
    <row r="32" spans="2:14" ht="30" customHeight="1">
      <c r="B32" s="147"/>
      <c r="C32" s="147"/>
      <c r="D32" s="147"/>
      <c r="E32" s="147"/>
      <c r="F32" s="147"/>
      <c r="G32" s="147"/>
      <c r="H32" s="147"/>
      <c r="I32" s="147"/>
      <c r="J32" s="147"/>
      <c r="K32" s="147"/>
      <c r="L32" s="147"/>
      <c r="M32" s="147"/>
      <c r="N32" s="147"/>
    </row>
    <row r="34" spans="2:14" ht="42" customHeight="1">
      <c r="B34" s="120" t="s">
        <v>1344</v>
      </c>
      <c r="C34" s="120"/>
      <c r="D34" s="120"/>
      <c r="E34" s="120"/>
      <c r="F34" s="120"/>
      <c r="G34" s="120"/>
      <c r="H34" s="120"/>
      <c r="I34" s="120"/>
      <c r="J34" s="120"/>
      <c r="K34" s="120"/>
      <c r="L34" s="120"/>
      <c r="M34" s="120"/>
      <c r="N34" s="120"/>
    </row>
    <row r="35" spans="2:14" ht="42" customHeight="1">
      <c r="B35" s="120" t="s">
        <v>1345</v>
      </c>
      <c r="C35" s="120" t="s">
        <v>1346</v>
      </c>
      <c r="D35" s="120" t="s">
        <v>1347</v>
      </c>
      <c r="E35" s="120" t="s">
        <v>1348</v>
      </c>
      <c r="F35" s="120" t="s">
        <v>1349</v>
      </c>
      <c r="G35" s="120" t="s">
        <v>674</v>
      </c>
      <c r="H35" s="120" t="s">
        <v>423</v>
      </c>
      <c r="I35" s="120" t="s">
        <v>514</v>
      </c>
      <c r="J35" s="120" t="s">
        <v>695</v>
      </c>
      <c r="K35" s="120" t="s">
        <v>1350</v>
      </c>
      <c r="L35" s="120" t="s">
        <v>1351</v>
      </c>
      <c r="M35" s="120" t="s">
        <v>1352</v>
      </c>
      <c r="N35" s="120" t="s">
        <v>1353</v>
      </c>
    </row>
    <row r="36" spans="2:14" ht="30" customHeight="1">
      <c r="B36" s="130">
        <f>'08_Flujo_Caja'!A25</f>
        <v>1</v>
      </c>
      <c r="C36" s="136">
        <f>'08_Flujo_Caja'!B25</f>
        <v>46336</v>
      </c>
      <c r="D36" s="136">
        <f>'08_Flujo_Caja'!C25</f>
        <v>46349</v>
      </c>
      <c r="E36" s="136">
        <f>'08_Flujo_Caja'!D25</f>
        <v>46394</v>
      </c>
      <c r="F36" s="134">
        <f>'08_Flujo_Caja'!F25</f>
        <v>9449584.6638655458</v>
      </c>
      <c r="G36" s="134">
        <f>'08_Flujo_Caja'!I25</f>
        <v>1795421.0861344538</v>
      </c>
      <c r="H36" s="134">
        <f>'08_Flujo_Caja'!J25</f>
        <v>11245005.75</v>
      </c>
      <c r="I36" s="134">
        <f>'08_Flujo_Caja'!G25</f>
        <v>472479.23319327732</v>
      </c>
      <c r="J36" s="134">
        <f>'08_Flujo_Caja'!K25</f>
        <v>0</v>
      </c>
      <c r="K36" s="134">
        <f>'08_Flujo_Caja'!H25+'08_Flujo_Caja'!I25</f>
        <v>10772526.516806724</v>
      </c>
      <c r="L36" s="134">
        <f>SUM(F$36:F36)</f>
        <v>9449584.6638655458</v>
      </c>
      <c r="M36" s="135">
        <f>L36/'06_Presupuesto'!$H$321</f>
        <v>0.10389854250145805</v>
      </c>
      <c r="N36" s="130" t="str">
        <f>'08_Flujo_Caja'!L25</f>
        <v>Tope acumulado 90% antes del final</v>
      </c>
    </row>
    <row r="37" spans="2:14" ht="30" customHeight="1">
      <c r="B37" s="130">
        <f>'08_Flujo_Caja'!A26</f>
        <v>2</v>
      </c>
      <c r="C37" s="136">
        <f>'08_Flujo_Caja'!B26</f>
        <v>46366</v>
      </c>
      <c r="D37" s="136">
        <f>'08_Flujo_Caja'!C26</f>
        <v>46378</v>
      </c>
      <c r="E37" s="136">
        <f>'08_Flujo_Caja'!D26</f>
        <v>46422</v>
      </c>
      <c r="F37" s="134">
        <f>'08_Flujo_Caja'!F26</f>
        <v>5404058.2740788627</v>
      </c>
      <c r="G37" s="134">
        <f>'08_Flujo_Caja'!I26</f>
        <v>1026771.072074984</v>
      </c>
      <c r="H37" s="134">
        <f>'08_Flujo_Caja'!J26</f>
        <v>6430829.3461538469</v>
      </c>
      <c r="I37" s="134">
        <f>'08_Flujo_Caja'!G26</f>
        <v>270202.91370394314</v>
      </c>
      <c r="J37" s="134">
        <f>'08_Flujo_Caja'!K26</f>
        <v>0</v>
      </c>
      <c r="K37" s="134">
        <f>'08_Flujo_Caja'!H26+'08_Flujo_Caja'!I26</f>
        <v>6160626.4324499043</v>
      </c>
      <c r="L37" s="134">
        <f>SUM(F$36:F37)</f>
        <v>14853642.937944409</v>
      </c>
      <c r="M37" s="135">
        <f>L37/'06_Presupuesto'!$H$321</f>
        <v>0.16331636860092352</v>
      </c>
      <c r="N37" s="130" t="str">
        <f>'08_Flujo_Caja'!L26</f>
        <v>Tope acumulado 90% antes del final</v>
      </c>
    </row>
    <row r="38" spans="2:14" ht="30" customHeight="1">
      <c r="B38" s="130">
        <f>'08_Flujo_Caja'!A27</f>
        <v>3</v>
      </c>
      <c r="C38" s="136">
        <f>'08_Flujo_Caja'!B27</f>
        <v>46397</v>
      </c>
      <c r="D38" s="136">
        <f>'08_Flujo_Caja'!C27</f>
        <v>46409</v>
      </c>
      <c r="E38" s="136">
        <f>'08_Flujo_Caja'!D27</f>
        <v>46451</v>
      </c>
      <c r="F38" s="134">
        <f>'08_Flujo_Caja'!F27</f>
        <v>30649605.39889032</v>
      </c>
      <c r="G38" s="134">
        <f>'08_Flujo_Caja'!I27</f>
        <v>5823425.0257891612</v>
      </c>
      <c r="H38" s="134">
        <f>'08_Flujo_Caja'!J27</f>
        <v>36473030.42467948</v>
      </c>
      <c r="I38" s="134">
        <f>'08_Flujo_Caja'!G27</f>
        <v>1532480.269944516</v>
      </c>
      <c r="J38" s="134">
        <f>'08_Flujo_Caja'!K27</f>
        <v>0</v>
      </c>
      <c r="K38" s="134">
        <f>'08_Flujo_Caja'!H27+'08_Flujo_Caja'!I27</f>
        <v>34940550.154734969</v>
      </c>
      <c r="L38" s="134">
        <f>SUM(F$36:F38)</f>
        <v>45503248.336834729</v>
      </c>
      <c r="M38" s="135">
        <f>L38/'06_Presupuesto'!$H$321</f>
        <v>0.50030994477010726</v>
      </c>
      <c r="N38" s="130" t="str">
        <f>'08_Flujo_Caja'!L27</f>
        <v>Tope acumulado 90% antes del final</v>
      </c>
    </row>
    <row r="39" spans="2:14" ht="30" customHeight="1">
      <c r="B39" s="130">
        <f>'08_Flujo_Caja'!A28</f>
        <v>4</v>
      </c>
      <c r="C39" s="136">
        <f>'08_Flujo_Caja'!B28</f>
        <v>46428</v>
      </c>
      <c r="D39" s="136">
        <f>'08_Flujo_Caja'!C28</f>
        <v>46440</v>
      </c>
      <c r="E39" s="136">
        <f>'08_Flujo_Caja'!D28</f>
        <v>46483</v>
      </c>
      <c r="F39" s="134">
        <f>'08_Flujo_Caja'!F28</f>
        <v>31378437.587535024</v>
      </c>
      <c r="G39" s="134">
        <f>'08_Flujo_Caja'!I28</f>
        <v>5961903.1416316545</v>
      </c>
      <c r="H39" s="134">
        <f>'08_Flujo_Caja'!J28</f>
        <v>37340340.729166679</v>
      </c>
      <c r="I39" s="134">
        <f>'08_Flujo_Caja'!G28</f>
        <v>1568921.8793767514</v>
      </c>
      <c r="J39" s="134">
        <f>'08_Flujo_Caja'!K28</f>
        <v>0</v>
      </c>
      <c r="K39" s="134">
        <f>'08_Flujo_Caja'!H28+'08_Flujo_Caja'!I28</f>
        <v>35771418.849789925</v>
      </c>
      <c r="L39" s="134">
        <f>SUM(F$36:F39)</f>
        <v>76881685.924369752</v>
      </c>
      <c r="M39" s="135">
        <f>L39/'06_Presupuesto'!$H$321</f>
        <v>0.84531705855199657</v>
      </c>
      <c r="N39" s="130" t="str">
        <f>'08_Flujo_Caja'!L28</f>
        <v>Tope acumulado 90% antes del final</v>
      </c>
    </row>
    <row r="40" spans="2:14" ht="30" customHeight="1">
      <c r="B40" s="130">
        <f>'08_Flujo_Caja'!A29</f>
        <v>5</v>
      </c>
      <c r="C40" s="136">
        <f>'08_Flujo_Caja'!B29</f>
        <v>46456</v>
      </c>
      <c r="D40" s="136">
        <f>'08_Flujo_Caja'!C29</f>
        <v>46468</v>
      </c>
      <c r="E40" s="136">
        <f>'08_Flujo_Caja'!D29</f>
        <v>46511</v>
      </c>
      <c r="F40" s="134">
        <f>'08_Flujo_Caja'!F29</f>
        <v>4973419.9579831362</v>
      </c>
      <c r="G40" s="134">
        <f>'08_Flujo_Caja'!I29</f>
        <v>944949.79201679584</v>
      </c>
      <c r="H40" s="134">
        <f>'08_Flujo_Caja'!J29</f>
        <v>5918369.749999932</v>
      </c>
      <c r="I40" s="134">
        <f>'08_Flujo_Caja'!G29</f>
        <v>248670.99789915682</v>
      </c>
      <c r="J40" s="134">
        <f>'08_Flujo_Caja'!K29</f>
        <v>0</v>
      </c>
      <c r="K40" s="134">
        <f>'08_Flujo_Caja'!H29+'08_Flujo_Caja'!I29</f>
        <v>5669698.752100775</v>
      </c>
      <c r="L40" s="134">
        <f>SUM(F$36:F40)</f>
        <v>81855105.882352889</v>
      </c>
      <c r="M40" s="135">
        <f>L40/'06_Presupuesto'!$H$321</f>
        <v>0.89999999999999991</v>
      </c>
      <c r="N40" s="130" t="str">
        <f>'08_Flujo_Caja'!L29</f>
        <v>Tope acumulado 90% antes del final</v>
      </c>
    </row>
    <row r="41" spans="2:14" ht="30" customHeight="1">
      <c r="B41" s="130">
        <f>'08_Flujo_Caja'!A30</f>
        <v>6</v>
      </c>
      <c r="C41" s="136">
        <f>'08_Flujo_Caja'!B30</f>
        <v>46477</v>
      </c>
      <c r="D41" s="136">
        <f>'08_Flujo_Caja'!C30</f>
        <v>46484</v>
      </c>
      <c r="E41" s="136">
        <f>'08_Flujo_Caja'!D30</f>
        <v>46526</v>
      </c>
      <c r="F41" s="134">
        <f>'08_Flujo_Caja'!F30</f>
        <v>9095011.7647058815</v>
      </c>
      <c r="G41" s="134">
        <f>'08_Flujo_Caja'!I30</f>
        <v>1728052.2352941176</v>
      </c>
      <c r="H41" s="134">
        <f>'08_Flujo_Caja'!J30</f>
        <v>10823064</v>
      </c>
      <c r="I41" s="134">
        <f>'08_Flujo_Caja'!G30</f>
        <v>454750.5882352941</v>
      </c>
      <c r="J41" s="134">
        <f>'08_Flujo_Caja'!K30</f>
        <v>0</v>
      </c>
      <c r="K41" s="134">
        <f>'08_Flujo_Caja'!H30+'08_Flujo_Caja'!I30</f>
        <v>10368313.411764704</v>
      </c>
      <c r="L41" s="134">
        <f>SUM(F$36:F41)</f>
        <v>90950117.64705877</v>
      </c>
      <c r="M41" s="135">
        <f>L41/'06_Presupuesto'!$H$321</f>
        <v>1</v>
      </c>
      <c r="N41" s="130" t="str">
        <f>'08_Flujo_Caja'!L30</f>
        <v>Pago sujeto a decreto de recepción provisoria</v>
      </c>
    </row>
    <row r="44" spans="2:14" ht="30" customHeight="1">
      <c r="B44" s="147" t="s">
        <v>1354</v>
      </c>
      <c r="C44" s="147"/>
      <c r="D44" s="147"/>
      <c r="E44" s="147"/>
      <c r="F44" s="147"/>
      <c r="G44" s="147"/>
      <c r="H44" s="147"/>
      <c r="I44" s="147"/>
      <c r="J44" s="147"/>
      <c r="K44" s="147"/>
      <c r="L44" s="147"/>
      <c r="M44" s="147"/>
      <c r="N44" s="147"/>
    </row>
    <row r="45" spans="2:14" ht="30" customHeight="1">
      <c r="B45" s="147"/>
      <c r="C45" s="147"/>
      <c r="D45" s="147"/>
      <c r="E45" s="147"/>
      <c r="F45" s="147"/>
      <c r="G45" s="147"/>
      <c r="H45" s="147"/>
      <c r="I45" s="147"/>
      <c r="J45" s="147"/>
      <c r="K45" s="147"/>
      <c r="L45" s="147"/>
      <c r="M45" s="147"/>
      <c r="N45" s="147"/>
    </row>
    <row r="47" spans="2:14" ht="30" customHeight="1">
      <c r="B47" s="147" t="s">
        <v>1355</v>
      </c>
      <c r="C47" s="147"/>
      <c r="D47" s="147"/>
      <c r="E47" s="147"/>
      <c r="F47" s="147"/>
      <c r="G47" s="147"/>
      <c r="H47" s="147"/>
      <c r="I47" s="147"/>
      <c r="J47" s="147"/>
      <c r="K47" s="147"/>
      <c r="L47" s="147"/>
      <c r="M47" s="147"/>
      <c r="N47" s="147"/>
    </row>
    <row r="48" spans="2:14" ht="30" customHeight="1">
      <c r="B48" s="147"/>
      <c r="C48" s="147"/>
      <c r="D48" s="147"/>
      <c r="E48" s="147"/>
      <c r="F48" s="147"/>
      <c r="G48" s="147"/>
      <c r="H48" s="147"/>
      <c r="I48" s="147"/>
      <c r="J48" s="147"/>
      <c r="K48" s="147"/>
      <c r="L48" s="147"/>
      <c r="M48" s="147"/>
      <c r="N48" s="147"/>
    </row>
    <row r="50" spans="1:15">
      <c r="B50" t="s">
        <v>1356</v>
      </c>
      <c r="F50" t="s">
        <v>1357</v>
      </c>
      <c r="K50" t="s">
        <v>1358</v>
      </c>
    </row>
    <row r="57" spans="1:15" ht="28.05" customHeight="1">
      <c r="A57" s="189" t="s">
        <v>1398</v>
      </c>
      <c r="B57" s="158"/>
      <c r="C57" s="158"/>
      <c r="D57" s="158"/>
      <c r="E57" s="158"/>
      <c r="F57" s="158"/>
      <c r="G57" s="158"/>
      <c r="H57" s="158"/>
      <c r="I57" s="158"/>
      <c r="J57" s="158"/>
      <c r="K57" s="158"/>
      <c r="L57" s="158"/>
      <c r="M57" s="158"/>
      <c r="N57" s="158"/>
      <c r="O57" s="158"/>
    </row>
    <row r="60" spans="1:15" ht="19.2">
      <c r="A60" s="186" t="s">
        <v>490</v>
      </c>
      <c r="B60" s="186"/>
      <c r="C60" s="186"/>
      <c r="D60" s="186"/>
      <c r="E60" s="186"/>
      <c r="F60" s="186"/>
      <c r="G60" s="186"/>
      <c r="H60" s="186"/>
      <c r="I60" s="186"/>
      <c r="J60" s="186"/>
      <c r="K60" s="186"/>
      <c r="L60" s="186"/>
      <c r="M60" s="186"/>
      <c r="N60" s="186"/>
      <c r="O60" s="186"/>
    </row>
    <row r="61" spans="1:15">
      <c r="A61" s="157" t="s">
        <v>491</v>
      </c>
      <c r="B61" s="157"/>
      <c r="C61" s="157"/>
      <c r="D61" s="157"/>
      <c r="E61" s="157"/>
      <c r="F61" s="157"/>
      <c r="G61" s="157"/>
      <c r="H61" s="157"/>
      <c r="I61" s="157"/>
      <c r="J61" s="157"/>
      <c r="K61" s="157"/>
      <c r="L61" s="157"/>
      <c r="M61" s="157"/>
      <c r="N61" s="157"/>
      <c r="O61" s="157"/>
    </row>
    <row r="63" spans="1:15">
      <c r="A63" t="s">
        <v>492</v>
      </c>
      <c r="B63" t="s">
        <v>493</v>
      </c>
      <c r="D63" t="s">
        <v>494</v>
      </c>
      <c r="E63" s="158" t="s">
        <v>495</v>
      </c>
      <c r="F63" s="158"/>
      <c r="G63" s="158"/>
      <c r="H63" s="158"/>
      <c r="I63" s="158"/>
      <c r="J63" s="158"/>
      <c r="K63" s="158"/>
      <c r="L63" s="158"/>
      <c r="M63" s="158"/>
      <c r="N63" s="158"/>
      <c r="O63" s="158"/>
    </row>
    <row r="65" spans="1:15" ht="26.4">
      <c r="A65" s="50" t="s">
        <v>496</v>
      </c>
      <c r="B65" s="50" t="s">
        <v>446</v>
      </c>
      <c r="C65" s="50" t="s">
        <v>56</v>
      </c>
      <c r="D65" s="50" t="s">
        <v>58</v>
      </c>
      <c r="E65" s="50" t="s">
        <v>497</v>
      </c>
      <c r="F65" s="50" t="s">
        <v>498</v>
      </c>
      <c r="G65" s="50" t="s">
        <v>499</v>
      </c>
      <c r="H65" s="50" t="s">
        <v>500</v>
      </c>
      <c r="I65" s="50" t="s">
        <v>501</v>
      </c>
      <c r="J65" s="50" t="s">
        <v>502</v>
      </c>
      <c r="K65" s="50" t="s">
        <v>503</v>
      </c>
      <c r="L65" s="50" t="s">
        <v>504</v>
      </c>
      <c r="M65" s="50" t="s">
        <v>505</v>
      </c>
      <c r="N65" s="50" t="s">
        <v>506</v>
      </c>
      <c r="O65" s="50" t="s">
        <v>507</v>
      </c>
    </row>
    <row r="66" spans="1:15" ht="26.4">
      <c r="A66" s="51" t="s">
        <v>508</v>
      </c>
      <c r="B66" s="51" t="str">
        <f>'06_Presupuesto'!A183</f>
        <v>B.1.1.1</v>
      </c>
      <c r="C66" s="51" t="str">
        <f>'06_Presupuesto'!C183</f>
        <v>Excavaciones</v>
      </c>
      <c r="D66" s="51" t="str">
        <f>'06_Presupuesto'!D183</f>
        <v>M3</v>
      </c>
      <c r="E66" s="51">
        <f>'06_Presupuesto'!E183</f>
        <v>15</v>
      </c>
      <c r="F66" s="64">
        <f>'06_Presupuesto'!G183</f>
        <v>35294.117647058825</v>
      </c>
      <c r="G66" s="76">
        <f>0</f>
        <v>0</v>
      </c>
      <c r="H66" s="76">
        <f>I66-G66</f>
        <v>15</v>
      </c>
      <c r="I66" s="76">
        <f>E66*MAX(0,MIN(1,(EOMONTH('02_Rendimientos'!$B$79,0)-'06_Presupuesto'!J183+1)/('06_Presupuesto'!K183-'06_Presupuesto'!J183+1)))</f>
        <v>15</v>
      </c>
      <c r="J66" s="64">
        <f>I66*F66</f>
        <v>529411.76470588241</v>
      </c>
      <c r="K66" s="70">
        <f>I66/E66</f>
        <v>1</v>
      </c>
      <c r="L66" s="76">
        <f>E66-I66</f>
        <v>0</v>
      </c>
      <c r="M66" s="64">
        <f>H66*F66*(1+'02_Rendimientos'!$B$83+'02_Rendimientos'!$B$84)</f>
        <v>661764.70588235301</v>
      </c>
      <c r="N66" s="64">
        <f>L66*F66</f>
        <v>0</v>
      </c>
      <c r="O66" s="51" t="str">
        <f>IF(AND(I66&lt;=E66,H66&gt;=0),"Consistente","Revisar")</f>
        <v>Consistente</v>
      </c>
    </row>
    <row r="67" spans="1:15" ht="26.4">
      <c r="A67" s="52" t="s">
        <v>508</v>
      </c>
      <c r="B67" s="52" t="str">
        <f>'06_Presupuesto'!A184</f>
        <v>B.1.1.2</v>
      </c>
      <c r="C67" s="52" t="str">
        <f>'06_Presupuesto'!C184</f>
        <v>Emplantillado</v>
      </c>
      <c r="D67" s="52" t="str">
        <f>'06_Presupuesto'!D184</f>
        <v>M2</v>
      </c>
      <c r="E67" s="52">
        <f>'06_Presupuesto'!E184</f>
        <v>23</v>
      </c>
      <c r="F67" s="63">
        <f>'06_Presupuesto'!G184</f>
        <v>16386.55462184874</v>
      </c>
      <c r="G67" s="77">
        <f>0</f>
        <v>0</v>
      </c>
      <c r="H67" s="77">
        <f>I67-G67</f>
        <v>0</v>
      </c>
      <c r="I67" s="77">
        <f>E67*MAX(0,MIN(1,(EOMONTH('02_Rendimientos'!$B$79,0)-'06_Presupuesto'!J184+1)/('06_Presupuesto'!K184-'06_Presupuesto'!J184+1)))</f>
        <v>0</v>
      </c>
      <c r="J67" s="63">
        <f>I67*F67</f>
        <v>0</v>
      </c>
      <c r="K67" s="69">
        <f>I67/E67</f>
        <v>0</v>
      </c>
      <c r="L67" s="77">
        <f>E67-I67</f>
        <v>23</v>
      </c>
      <c r="M67" s="63">
        <f>H67*F67*(1+'02_Rendimientos'!$B$83+'02_Rendimientos'!$B$84)</f>
        <v>0</v>
      </c>
      <c r="N67" s="63">
        <f>L67*F67</f>
        <v>376890.75630252104</v>
      </c>
      <c r="O67" s="52" t="str">
        <f>IF(AND(I67&lt;=E67,H67&gt;=0),"Consistente","Revisar")</f>
        <v>Consistente</v>
      </c>
    </row>
    <row r="68" spans="1:15" ht="26.4">
      <c r="A68" s="51" t="s">
        <v>508</v>
      </c>
      <c r="B68" s="51" t="str">
        <f>'06_Presupuesto'!A185</f>
        <v>B.1.1.3</v>
      </c>
      <c r="C68" s="51" t="str">
        <f>'06_Presupuesto'!C185</f>
        <v>Cimientos</v>
      </c>
      <c r="D68" s="51" t="str">
        <f>'06_Presupuesto'!D185</f>
        <v>M3</v>
      </c>
      <c r="E68" s="51">
        <f>'06_Presupuesto'!E185</f>
        <v>14</v>
      </c>
      <c r="F68" s="64">
        <f>'06_Presupuesto'!G185</f>
        <v>189075.63025210085</v>
      </c>
      <c r="G68" s="76">
        <f>0</f>
        <v>0</v>
      </c>
      <c r="H68" s="76">
        <f>I68-G68</f>
        <v>0</v>
      </c>
      <c r="I68" s="76">
        <f>E68*MAX(0,MIN(1,(EOMONTH('02_Rendimientos'!$B$79,0)-'06_Presupuesto'!J185+1)/('06_Presupuesto'!K185-'06_Presupuesto'!J185+1)))</f>
        <v>0</v>
      </c>
      <c r="J68" s="64">
        <f>I68*F68</f>
        <v>0</v>
      </c>
      <c r="K68" s="70">
        <f>I68/E68</f>
        <v>0</v>
      </c>
      <c r="L68" s="76">
        <f>E68-I68</f>
        <v>14</v>
      </c>
      <c r="M68" s="64">
        <f>H68*F68*(1+'02_Rendimientos'!$B$83+'02_Rendimientos'!$B$84)</f>
        <v>0</v>
      </c>
      <c r="N68" s="64">
        <f>L68*F68</f>
        <v>2647058.823529412</v>
      </c>
      <c r="O68" s="51" t="str">
        <f>IF(AND(I68&lt;=E68,H68&gt;=0),"Consistente","Revisar")</f>
        <v>Consistente</v>
      </c>
    </row>
    <row r="69" spans="1:15" ht="26.4">
      <c r="A69" s="52" t="s">
        <v>508</v>
      </c>
      <c r="B69" s="52" t="str">
        <f>'06_Presupuesto'!A186</f>
        <v>B.1.2.1</v>
      </c>
      <c r="C69" s="52" t="str">
        <f>'06_Presupuesto'!C186</f>
        <v>Preparación de la subrasante</v>
      </c>
      <c r="D69" s="52" t="str">
        <f>'06_Presupuesto'!D186</f>
        <v>M2</v>
      </c>
      <c r="E69" s="52">
        <f>'06_Presupuesto'!E186</f>
        <v>143</v>
      </c>
      <c r="F69" s="63">
        <f>'06_Presupuesto'!G186</f>
        <v>2689.0756302521008</v>
      </c>
      <c r="G69" s="77">
        <f>0</f>
        <v>0</v>
      </c>
      <c r="H69" s="77">
        <f>I69-G69</f>
        <v>111.22222222222223</v>
      </c>
      <c r="I69" s="77">
        <f>E69*MAX(0,MIN(1,(EOMONTH('02_Rendimientos'!$B$79,0)-'06_Presupuesto'!J186+1)/('06_Presupuesto'!K186-'06_Presupuesto'!J186+1)))</f>
        <v>111.22222222222223</v>
      </c>
      <c r="J69" s="63">
        <f>I69*F69</f>
        <v>299084.96732026146</v>
      </c>
      <c r="K69" s="69">
        <f>I69/E69</f>
        <v>0.77777777777777779</v>
      </c>
      <c r="L69" s="77">
        <f>E69-I69</f>
        <v>31.777777777777771</v>
      </c>
      <c r="M69" s="63">
        <f>H69*F69*(1+'02_Rendimientos'!$B$83+'02_Rendimientos'!$B$84)</f>
        <v>373856.20915032685</v>
      </c>
      <c r="N69" s="63">
        <f>L69*F69</f>
        <v>85452.847805788959</v>
      </c>
      <c r="O69" s="52" t="str">
        <f>IF(AND(I69&lt;=E69,H69&gt;=0),"Consistente","Revisar")</f>
        <v>Consistente</v>
      </c>
    </row>
    <row r="70" spans="1:15" ht="26.4">
      <c r="A70" s="51" t="s">
        <v>508</v>
      </c>
      <c r="B70" s="51" t="str">
        <f>'06_Presupuesto'!A187</f>
        <v>B.1.2.2</v>
      </c>
      <c r="C70" s="51" t="str">
        <f>'06_Presupuesto'!C187</f>
        <v>Base Estabilizada e=8cm</v>
      </c>
      <c r="D70" s="51" t="str">
        <f>'06_Presupuesto'!D187</f>
        <v>M3</v>
      </c>
      <c r="E70" s="51">
        <f>'06_Presupuesto'!E187</f>
        <v>11.44</v>
      </c>
      <c r="F70" s="64">
        <f>'06_Presupuesto'!G187</f>
        <v>35294.117647058825</v>
      </c>
      <c r="G70" s="76">
        <f>0</f>
        <v>0</v>
      </c>
      <c r="H70" s="76">
        <f>I70-G70</f>
        <v>8.8977777777777778</v>
      </c>
      <c r="I70" s="76">
        <f>E70*MAX(0,MIN(1,(EOMONTH('02_Rendimientos'!$B$79,0)-'06_Presupuesto'!J187+1)/('06_Presupuesto'!K187-'06_Presupuesto'!J187+1)))</f>
        <v>8.8977777777777778</v>
      </c>
      <c r="J70" s="64">
        <f>I70*F70</f>
        <v>314039.21568627452</v>
      </c>
      <c r="K70" s="70">
        <f>I70/E70</f>
        <v>0.77777777777777779</v>
      </c>
      <c r="L70" s="76">
        <f>E70-I70</f>
        <v>2.5422222222222217</v>
      </c>
      <c r="M70" s="64">
        <f>H70*F70*(1+'02_Rendimientos'!$B$83+'02_Rendimientos'!$B$84)</f>
        <v>392549.01960784313</v>
      </c>
      <c r="N70" s="64">
        <f>L70*F70</f>
        <v>89725.490196078419</v>
      </c>
      <c r="O70" s="51" t="str">
        <f>IF(AND(I70&lt;=E70,H70&gt;=0),"Consistente","Revisar")</f>
        <v>Consistente</v>
      </c>
    </row>
    <row r="71" spans="1:15" ht="26.4">
      <c r="A71" s="52" t="s">
        <v>508</v>
      </c>
      <c r="B71" s="52" t="str">
        <f>'06_Presupuesto'!A188</f>
        <v>B.1.2.3</v>
      </c>
      <c r="C71" s="52" t="str">
        <f>'06_Presupuesto'!C188</f>
        <v>Impermeabilización film de Polietileno e=0,10mm</v>
      </c>
      <c r="D71" s="52" t="str">
        <f>'06_Presupuesto'!D188</f>
        <v>M2</v>
      </c>
      <c r="E71" s="52">
        <f>'06_Presupuesto'!E188</f>
        <v>143</v>
      </c>
      <c r="F71" s="63">
        <f>'06_Presupuesto'!G188</f>
        <v>1344.5378151260504</v>
      </c>
      <c r="G71" s="77">
        <f>0</f>
        <v>0</v>
      </c>
      <c r="H71" s="77">
        <f>I71-G71</f>
        <v>0</v>
      </c>
      <c r="I71" s="77">
        <f>E71*MAX(0,MIN(1,(EOMONTH('02_Rendimientos'!$B$79,0)-'06_Presupuesto'!J188+1)/('06_Presupuesto'!K188-'06_Presupuesto'!J188+1)))</f>
        <v>0</v>
      </c>
      <c r="J71" s="63">
        <f>I71*F71</f>
        <v>0</v>
      </c>
      <c r="K71" s="69">
        <f>I71/E71</f>
        <v>0</v>
      </c>
      <c r="L71" s="77">
        <f>E71-I71</f>
        <v>143</v>
      </c>
      <c r="M71" s="63">
        <f>H71*F71*(1+'02_Rendimientos'!$B$83+'02_Rendimientos'!$B$84)</f>
        <v>0</v>
      </c>
      <c r="N71" s="63">
        <f>L71*F71</f>
        <v>192268.90756302522</v>
      </c>
      <c r="O71" s="52" t="str">
        <f>IF(AND(I71&lt;=E71,H71&gt;=0),"Consistente","Revisar")</f>
        <v>Consistente</v>
      </c>
    </row>
    <row r="72" spans="1:15" ht="26.4">
      <c r="A72" s="51" t="s">
        <v>508</v>
      </c>
      <c r="B72" s="51" t="str">
        <f>'06_Presupuesto'!A189</f>
        <v>B.1.2.4</v>
      </c>
      <c r="C72" s="51" t="str">
        <f>'06_Presupuesto'!C189</f>
        <v>Cama de Ripio e=8cm</v>
      </c>
      <c r="D72" s="51" t="str">
        <f>'06_Presupuesto'!D189</f>
        <v>M3</v>
      </c>
      <c r="E72" s="51">
        <f>'06_Presupuesto'!E189</f>
        <v>11.44</v>
      </c>
      <c r="F72" s="64">
        <f>'06_Presupuesto'!G189</f>
        <v>37815.126050420171</v>
      </c>
      <c r="G72" s="76">
        <f>0</f>
        <v>0</v>
      </c>
      <c r="H72" s="76">
        <f>I72-G72</f>
        <v>0</v>
      </c>
      <c r="I72" s="76">
        <f>E72*MAX(0,MIN(1,(EOMONTH('02_Rendimientos'!$B$79,0)-'06_Presupuesto'!J189+1)/('06_Presupuesto'!K189-'06_Presupuesto'!J189+1)))</f>
        <v>0</v>
      </c>
      <c r="J72" s="64">
        <f>I72*F72</f>
        <v>0</v>
      </c>
      <c r="K72" s="70">
        <f>I72/E72</f>
        <v>0</v>
      </c>
      <c r="L72" s="76">
        <f>E72-I72</f>
        <v>11.44</v>
      </c>
      <c r="M72" s="64">
        <f>H72*F72*(1+'02_Rendimientos'!$B$83+'02_Rendimientos'!$B$84)</f>
        <v>0</v>
      </c>
      <c r="N72" s="64">
        <f>L72*F72</f>
        <v>432605.04201680672</v>
      </c>
      <c r="O72" s="51" t="str">
        <f>IF(AND(I72&lt;=E72,H72&gt;=0),"Consistente","Revisar")</f>
        <v>Consistente</v>
      </c>
    </row>
    <row r="73" spans="1:15" ht="26.4">
      <c r="A73" s="52" t="s">
        <v>508</v>
      </c>
      <c r="B73" s="52" t="str">
        <f>'06_Presupuesto'!A190</f>
        <v>B.1.2.5</v>
      </c>
      <c r="C73" s="52" t="str">
        <f>'06_Presupuesto'!C190</f>
        <v>Malla Acma C-92</v>
      </c>
      <c r="D73" s="52" t="str">
        <f>'06_Presupuesto'!D190</f>
        <v>M2</v>
      </c>
      <c r="E73" s="52">
        <f>'06_Presupuesto'!E190</f>
        <v>143</v>
      </c>
      <c r="F73" s="63">
        <f>'06_Presupuesto'!G190</f>
        <v>4537.8151260504201</v>
      </c>
      <c r="G73" s="77">
        <f>0</f>
        <v>0</v>
      </c>
      <c r="H73" s="77">
        <f>I73-G73</f>
        <v>0</v>
      </c>
      <c r="I73" s="77">
        <f>E73*MAX(0,MIN(1,(EOMONTH('02_Rendimientos'!$B$79,0)-'06_Presupuesto'!J190+1)/('06_Presupuesto'!K190-'06_Presupuesto'!J190+1)))</f>
        <v>0</v>
      </c>
      <c r="J73" s="63">
        <f>I73*F73</f>
        <v>0</v>
      </c>
      <c r="K73" s="69">
        <f>I73/E73</f>
        <v>0</v>
      </c>
      <c r="L73" s="77">
        <f>E73-I73</f>
        <v>143</v>
      </c>
      <c r="M73" s="63">
        <f>H73*F73*(1+'02_Rendimientos'!$B$83+'02_Rendimientos'!$B$84)</f>
        <v>0</v>
      </c>
      <c r="N73" s="63">
        <f>L73*F73</f>
        <v>648907.56302521005</v>
      </c>
      <c r="O73" s="52" t="str">
        <f>IF(AND(I73&lt;=E73,H73&gt;=0),"Consistente","Revisar")</f>
        <v>Consistente</v>
      </c>
    </row>
    <row r="74" spans="1:15" ht="26.4">
      <c r="A74" s="51" t="s">
        <v>508</v>
      </c>
      <c r="B74" s="51" t="str">
        <f>'06_Presupuesto'!A191</f>
        <v>B.1.2.6</v>
      </c>
      <c r="C74" s="51" t="str">
        <f>'06_Presupuesto'!C191</f>
        <v>Radier e= 7cm</v>
      </c>
      <c r="D74" s="51" t="str">
        <f>'06_Presupuesto'!D191</f>
        <v>M2</v>
      </c>
      <c r="E74" s="51">
        <f>'06_Presupuesto'!E191</f>
        <v>143</v>
      </c>
      <c r="F74" s="64">
        <f>'06_Presupuesto'!G191</f>
        <v>13277.310924369749</v>
      </c>
      <c r="G74" s="76">
        <f>0</f>
        <v>0</v>
      </c>
      <c r="H74" s="76">
        <f>I74-G74</f>
        <v>0</v>
      </c>
      <c r="I74" s="76">
        <f>E74*MAX(0,MIN(1,(EOMONTH('02_Rendimientos'!$B$79,0)-'06_Presupuesto'!J191+1)/('06_Presupuesto'!K191-'06_Presupuesto'!J191+1)))</f>
        <v>0</v>
      </c>
      <c r="J74" s="64">
        <f>I74*F74</f>
        <v>0</v>
      </c>
      <c r="K74" s="70">
        <f>I74/E74</f>
        <v>0</v>
      </c>
      <c r="L74" s="76">
        <f>E74-I74</f>
        <v>143</v>
      </c>
      <c r="M74" s="64">
        <f>H74*F74*(1+'02_Rendimientos'!$B$83+'02_Rendimientos'!$B$84)</f>
        <v>0</v>
      </c>
      <c r="N74" s="64">
        <f>L74*F74</f>
        <v>1898655.4621848741</v>
      </c>
      <c r="O74" s="51" t="str">
        <f>IF(AND(I74&lt;=E74,H74&gt;=0),"Consistente","Revisar")</f>
        <v>Consistente</v>
      </c>
    </row>
    <row r="75" spans="1:15" ht="26.4">
      <c r="A75" s="52" t="s">
        <v>508</v>
      </c>
      <c r="B75" s="52" t="str">
        <f>'06_Presupuesto'!A192</f>
        <v>B.1.3.1</v>
      </c>
      <c r="C75" s="52" t="str">
        <f>'06_Presupuesto'!C192</f>
        <v>Estabilizado Compactado e=20cm</v>
      </c>
      <c r="D75" s="52" t="str">
        <f>'06_Presupuesto'!D192</f>
        <v>M3</v>
      </c>
      <c r="E75" s="52">
        <f>'06_Presupuesto'!E192</f>
        <v>18.649999999999999</v>
      </c>
      <c r="F75" s="63">
        <f>'06_Presupuesto'!G192</f>
        <v>36974.789915966387</v>
      </c>
      <c r="G75" s="77">
        <f>0</f>
        <v>0</v>
      </c>
      <c r="H75" s="77">
        <f>I75-G75</f>
        <v>14.505555555555555</v>
      </c>
      <c r="I75" s="77">
        <f>E75*MAX(0,MIN(1,(EOMONTH('02_Rendimientos'!$B$79,0)-'06_Presupuesto'!J192+1)/('06_Presupuesto'!K192-'06_Presupuesto'!J192+1)))</f>
        <v>14.505555555555555</v>
      </c>
      <c r="J75" s="63">
        <f>I75*F75</f>
        <v>536339.86928104574</v>
      </c>
      <c r="K75" s="69">
        <f>I75/E75</f>
        <v>0.77777777777777779</v>
      </c>
      <c r="L75" s="77">
        <f>E75-I75</f>
        <v>4.1444444444444439</v>
      </c>
      <c r="M75" s="63">
        <f>H75*F75*(1+'02_Rendimientos'!$B$83+'02_Rendimientos'!$B$84)</f>
        <v>670424.83660130715</v>
      </c>
      <c r="N75" s="63">
        <f>L75*F75</f>
        <v>153239.96265172734</v>
      </c>
      <c r="O75" s="52" t="str">
        <f>IF(AND(I75&lt;=E75,H75&gt;=0),"Consistente","Revisar")</f>
        <v>Consistente</v>
      </c>
    </row>
    <row r="76" spans="1:15" ht="26.4">
      <c r="A76" s="51" t="s">
        <v>508</v>
      </c>
      <c r="B76" s="51" t="str">
        <f>'06_Presupuesto'!A193</f>
        <v>B.1.3.2</v>
      </c>
      <c r="C76" s="51" t="str">
        <f>'06_Presupuesto'!C193</f>
        <v>Ripio Compactado e=10cm</v>
      </c>
      <c r="D76" s="51" t="str">
        <f>'06_Presupuesto'!D193</f>
        <v>M3</v>
      </c>
      <c r="E76" s="51">
        <f>'06_Presupuesto'!E193</f>
        <v>9.3239999999999998</v>
      </c>
      <c r="F76" s="64">
        <f>'06_Presupuesto'!G193</f>
        <v>38655.462184873948</v>
      </c>
      <c r="G76" s="76">
        <f>0</f>
        <v>0</v>
      </c>
      <c r="H76" s="76">
        <f>I76-G76</f>
        <v>7.2519999999999998</v>
      </c>
      <c r="I76" s="76">
        <f>E76*MAX(0,MIN(1,(EOMONTH('02_Rendimientos'!$B$79,0)-'06_Presupuesto'!J193+1)/('06_Presupuesto'!K193-'06_Presupuesto'!J193+1)))</f>
        <v>7.2519999999999998</v>
      </c>
      <c r="J76" s="64">
        <f>I76*F76</f>
        <v>280329.41176470584</v>
      </c>
      <c r="K76" s="70">
        <f>I76/E76</f>
        <v>0.77777777777777779</v>
      </c>
      <c r="L76" s="76">
        <f>E76-I76</f>
        <v>2.0720000000000001</v>
      </c>
      <c r="M76" s="64">
        <f>H76*F76*(1+'02_Rendimientos'!$B$83+'02_Rendimientos'!$B$84)</f>
        <v>350411.76470588229</v>
      </c>
      <c r="N76" s="64">
        <f>L76*F76</f>
        <v>80094.117647058825</v>
      </c>
      <c r="O76" s="51" t="str">
        <f>IF(AND(I76&lt;=E76,H76&gt;=0),"Consistente","Revisar")</f>
        <v>Consistente</v>
      </c>
    </row>
    <row r="77" spans="1:15" ht="26.4">
      <c r="A77" s="52" t="s">
        <v>508</v>
      </c>
      <c r="B77" s="52" t="str">
        <f>'06_Presupuesto'!A194</f>
        <v>B.1.3.3</v>
      </c>
      <c r="C77" s="52" t="str">
        <f>'06_Presupuesto'!C194</f>
        <v>Polietileno e=0,15mm</v>
      </c>
      <c r="D77" s="52" t="str">
        <f>'06_Presupuesto'!D194</f>
        <v>M2</v>
      </c>
      <c r="E77" s="52">
        <f>'06_Presupuesto'!E194</f>
        <v>93.24</v>
      </c>
      <c r="F77" s="63">
        <f>'06_Presupuesto'!G194</f>
        <v>1512.6050420168067</v>
      </c>
      <c r="G77" s="77">
        <f>0</f>
        <v>0</v>
      </c>
      <c r="H77" s="77">
        <f>I77-G77</f>
        <v>0</v>
      </c>
      <c r="I77" s="77">
        <f>E77*MAX(0,MIN(1,(EOMONTH('02_Rendimientos'!$B$79,0)-'06_Presupuesto'!J194+1)/('06_Presupuesto'!K194-'06_Presupuesto'!J194+1)))</f>
        <v>0</v>
      </c>
      <c r="J77" s="63">
        <f>I77*F77</f>
        <v>0</v>
      </c>
      <c r="K77" s="69">
        <f>I77/E77</f>
        <v>0</v>
      </c>
      <c r="L77" s="77">
        <f>E77-I77</f>
        <v>93.24</v>
      </c>
      <c r="M77" s="63">
        <f>H77*F77*(1+'02_Rendimientos'!$B$83+'02_Rendimientos'!$B$84)</f>
        <v>0</v>
      </c>
      <c r="N77" s="63">
        <f>L77*F77</f>
        <v>141035.29411764705</v>
      </c>
      <c r="O77" s="52" t="str">
        <f>IF(AND(I77&lt;=E77,H77&gt;=0),"Consistente","Revisar")</f>
        <v>Consistente</v>
      </c>
    </row>
    <row r="78" spans="1:15" ht="26.4">
      <c r="A78" s="51" t="s">
        <v>508</v>
      </c>
      <c r="B78" s="51" t="str">
        <f>'06_Presupuesto'!A195</f>
        <v>B.1.3.4</v>
      </c>
      <c r="C78" s="51" t="str">
        <f>'06_Presupuesto'!C195</f>
        <v>Radier e=10cm</v>
      </c>
      <c r="D78" s="51" t="str">
        <f>'06_Presupuesto'!D195</f>
        <v>M2</v>
      </c>
      <c r="E78" s="51">
        <f>'06_Presupuesto'!E195</f>
        <v>93.24</v>
      </c>
      <c r="F78" s="64">
        <f>'06_Presupuesto'!G195</f>
        <v>16638.655462184874</v>
      </c>
      <c r="G78" s="76">
        <f>0</f>
        <v>0</v>
      </c>
      <c r="H78" s="76">
        <f>I78-G78</f>
        <v>0</v>
      </c>
      <c r="I78" s="76">
        <f>E78*MAX(0,MIN(1,(EOMONTH('02_Rendimientos'!$B$79,0)-'06_Presupuesto'!J195+1)/('06_Presupuesto'!K195-'06_Presupuesto'!J195+1)))</f>
        <v>0</v>
      </c>
      <c r="J78" s="64">
        <f>I78*F78</f>
        <v>0</v>
      </c>
      <c r="K78" s="70">
        <f>I78/E78</f>
        <v>0</v>
      </c>
      <c r="L78" s="76">
        <f>E78-I78</f>
        <v>93.24</v>
      </c>
      <c r="M78" s="64">
        <f>H78*F78*(1+'02_Rendimientos'!$B$83+'02_Rendimientos'!$B$84)</f>
        <v>0</v>
      </c>
      <c r="N78" s="64">
        <f>L78*F78</f>
        <v>1551388.2352941176</v>
      </c>
      <c r="O78" s="51" t="str">
        <f>IF(AND(I78&lt;=E78,H78&gt;=0),"Consistente","Revisar")</f>
        <v>Consistente</v>
      </c>
    </row>
    <row r="79" spans="1:15" ht="26.4">
      <c r="A79" s="52" t="s">
        <v>508</v>
      </c>
      <c r="B79" s="52" t="str">
        <f>'06_Presupuesto'!A196</f>
        <v>B.1.4.1</v>
      </c>
      <c r="C79" s="52" t="str">
        <f>'06_Presupuesto'!C196</f>
        <v>Estructura de Metalcon en Muros</v>
      </c>
      <c r="D79" s="52" t="str">
        <f>'06_Presupuesto'!D196</f>
        <v>M2</v>
      </c>
      <c r="E79" s="52">
        <f>'06_Presupuesto'!E196</f>
        <v>236</v>
      </c>
      <c r="F79" s="63">
        <f>'06_Presupuesto'!G196</f>
        <v>21680.672268907565</v>
      </c>
      <c r="G79" s="77">
        <f>0</f>
        <v>0</v>
      </c>
      <c r="H79" s="77">
        <f>I79-G79</f>
        <v>0</v>
      </c>
      <c r="I79" s="77">
        <f>E79*MAX(0,MIN(1,(EOMONTH('02_Rendimientos'!$B$79,0)-'06_Presupuesto'!J196+1)/('06_Presupuesto'!K196-'06_Presupuesto'!J196+1)))</f>
        <v>0</v>
      </c>
      <c r="J79" s="63">
        <f>I79*F79</f>
        <v>0</v>
      </c>
      <c r="K79" s="69">
        <f>I79/E79</f>
        <v>0</v>
      </c>
      <c r="L79" s="77">
        <f>E79-I79</f>
        <v>236</v>
      </c>
      <c r="M79" s="63">
        <f>H79*F79*(1+'02_Rendimientos'!$B$83+'02_Rendimientos'!$B$84)</f>
        <v>0</v>
      </c>
      <c r="N79" s="63">
        <f>L79*F79</f>
        <v>5116638.6554621849</v>
      </c>
      <c r="O79" s="52" t="str">
        <f>IF(AND(I79&lt;=E79,H79&gt;=0),"Consistente","Revisar")</f>
        <v>Consistente</v>
      </c>
    </row>
    <row r="80" spans="1:15" ht="26.4">
      <c r="A80" s="51" t="s">
        <v>508</v>
      </c>
      <c r="B80" s="51" t="str">
        <f>'06_Presupuesto'!A197</f>
        <v>B.1.4.2</v>
      </c>
      <c r="C80" s="51" t="str">
        <f>'06_Presupuesto'!C197</f>
        <v>Planchas de OSB e=11.1mm</v>
      </c>
      <c r="D80" s="51" t="str">
        <f>'06_Presupuesto'!D197</f>
        <v>M2</v>
      </c>
      <c r="E80" s="51">
        <f>'06_Presupuesto'!E197</f>
        <v>153</v>
      </c>
      <c r="F80" s="64">
        <f>'06_Presupuesto'!G197</f>
        <v>11092.436974789916</v>
      </c>
      <c r="G80" s="76">
        <f>0</f>
        <v>0</v>
      </c>
      <c r="H80" s="76">
        <f>I80-G80</f>
        <v>0</v>
      </c>
      <c r="I80" s="76">
        <f>E80*MAX(0,MIN(1,(EOMONTH('02_Rendimientos'!$B$79,0)-'06_Presupuesto'!J197+1)/('06_Presupuesto'!K197-'06_Presupuesto'!J197+1)))</f>
        <v>0</v>
      </c>
      <c r="J80" s="64">
        <f>I80*F80</f>
        <v>0</v>
      </c>
      <c r="K80" s="70">
        <f>I80/E80</f>
        <v>0</v>
      </c>
      <c r="L80" s="76">
        <f>E80-I80</f>
        <v>153</v>
      </c>
      <c r="M80" s="64">
        <f>H80*F80*(1+'02_Rendimientos'!$B$83+'02_Rendimientos'!$B$84)</f>
        <v>0</v>
      </c>
      <c r="N80" s="64">
        <f>L80*F80</f>
        <v>1697142.8571428573</v>
      </c>
      <c r="O80" s="51" t="str">
        <f>IF(AND(I80&lt;=E80,H80&gt;=0),"Consistente","Revisar")</f>
        <v>Consistente</v>
      </c>
    </row>
    <row r="81" spans="1:15" ht="26.4">
      <c r="A81" s="52" t="s">
        <v>508</v>
      </c>
      <c r="B81" s="52" t="str">
        <f>'06_Presupuesto'!A198</f>
        <v>B.1.4.3</v>
      </c>
      <c r="C81" s="52" t="str">
        <f>'06_Presupuesto'!C198</f>
        <v>Forro Exterior</v>
      </c>
      <c r="D81" s="52" t="str">
        <f>'06_Presupuesto'!D198</f>
        <v>M2</v>
      </c>
      <c r="E81" s="52">
        <f>'06_Presupuesto'!E198</f>
        <v>153</v>
      </c>
      <c r="F81" s="63">
        <f>'06_Presupuesto'!G198</f>
        <v>19327.731092436974</v>
      </c>
      <c r="G81" s="77">
        <f>0</f>
        <v>0</v>
      </c>
      <c r="H81" s="77">
        <f>I81-G81</f>
        <v>0</v>
      </c>
      <c r="I81" s="77">
        <f>E81*MAX(0,MIN(1,(EOMONTH('02_Rendimientos'!$B$79,0)-'06_Presupuesto'!J198+1)/('06_Presupuesto'!K198-'06_Presupuesto'!J198+1)))</f>
        <v>0</v>
      </c>
      <c r="J81" s="63">
        <f>I81*F81</f>
        <v>0</v>
      </c>
      <c r="K81" s="69">
        <f>I81/E81</f>
        <v>0</v>
      </c>
      <c r="L81" s="77">
        <f>E81-I81</f>
        <v>153</v>
      </c>
      <c r="M81" s="63">
        <f>H81*F81*(1+'02_Rendimientos'!$B$83+'02_Rendimientos'!$B$84)</f>
        <v>0</v>
      </c>
      <c r="N81" s="63">
        <f>L81*F81</f>
        <v>2957142.8571428568</v>
      </c>
      <c r="O81" s="52" t="str">
        <f>IF(AND(I81&lt;=E81,H81&gt;=0),"Consistente","Revisar")</f>
        <v>Consistente</v>
      </c>
    </row>
    <row r="82" spans="1:15" ht="26.4">
      <c r="A82" s="51" t="s">
        <v>508</v>
      </c>
      <c r="B82" s="51" t="str">
        <f>'06_Presupuesto'!A199</f>
        <v>B.1.4.4</v>
      </c>
      <c r="C82" s="51" t="str">
        <f>'06_Presupuesto'!C199</f>
        <v>Forro Interior Volcanita y Aleros Exteriores</v>
      </c>
      <c r="D82" s="51" t="str">
        <f>'06_Presupuesto'!D199</f>
        <v>M2</v>
      </c>
      <c r="E82" s="51">
        <f>'06_Presupuesto'!E199</f>
        <v>180</v>
      </c>
      <c r="F82" s="64">
        <f>'06_Presupuesto'!G199</f>
        <v>10756.302521008403</v>
      </c>
      <c r="G82" s="76">
        <f>0</f>
        <v>0</v>
      </c>
      <c r="H82" s="76">
        <f>I82-G82</f>
        <v>0</v>
      </c>
      <c r="I82" s="76">
        <f>E82*MAX(0,MIN(1,(EOMONTH('02_Rendimientos'!$B$79,0)-'06_Presupuesto'!J199+1)/('06_Presupuesto'!K199-'06_Presupuesto'!J199+1)))</f>
        <v>0</v>
      </c>
      <c r="J82" s="64">
        <f>I82*F82</f>
        <v>0</v>
      </c>
      <c r="K82" s="70">
        <f>I82/E82</f>
        <v>0</v>
      </c>
      <c r="L82" s="76">
        <f>E82-I82</f>
        <v>180</v>
      </c>
      <c r="M82" s="64">
        <f>H82*F82*(1+'02_Rendimientos'!$B$83+'02_Rendimientos'!$B$84)</f>
        <v>0</v>
      </c>
      <c r="N82" s="64">
        <f>L82*F82</f>
        <v>1936134.4537815126</v>
      </c>
      <c r="O82" s="51" t="str">
        <f>IF(AND(I82&lt;=E82,H82&gt;=0),"Consistente","Revisar")</f>
        <v>Consistente</v>
      </c>
    </row>
    <row r="83" spans="1:15" ht="26.4">
      <c r="A83" s="52" t="s">
        <v>508</v>
      </c>
      <c r="B83" s="52" t="str">
        <f>'06_Presupuesto'!A200</f>
        <v>B.1.4.5</v>
      </c>
      <c r="C83" s="52" t="str">
        <f>'06_Presupuesto'!C200</f>
        <v>Forro Interior Fibrocemento</v>
      </c>
      <c r="D83" s="52" t="str">
        <f>'06_Presupuesto'!D200</f>
        <v>M2</v>
      </c>
      <c r="E83" s="52">
        <f>'06_Presupuesto'!E200</f>
        <v>65</v>
      </c>
      <c r="F83" s="63">
        <f>'06_Presupuesto'!G200</f>
        <v>14957.983193277312</v>
      </c>
      <c r="G83" s="77">
        <f>0</f>
        <v>0</v>
      </c>
      <c r="H83" s="77">
        <f>I83-G83</f>
        <v>0</v>
      </c>
      <c r="I83" s="77">
        <f>E83*MAX(0,MIN(1,(EOMONTH('02_Rendimientos'!$B$79,0)-'06_Presupuesto'!J200+1)/('06_Presupuesto'!K200-'06_Presupuesto'!J200+1)))</f>
        <v>0</v>
      </c>
      <c r="J83" s="63">
        <f>I83*F83</f>
        <v>0</v>
      </c>
      <c r="K83" s="69">
        <f>I83/E83</f>
        <v>0</v>
      </c>
      <c r="L83" s="77">
        <f>E83-I83</f>
        <v>65</v>
      </c>
      <c r="M83" s="63">
        <f>H83*F83*(1+'02_Rendimientos'!$B$83+'02_Rendimientos'!$B$84)</f>
        <v>0</v>
      </c>
      <c r="N83" s="63">
        <f>L83*F83</f>
        <v>972268.90756302525</v>
      </c>
      <c r="O83" s="52" t="str">
        <f>IF(AND(I83&lt;=E83,H83&gt;=0),"Consistente","Revisar")</f>
        <v>Consistente</v>
      </c>
    </row>
    <row r="84" spans="1:15" ht="26.4">
      <c r="A84" s="51" t="s">
        <v>508</v>
      </c>
      <c r="B84" s="51" t="str">
        <f>'06_Presupuesto'!A201</f>
        <v>B.1.5.1</v>
      </c>
      <c r="C84" s="51" t="str">
        <f>'06_Presupuesto'!C201</f>
        <v>Cerchas y Costaneras de Acero Galvanizado</v>
      </c>
      <c r="D84" s="51" t="str">
        <f>'06_Presupuesto'!D201</f>
        <v>M2</v>
      </c>
      <c r="E84" s="51">
        <f>'06_Presupuesto'!E201</f>
        <v>78.61</v>
      </c>
      <c r="F84" s="64">
        <f>'06_Presupuesto'!G201</f>
        <v>28571.428571428572</v>
      </c>
      <c r="G84" s="76">
        <f>0</f>
        <v>0</v>
      </c>
      <c r="H84" s="76">
        <f>I84-G84</f>
        <v>0</v>
      </c>
      <c r="I84" s="76">
        <f>E84*MAX(0,MIN(1,(EOMONTH('02_Rendimientos'!$B$79,0)-'06_Presupuesto'!J201+1)/('06_Presupuesto'!K201-'06_Presupuesto'!J201+1)))</f>
        <v>0</v>
      </c>
      <c r="J84" s="64">
        <f>I84*F84</f>
        <v>0</v>
      </c>
      <c r="K84" s="70">
        <f>I84/E84</f>
        <v>0</v>
      </c>
      <c r="L84" s="76">
        <f>E84-I84</f>
        <v>78.61</v>
      </c>
      <c r="M84" s="64">
        <f>H84*F84*(1+'02_Rendimientos'!$B$83+'02_Rendimientos'!$B$84)</f>
        <v>0</v>
      </c>
      <c r="N84" s="64">
        <f>L84*F84</f>
        <v>2246000</v>
      </c>
      <c r="O84" s="51" t="str">
        <f>IF(AND(I84&lt;=E84,H84&gt;=0),"Consistente","Revisar")</f>
        <v>Consistente</v>
      </c>
    </row>
    <row r="85" spans="1:15" ht="26.4">
      <c r="A85" s="52" t="s">
        <v>508</v>
      </c>
      <c r="B85" s="52" t="str">
        <f>'06_Presupuesto'!A202</f>
        <v>B.1.6.1</v>
      </c>
      <c r="C85" s="52" t="str">
        <f>'06_Presupuesto'!C202</f>
        <v>Aislación Papel Impermeabilizante</v>
      </c>
      <c r="D85" s="52" t="str">
        <f>'06_Presupuesto'!D202</f>
        <v>M2</v>
      </c>
      <c r="E85" s="52">
        <f>'06_Presupuesto'!E202</f>
        <v>78.61</v>
      </c>
      <c r="F85" s="63">
        <f>'06_Presupuesto'!G202</f>
        <v>1932.7731092436975</v>
      </c>
      <c r="G85" s="77">
        <f>0</f>
        <v>0</v>
      </c>
      <c r="H85" s="77">
        <f>I85-G85</f>
        <v>0</v>
      </c>
      <c r="I85" s="77">
        <f>E85*MAX(0,MIN(1,(EOMONTH('02_Rendimientos'!$B$79,0)-'06_Presupuesto'!J202+1)/('06_Presupuesto'!K202-'06_Presupuesto'!J202+1)))</f>
        <v>0</v>
      </c>
      <c r="J85" s="63">
        <f>I85*F85</f>
        <v>0</v>
      </c>
      <c r="K85" s="69">
        <f>I85/E85</f>
        <v>0</v>
      </c>
      <c r="L85" s="77">
        <f>E85-I85</f>
        <v>78.61</v>
      </c>
      <c r="M85" s="63">
        <f>H85*F85*(1+'02_Rendimientos'!$B$83+'02_Rendimientos'!$B$84)</f>
        <v>0</v>
      </c>
      <c r="N85" s="63">
        <f>L85*F85</f>
        <v>151935.29411764705</v>
      </c>
      <c r="O85" s="52" t="str">
        <f>IF(AND(I85&lt;=E85,H85&gt;=0),"Consistente","Revisar")</f>
        <v>Consistente</v>
      </c>
    </row>
    <row r="86" spans="1:15" ht="26.4">
      <c r="A86" s="51" t="s">
        <v>508</v>
      </c>
      <c r="B86" s="51" t="str">
        <f>'06_Presupuesto'!A203</f>
        <v>B.1.6.2</v>
      </c>
      <c r="C86" s="51" t="str">
        <f>'06_Presupuesto'!C203</f>
        <v>Planchas OSB e=11.1mm</v>
      </c>
      <c r="D86" s="51" t="str">
        <f>'06_Presupuesto'!D203</f>
        <v>M2</v>
      </c>
      <c r="E86" s="51">
        <f>'06_Presupuesto'!E203</f>
        <v>78.61</v>
      </c>
      <c r="F86" s="64">
        <f>'06_Presupuesto'!G203</f>
        <v>11092.436974789916</v>
      </c>
      <c r="G86" s="76">
        <f>0</f>
        <v>0</v>
      </c>
      <c r="H86" s="76">
        <f>I86-G86</f>
        <v>0</v>
      </c>
      <c r="I86" s="76">
        <f>E86*MAX(0,MIN(1,(EOMONTH('02_Rendimientos'!$B$79,0)-'06_Presupuesto'!J203+1)/('06_Presupuesto'!K203-'06_Presupuesto'!J203+1)))</f>
        <v>0</v>
      </c>
      <c r="J86" s="64">
        <f>I86*F86</f>
        <v>0</v>
      </c>
      <c r="K86" s="70">
        <f>I86/E86</f>
        <v>0</v>
      </c>
      <c r="L86" s="76">
        <f>E86-I86</f>
        <v>78.61</v>
      </c>
      <c r="M86" s="64">
        <f>H86*F86*(1+'02_Rendimientos'!$B$83+'02_Rendimientos'!$B$84)</f>
        <v>0</v>
      </c>
      <c r="N86" s="64">
        <f>L86*F86</f>
        <v>871976.4705882353</v>
      </c>
      <c r="O86" s="51" t="str">
        <f>IF(AND(I86&lt;=E86,H86&gt;=0),"Consistente","Revisar")</f>
        <v>Consistente</v>
      </c>
    </row>
    <row r="87" spans="1:15" ht="26.4">
      <c r="A87" s="52" t="s">
        <v>508</v>
      </c>
      <c r="B87" s="52" t="str">
        <f>'06_Presupuesto'!A204</f>
        <v>B.1.6.3</v>
      </c>
      <c r="C87" s="52" t="str">
        <f>'06_Presupuesto'!C204</f>
        <v>Cubierta Onda Estándar</v>
      </c>
      <c r="D87" s="52" t="str">
        <f>'06_Presupuesto'!D204</f>
        <v>M2</v>
      </c>
      <c r="E87" s="52">
        <f>'06_Presupuesto'!E204</f>
        <v>78.61</v>
      </c>
      <c r="F87" s="63">
        <f>'06_Presupuesto'!G204</f>
        <v>12436.974789915967</v>
      </c>
      <c r="G87" s="77">
        <f>0</f>
        <v>0</v>
      </c>
      <c r="H87" s="77">
        <f>I87-G87</f>
        <v>0</v>
      </c>
      <c r="I87" s="77">
        <f>E87*MAX(0,MIN(1,(EOMONTH('02_Rendimientos'!$B$79,0)-'06_Presupuesto'!J204+1)/('06_Presupuesto'!K204-'06_Presupuesto'!J204+1)))</f>
        <v>0</v>
      </c>
      <c r="J87" s="63">
        <f>I87*F87</f>
        <v>0</v>
      </c>
      <c r="K87" s="69">
        <f>I87/E87</f>
        <v>0</v>
      </c>
      <c r="L87" s="77">
        <f>E87-I87</f>
        <v>78.61</v>
      </c>
      <c r="M87" s="63">
        <f>H87*F87*(1+'02_Rendimientos'!$B$83+'02_Rendimientos'!$B$84)</f>
        <v>0</v>
      </c>
      <c r="N87" s="63">
        <f>L87*F87</f>
        <v>977670.5882352941</v>
      </c>
      <c r="O87" s="52" t="str">
        <f>IF(AND(I87&lt;=E87,H87&gt;=0),"Consistente","Revisar")</f>
        <v>Consistente</v>
      </c>
    </row>
    <row r="88" spans="1:15" ht="26.4">
      <c r="A88" s="51" t="s">
        <v>509</v>
      </c>
      <c r="B88" s="51" t="str">
        <f>'06_Presupuesto'!A183</f>
        <v>B.1.1.1</v>
      </c>
      <c r="C88" s="51" t="str">
        <f>'06_Presupuesto'!C183</f>
        <v>Excavaciones</v>
      </c>
      <c r="D88" s="51" t="str">
        <f>'06_Presupuesto'!D183</f>
        <v>M3</v>
      </c>
      <c r="E88" s="51">
        <f>'06_Presupuesto'!E183</f>
        <v>15</v>
      </c>
      <c r="F88" s="64">
        <f>'06_Presupuesto'!G183</f>
        <v>35294.117647058825</v>
      </c>
      <c r="G88" s="76">
        <f>I66</f>
        <v>15</v>
      </c>
      <c r="H88" s="76">
        <f>I88-G88</f>
        <v>0</v>
      </c>
      <c r="I88" s="76">
        <f>E88*MAX(0,MIN(1,(EOMONTH('02_Rendimientos'!$B$79,1)-'06_Presupuesto'!J183+1)/('06_Presupuesto'!K183-'06_Presupuesto'!J183+1)))</f>
        <v>15</v>
      </c>
      <c r="J88" s="64">
        <f>I88*F88</f>
        <v>529411.76470588241</v>
      </c>
      <c r="K88" s="70">
        <f>I88/E88</f>
        <v>1</v>
      </c>
      <c r="L88" s="76">
        <f>E88-I88</f>
        <v>0</v>
      </c>
      <c r="M88" s="64">
        <f>H88*F88*(1+'02_Rendimientos'!$B$83+'02_Rendimientos'!$B$84)</f>
        <v>0</v>
      </c>
      <c r="N88" s="64">
        <f>L88*F88</f>
        <v>0</v>
      </c>
      <c r="O88" s="51" t="str">
        <f>IF(AND(I88&lt;=E88,H88&gt;=0),"Consistente","Revisar")</f>
        <v>Consistente</v>
      </c>
    </row>
    <row r="89" spans="1:15" ht="26.4">
      <c r="A89" s="52" t="s">
        <v>509</v>
      </c>
      <c r="B89" s="52" t="str">
        <f>'06_Presupuesto'!A184</f>
        <v>B.1.1.2</v>
      </c>
      <c r="C89" s="52" t="str">
        <f>'06_Presupuesto'!C184</f>
        <v>Emplantillado</v>
      </c>
      <c r="D89" s="52" t="str">
        <f>'06_Presupuesto'!D184</f>
        <v>M2</v>
      </c>
      <c r="E89" s="52">
        <f>'06_Presupuesto'!E184</f>
        <v>23</v>
      </c>
      <c r="F89" s="63">
        <f>'06_Presupuesto'!G184</f>
        <v>16386.55462184874</v>
      </c>
      <c r="G89" s="77">
        <f>I67</f>
        <v>0</v>
      </c>
      <c r="H89" s="77">
        <f>I89-G89</f>
        <v>23</v>
      </c>
      <c r="I89" s="77">
        <f>E89*MAX(0,MIN(1,(EOMONTH('02_Rendimientos'!$B$79,1)-'06_Presupuesto'!J184+1)/('06_Presupuesto'!K184-'06_Presupuesto'!J184+1)))</f>
        <v>23</v>
      </c>
      <c r="J89" s="63">
        <f>I89*F89</f>
        <v>376890.75630252104</v>
      </c>
      <c r="K89" s="69">
        <f>I89/E89</f>
        <v>1</v>
      </c>
      <c r="L89" s="77">
        <f>E89-I89</f>
        <v>0</v>
      </c>
      <c r="M89" s="63">
        <f>H89*F89*(1+'02_Rendimientos'!$B$83+'02_Rendimientos'!$B$84)</f>
        <v>471113.44537815131</v>
      </c>
      <c r="N89" s="63">
        <f>L89*F89</f>
        <v>0</v>
      </c>
      <c r="O89" s="52" t="str">
        <f>IF(AND(I89&lt;=E89,H89&gt;=0),"Consistente","Revisar")</f>
        <v>Consistente</v>
      </c>
    </row>
    <row r="90" spans="1:15" ht="26.4">
      <c r="A90" s="51" t="s">
        <v>509</v>
      </c>
      <c r="B90" s="51" t="str">
        <f>'06_Presupuesto'!A185</f>
        <v>B.1.1.3</v>
      </c>
      <c r="C90" s="51" t="str">
        <f>'06_Presupuesto'!C185</f>
        <v>Cimientos</v>
      </c>
      <c r="D90" s="51" t="str">
        <f>'06_Presupuesto'!D185</f>
        <v>M3</v>
      </c>
      <c r="E90" s="51">
        <f>'06_Presupuesto'!E185</f>
        <v>14</v>
      </c>
      <c r="F90" s="64">
        <f>'06_Presupuesto'!G185</f>
        <v>189075.63025210085</v>
      </c>
      <c r="G90" s="76">
        <f>I68</f>
        <v>0</v>
      </c>
      <c r="H90" s="76">
        <f>I90-G90</f>
        <v>14</v>
      </c>
      <c r="I90" s="76">
        <f>E90*MAX(0,MIN(1,(EOMONTH('02_Rendimientos'!$B$79,1)-'06_Presupuesto'!J185+1)/('06_Presupuesto'!K185-'06_Presupuesto'!J185+1)))</f>
        <v>14</v>
      </c>
      <c r="J90" s="64">
        <f>I90*F90</f>
        <v>2647058.823529412</v>
      </c>
      <c r="K90" s="70">
        <f>I90/E90</f>
        <v>1</v>
      </c>
      <c r="L90" s="76">
        <f>E90-I90</f>
        <v>0</v>
      </c>
      <c r="M90" s="64">
        <f>H90*F90*(1+'02_Rendimientos'!$B$83+'02_Rendimientos'!$B$84)</f>
        <v>3308823.5294117648</v>
      </c>
      <c r="N90" s="64">
        <f>L90*F90</f>
        <v>0</v>
      </c>
      <c r="O90" s="51" t="str">
        <f>IF(AND(I90&lt;=E90,H90&gt;=0),"Consistente","Revisar")</f>
        <v>Consistente</v>
      </c>
    </row>
    <row r="91" spans="1:15" ht="26.4">
      <c r="A91" s="52" t="s">
        <v>509</v>
      </c>
      <c r="B91" s="52" t="str">
        <f>'06_Presupuesto'!A186</f>
        <v>B.1.2.1</v>
      </c>
      <c r="C91" s="52" t="str">
        <f>'06_Presupuesto'!C186</f>
        <v>Preparación de la subrasante</v>
      </c>
      <c r="D91" s="52" t="str">
        <f>'06_Presupuesto'!D186</f>
        <v>M2</v>
      </c>
      <c r="E91" s="52">
        <f>'06_Presupuesto'!E186</f>
        <v>143</v>
      </c>
      <c r="F91" s="63">
        <f>'06_Presupuesto'!G186</f>
        <v>2689.0756302521008</v>
      </c>
      <c r="G91" s="77">
        <f>I69</f>
        <v>111.22222222222223</v>
      </c>
      <c r="H91" s="77">
        <f>I91-G91</f>
        <v>31.777777777777771</v>
      </c>
      <c r="I91" s="77">
        <f>E91*MAX(0,MIN(1,(EOMONTH('02_Rendimientos'!$B$79,1)-'06_Presupuesto'!J186+1)/('06_Presupuesto'!K186-'06_Presupuesto'!J186+1)))</f>
        <v>143</v>
      </c>
      <c r="J91" s="63">
        <f>I91*F91</f>
        <v>384537.81512605044</v>
      </c>
      <c r="K91" s="69">
        <f>I91/E91</f>
        <v>1</v>
      </c>
      <c r="L91" s="77">
        <f>E91-I91</f>
        <v>0</v>
      </c>
      <c r="M91" s="63">
        <f>H91*F91*(1+'02_Rendimientos'!$B$83+'02_Rendimientos'!$B$84)</f>
        <v>106816.0597572362</v>
      </c>
      <c r="N91" s="63">
        <f>L91*F91</f>
        <v>0</v>
      </c>
      <c r="O91" s="52" t="str">
        <f>IF(AND(I91&lt;=E91,H91&gt;=0),"Consistente","Revisar")</f>
        <v>Consistente</v>
      </c>
    </row>
    <row r="92" spans="1:15" ht="26.4">
      <c r="A92" s="51" t="s">
        <v>509</v>
      </c>
      <c r="B92" s="51" t="str">
        <f>'06_Presupuesto'!A187</f>
        <v>B.1.2.2</v>
      </c>
      <c r="C92" s="51" t="str">
        <f>'06_Presupuesto'!C187</f>
        <v>Base Estabilizada e=8cm</v>
      </c>
      <c r="D92" s="51" t="str">
        <f>'06_Presupuesto'!D187</f>
        <v>M3</v>
      </c>
      <c r="E92" s="51">
        <f>'06_Presupuesto'!E187</f>
        <v>11.44</v>
      </c>
      <c r="F92" s="64">
        <f>'06_Presupuesto'!G187</f>
        <v>35294.117647058825</v>
      </c>
      <c r="G92" s="76">
        <f>I70</f>
        <v>8.8977777777777778</v>
      </c>
      <c r="H92" s="76">
        <f>I92-G92</f>
        <v>2.5422222222222217</v>
      </c>
      <c r="I92" s="76">
        <f>E92*MAX(0,MIN(1,(EOMONTH('02_Rendimientos'!$B$79,1)-'06_Presupuesto'!J187+1)/('06_Presupuesto'!K187-'06_Presupuesto'!J187+1)))</f>
        <v>11.44</v>
      </c>
      <c r="J92" s="64">
        <f>I92*F92</f>
        <v>403764.70588235295</v>
      </c>
      <c r="K92" s="70">
        <f>I92/E92</f>
        <v>1</v>
      </c>
      <c r="L92" s="76">
        <f>E92-I92</f>
        <v>0</v>
      </c>
      <c r="M92" s="64">
        <f>H92*F92*(1+'02_Rendimientos'!$B$83+'02_Rendimientos'!$B$84)</f>
        <v>112156.86274509803</v>
      </c>
      <c r="N92" s="64">
        <f>L92*F92</f>
        <v>0</v>
      </c>
      <c r="O92" s="51" t="str">
        <f>IF(AND(I92&lt;=E92,H92&gt;=0),"Consistente","Revisar")</f>
        <v>Consistente</v>
      </c>
    </row>
    <row r="93" spans="1:15" ht="26.4">
      <c r="A93" s="52" t="s">
        <v>509</v>
      </c>
      <c r="B93" s="52" t="str">
        <f>'06_Presupuesto'!A188</f>
        <v>B.1.2.3</v>
      </c>
      <c r="C93" s="52" t="str">
        <f>'06_Presupuesto'!C188</f>
        <v>Impermeabilización film de Polietileno e=0,10mm</v>
      </c>
      <c r="D93" s="52" t="str">
        <f>'06_Presupuesto'!D188</f>
        <v>M2</v>
      </c>
      <c r="E93" s="52">
        <f>'06_Presupuesto'!E188</f>
        <v>143</v>
      </c>
      <c r="F93" s="63">
        <f>'06_Presupuesto'!G188</f>
        <v>1344.5378151260504</v>
      </c>
      <c r="G93" s="77">
        <f>I71</f>
        <v>0</v>
      </c>
      <c r="H93" s="77">
        <f>I93-G93</f>
        <v>131.08333333333331</v>
      </c>
      <c r="I93" s="77">
        <f>E93*MAX(0,MIN(1,(EOMONTH('02_Rendimientos'!$B$79,1)-'06_Presupuesto'!J188+1)/('06_Presupuesto'!K188-'06_Presupuesto'!J188+1)))</f>
        <v>131.08333333333331</v>
      </c>
      <c r="J93" s="63">
        <f>I93*F93</f>
        <v>176246.49859943974</v>
      </c>
      <c r="K93" s="69">
        <f>I93/E93</f>
        <v>0.91666666666666652</v>
      </c>
      <c r="L93" s="77">
        <f>E93-I93</f>
        <v>11.916666666666686</v>
      </c>
      <c r="M93" s="63">
        <f>H93*F93*(1+'02_Rendimientos'!$B$83+'02_Rendimientos'!$B$84)</f>
        <v>220308.12324929968</v>
      </c>
      <c r="N93" s="63">
        <f>L93*F93</f>
        <v>16022.40896358546</v>
      </c>
      <c r="O93" s="52" t="str">
        <f>IF(AND(I93&lt;=E93,H93&gt;=0),"Consistente","Revisar")</f>
        <v>Consistente</v>
      </c>
    </row>
    <row r="94" spans="1:15" ht="26.4">
      <c r="A94" s="51" t="s">
        <v>509</v>
      </c>
      <c r="B94" s="51" t="str">
        <f>'06_Presupuesto'!A189</f>
        <v>B.1.2.4</v>
      </c>
      <c r="C94" s="51" t="str">
        <f>'06_Presupuesto'!C189</f>
        <v>Cama de Ripio e=8cm</v>
      </c>
      <c r="D94" s="51" t="str">
        <f>'06_Presupuesto'!D189</f>
        <v>M3</v>
      </c>
      <c r="E94" s="51">
        <f>'06_Presupuesto'!E189</f>
        <v>11.44</v>
      </c>
      <c r="F94" s="64">
        <f>'06_Presupuesto'!G189</f>
        <v>37815.126050420171</v>
      </c>
      <c r="G94" s="76">
        <f>I72</f>
        <v>0</v>
      </c>
      <c r="H94" s="76">
        <f>I94-G94</f>
        <v>10.486666666666666</v>
      </c>
      <c r="I94" s="76">
        <f>E94*MAX(0,MIN(1,(EOMONTH('02_Rendimientos'!$B$79,1)-'06_Presupuesto'!J189+1)/('06_Presupuesto'!K189-'06_Presupuesto'!J189+1)))</f>
        <v>10.486666666666666</v>
      </c>
      <c r="J94" s="64">
        <f>I94*F94</f>
        <v>396554.62184873951</v>
      </c>
      <c r="K94" s="70">
        <f>I94/E94</f>
        <v>0.91666666666666663</v>
      </c>
      <c r="L94" s="76">
        <f>E94-I94</f>
        <v>0.95333333333333314</v>
      </c>
      <c r="M94" s="64">
        <f>H94*F94*(1+'02_Rendimientos'!$B$83+'02_Rendimientos'!$B$84)</f>
        <v>495693.27731092437</v>
      </c>
      <c r="N94" s="64">
        <f>L94*F94</f>
        <v>36050.420168067219</v>
      </c>
      <c r="O94" s="51" t="str">
        <f>IF(AND(I94&lt;=E94,H94&gt;=0),"Consistente","Revisar")</f>
        <v>Consistente</v>
      </c>
    </row>
    <row r="95" spans="1:15" ht="26.4">
      <c r="A95" s="52" t="s">
        <v>509</v>
      </c>
      <c r="B95" s="52" t="str">
        <f>'06_Presupuesto'!A190</f>
        <v>B.1.2.5</v>
      </c>
      <c r="C95" s="52" t="str">
        <f>'06_Presupuesto'!C190</f>
        <v>Malla Acma C-92</v>
      </c>
      <c r="D95" s="52" t="str">
        <f>'06_Presupuesto'!D190</f>
        <v>M2</v>
      </c>
      <c r="E95" s="52">
        <f>'06_Presupuesto'!E190</f>
        <v>143</v>
      </c>
      <c r="F95" s="63">
        <f>'06_Presupuesto'!G190</f>
        <v>4537.8151260504201</v>
      </c>
      <c r="G95" s="77">
        <f>I73</f>
        <v>0</v>
      </c>
      <c r="H95" s="77">
        <f>I95-G95</f>
        <v>131.08333333333331</v>
      </c>
      <c r="I95" s="77">
        <f>E95*MAX(0,MIN(1,(EOMONTH('02_Rendimientos'!$B$79,1)-'06_Presupuesto'!J190+1)/('06_Presupuesto'!K190-'06_Presupuesto'!J190+1)))</f>
        <v>131.08333333333331</v>
      </c>
      <c r="J95" s="63">
        <f>I95*F95</f>
        <v>594831.93277310918</v>
      </c>
      <c r="K95" s="69">
        <f>I95/E95</f>
        <v>0.91666666666666652</v>
      </c>
      <c r="L95" s="77">
        <f>E95-I95</f>
        <v>11.916666666666686</v>
      </c>
      <c r="M95" s="63">
        <f>H95*F95*(1+'02_Rendimientos'!$B$83+'02_Rendimientos'!$B$84)</f>
        <v>743539.91596638644</v>
      </c>
      <c r="N95" s="63">
        <f>L95*F95</f>
        <v>54075.630252100927</v>
      </c>
      <c r="O95" s="52" t="str">
        <f>IF(AND(I95&lt;=E95,H95&gt;=0),"Consistente","Revisar")</f>
        <v>Consistente</v>
      </c>
    </row>
    <row r="96" spans="1:15" ht="26.4">
      <c r="A96" s="51" t="s">
        <v>509</v>
      </c>
      <c r="B96" s="51" t="str">
        <f>'06_Presupuesto'!A191</f>
        <v>B.1.2.6</v>
      </c>
      <c r="C96" s="51" t="str">
        <f>'06_Presupuesto'!C191</f>
        <v>Radier e= 7cm</v>
      </c>
      <c r="D96" s="51" t="str">
        <f>'06_Presupuesto'!D191</f>
        <v>M2</v>
      </c>
      <c r="E96" s="51">
        <f>'06_Presupuesto'!E191</f>
        <v>143</v>
      </c>
      <c r="F96" s="64">
        <f>'06_Presupuesto'!G191</f>
        <v>13277.310924369749</v>
      </c>
      <c r="G96" s="76">
        <f>I74</f>
        <v>0</v>
      </c>
      <c r="H96" s="76">
        <f>I96-G96</f>
        <v>131.08333333333331</v>
      </c>
      <c r="I96" s="76">
        <f>E96*MAX(0,MIN(1,(EOMONTH('02_Rendimientos'!$B$79,1)-'06_Presupuesto'!J191+1)/('06_Presupuesto'!K191-'06_Presupuesto'!J191+1)))</f>
        <v>131.08333333333331</v>
      </c>
      <c r="J96" s="64">
        <f>I96*F96</f>
        <v>1740434.1736694677</v>
      </c>
      <c r="K96" s="70">
        <f>I96/E96</f>
        <v>0.91666666666666652</v>
      </c>
      <c r="L96" s="76">
        <f>E96-I96</f>
        <v>11.916666666666686</v>
      </c>
      <c r="M96" s="64">
        <f>H96*F96*(1+'02_Rendimientos'!$B$83+'02_Rendimientos'!$B$84)</f>
        <v>2175542.7170868348</v>
      </c>
      <c r="N96" s="64">
        <f>L96*F96</f>
        <v>158221.28851540643</v>
      </c>
      <c r="O96" s="51" t="str">
        <f>IF(AND(I96&lt;=E96,H96&gt;=0),"Consistente","Revisar")</f>
        <v>Consistente</v>
      </c>
    </row>
    <row r="97" spans="1:15" ht="26.4">
      <c r="A97" s="52" t="s">
        <v>509</v>
      </c>
      <c r="B97" s="52" t="str">
        <f>'06_Presupuesto'!A192</f>
        <v>B.1.3.1</v>
      </c>
      <c r="C97" s="52" t="str">
        <f>'06_Presupuesto'!C192</f>
        <v>Estabilizado Compactado e=20cm</v>
      </c>
      <c r="D97" s="52" t="str">
        <f>'06_Presupuesto'!D192</f>
        <v>M3</v>
      </c>
      <c r="E97" s="52">
        <f>'06_Presupuesto'!E192</f>
        <v>18.649999999999999</v>
      </c>
      <c r="F97" s="63">
        <f>'06_Presupuesto'!G192</f>
        <v>36974.789915966387</v>
      </c>
      <c r="G97" s="77">
        <f>I75</f>
        <v>14.505555555555555</v>
      </c>
      <c r="H97" s="77">
        <f>I97-G97</f>
        <v>4.1444444444444439</v>
      </c>
      <c r="I97" s="77">
        <f>E97*MAX(0,MIN(1,(EOMONTH('02_Rendimientos'!$B$79,1)-'06_Presupuesto'!J192+1)/('06_Presupuesto'!K192-'06_Presupuesto'!J192+1)))</f>
        <v>18.649999999999999</v>
      </c>
      <c r="J97" s="63">
        <f>I97*F97</f>
        <v>689579.83193277312</v>
      </c>
      <c r="K97" s="69">
        <f>I97/E97</f>
        <v>1</v>
      </c>
      <c r="L97" s="77">
        <f>E97-I97</f>
        <v>0</v>
      </c>
      <c r="M97" s="63">
        <f>H97*F97*(1+'02_Rendimientos'!$B$83+'02_Rendimientos'!$B$84)</f>
        <v>191549.95331465919</v>
      </c>
      <c r="N97" s="63">
        <f>L97*F97</f>
        <v>0</v>
      </c>
      <c r="O97" s="52" t="str">
        <f>IF(AND(I97&lt;=E97,H97&gt;=0),"Consistente","Revisar")</f>
        <v>Consistente</v>
      </c>
    </row>
    <row r="98" spans="1:15" ht="26.4">
      <c r="A98" s="51" t="s">
        <v>509</v>
      </c>
      <c r="B98" s="51" t="str">
        <f>'06_Presupuesto'!A193</f>
        <v>B.1.3.2</v>
      </c>
      <c r="C98" s="51" t="str">
        <f>'06_Presupuesto'!C193</f>
        <v>Ripio Compactado e=10cm</v>
      </c>
      <c r="D98" s="51" t="str">
        <f>'06_Presupuesto'!D193</f>
        <v>M3</v>
      </c>
      <c r="E98" s="51">
        <f>'06_Presupuesto'!E193</f>
        <v>9.3239999999999998</v>
      </c>
      <c r="F98" s="64">
        <f>'06_Presupuesto'!G193</f>
        <v>38655.462184873948</v>
      </c>
      <c r="G98" s="76">
        <f>I76</f>
        <v>7.2519999999999998</v>
      </c>
      <c r="H98" s="76">
        <f>I98-G98</f>
        <v>2.0720000000000001</v>
      </c>
      <c r="I98" s="76">
        <f>E98*MAX(0,MIN(1,(EOMONTH('02_Rendimientos'!$B$79,1)-'06_Presupuesto'!J193+1)/('06_Presupuesto'!K193-'06_Presupuesto'!J193+1)))</f>
        <v>9.3239999999999998</v>
      </c>
      <c r="J98" s="64">
        <f>I98*F98</f>
        <v>360423.5294117647</v>
      </c>
      <c r="K98" s="70">
        <f>I98/E98</f>
        <v>1</v>
      </c>
      <c r="L98" s="76">
        <f>E98-I98</f>
        <v>0</v>
      </c>
      <c r="M98" s="64">
        <f>H98*F98*(1+'02_Rendimientos'!$B$83+'02_Rendimientos'!$B$84)</f>
        <v>100117.64705882352</v>
      </c>
      <c r="N98" s="64">
        <f>L98*F98</f>
        <v>0</v>
      </c>
      <c r="O98" s="51" t="str">
        <f>IF(AND(I98&lt;=E98,H98&gt;=0),"Consistente","Revisar")</f>
        <v>Consistente</v>
      </c>
    </row>
    <row r="99" spans="1:15" ht="26.4">
      <c r="A99" s="52" t="s">
        <v>509</v>
      </c>
      <c r="B99" s="52" t="str">
        <f>'06_Presupuesto'!A194</f>
        <v>B.1.3.3</v>
      </c>
      <c r="C99" s="52" t="str">
        <f>'06_Presupuesto'!C194</f>
        <v>Polietileno e=0,15mm</v>
      </c>
      <c r="D99" s="52" t="str">
        <f>'06_Presupuesto'!D194</f>
        <v>M2</v>
      </c>
      <c r="E99" s="52">
        <f>'06_Presupuesto'!E194</f>
        <v>93.24</v>
      </c>
      <c r="F99" s="63">
        <f>'06_Presupuesto'!G194</f>
        <v>1512.6050420168067</v>
      </c>
      <c r="G99" s="77">
        <f>I77</f>
        <v>0</v>
      </c>
      <c r="H99" s="77">
        <f>I99-G99</f>
        <v>85.47</v>
      </c>
      <c r="I99" s="77">
        <f>E99*MAX(0,MIN(1,(EOMONTH('02_Rendimientos'!$B$79,1)-'06_Presupuesto'!J194+1)/('06_Presupuesto'!K194-'06_Presupuesto'!J194+1)))</f>
        <v>85.47</v>
      </c>
      <c r="J99" s="63">
        <f>I99*F99</f>
        <v>129282.35294117646</v>
      </c>
      <c r="K99" s="69">
        <f>I99/E99</f>
        <v>0.91666666666666674</v>
      </c>
      <c r="L99" s="77">
        <f>E99-I99</f>
        <v>7.769999999999996</v>
      </c>
      <c r="M99" s="63">
        <f>H99*F99*(1+'02_Rendimientos'!$B$83+'02_Rendimientos'!$B$84)</f>
        <v>161602.94117647057</v>
      </c>
      <c r="N99" s="63">
        <f>L99*F99</f>
        <v>11752.941176470582</v>
      </c>
      <c r="O99" s="52" t="str">
        <f>IF(AND(I99&lt;=E99,H99&gt;=0),"Consistente","Revisar")</f>
        <v>Consistente</v>
      </c>
    </row>
    <row r="100" spans="1:15" ht="26.4">
      <c r="A100" s="51" t="s">
        <v>509</v>
      </c>
      <c r="B100" s="51" t="str">
        <f>'06_Presupuesto'!A195</f>
        <v>B.1.3.4</v>
      </c>
      <c r="C100" s="51" t="str">
        <f>'06_Presupuesto'!C195</f>
        <v>Radier e=10cm</v>
      </c>
      <c r="D100" s="51" t="str">
        <f>'06_Presupuesto'!D195</f>
        <v>M2</v>
      </c>
      <c r="E100" s="51">
        <f>'06_Presupuesto'!E195</f>
        <v>93.24</v>
      </c>
      <c r="F100" s="64">
        <f>'06_Presupuesto'!G195</f>
        <v>16638.655462184874</v>
      </c>
      <c r="G100" s="76">
        <f>I78</f>
        <v>0</v>
      </c>
      <c r="H100" s="76">
        <f>I100-G100</f>
        <v>85.47</v>
      </c>
      <c r="I100" s="76">
        <f>E100*MAX(0,MIN(1,(EOMONTH('02_Rendimientos'!$B$79,1)-'06_Presupuesto'!J195+1)/('06_Presupuesto'!K195-'06_Presupuesto'!J195+1)))</f>
        <v>85.47</v>
      </c>
      <c r="J100" s="64">
        <f>I100*F100</f>
        <v>1422105.8823529412</v>
      </c>
      <c r="K100" s="70">
        <f>I100/E100</f>
        <v>0.91666666666666674</v>
      </c>
      <c r="L100" s="76">
        <f>E100-I100</f>
        <v>7.769999999999996</v>
      </c>
      <c r="M100" s="64">
        <f>H100*F100*(1+'02_Rendimientos'!$B$83+'02_Rendimientos'!$B$84)</f>
        <v>1777632.3529411764</v>
      </c>
      <c r="N100" s="64">
        <f>L100*F100</f>
        <v>129282.3529411764</v>
      </c>
      <c r="O100" s="51" t="str">
        <f>IF(AND(I100&lt;=E100,H100&gt;=0),"Consistente","Revisar")</f>
        <v>Consistente</v>
      </c>
    </row>
    <row r="101" spans="1:15" ht="26.4">
      <c r="A101" s="52" t="s">
        <v>509</v>
      </c>
      <c r="B101" s="52" t="str">
        <f>'06_Presupuesto'!A196</f>
        <v>B.1.4.1</v>
      </c>
      <c r="C101" s="52" t="str">
        <f>'06_Presupuesto'!C196</f>
        <v>Estructura de Metalcon en Muros</v>
      </c>
      <c r="D101" s="52" t="str">
        <f>'06_Presupuesto'!D196</f>
        <v>M2</v>
      </c>
      <c r="E101" s="52">
        <f>'06_Presupuesto'!E196</f>
        <v>236</v>
      </c>
      <c r="F101" s="63">
        <f>'06_Presupuesto'!G196</f>
        <v>21680.672268907565</v>
      </c>
      <c r="G101" s="77">
        <f>I79</f>
        <v>0</v>
      </c>
      <c r="H101" s="77">
        <f>I101-G101</f>
        <v>144.22222222222223</v>
      </c>
      <c r="I101" s="77">
        <f>E101*MAX(0,MIN(1,(EOMONTH('02_Rendimientos'!$B$79,1)-'06_Presupuesto'!J196+1)/('06_Presupuesto'!K196-'06_Presupuesto'!J196+1)))</f>
        <v>144.22222222222223</v>
      </c>
      <c r="J101" s="63">
        <f>I101*F101</f>
        <v>3126834.7338935579</v>
      </c>
      <c r="K101" s="69">
        <f>I101/E101</f>
        <v>0.61111111111111116</v>
      </c>
      <c r="L101" s="77">
        <f>E101-I101</f>
        <v>91.777777777777771</v>
      </c>
      <c r="M101" s="63">
        <f>H101*F101*(1+'02_Rendimientos'!$B$83+'02_Rendimientos'!$B$84)</f>
        <v>3908543.4173669475</v>
      </c>
      <c r="N101" s="63">
        <f>L101*F101</f>
        <v>1989803.9215686275</v>
      </c>
      <c r="O101" s="52" t="str">
        <f>IF(AND(I101&lt;=E101,H101&gt;=0),"Consistente","Revisar")</f>
        <v>Consistente</v>
      </c>
    </row>
    <row r="102" spans="1:15" ht="26.4">
      <c r="A102" s="51" t="s">
        <v>509</v>
      </c>
      <c r="B102" s="51" t="str">
        <f>'06_Presupuesto'!A197</f>
        <v>B.1.4.2</v>
      </c>
      <c r="C102" s="51" t="str">
        <f>'06_Presupuesto'!C197</f>
        <v>Planchas de OSB e=11.1mm</v>
      </c>
      <c r="D102" s="51" t="str">
        <f>'06_Presupuesto'!D197</f>
        <v>M2</v>
      </c>
      <c r="E102" s="51">
        <f>'06_Presupuesto'!E197</f>
        <v>153</v>
      </c>
      <c r="F102" s="64">
        <f>'06_Presupuesto'!G197</f>
        <v>11092.436974789916</v>
      </c>
      <c r="G102" s="76">
        <f>I80</f>
        <v>0</v>
      </c>
      <c r="H102" s="76">
        <f>I102-G102</f>
        <v>93.500000000000014</v>
      </c>
      <c r="I102" s="76">
        <f>E102*MAX(0,MIN(1,(EOMONTH('02_Rendimientos'!$B$79,1)-'06_Presupuesto'!J197+1)/('06_Presupuesto'!K197-'06_Presupuesto'!J197+1)))</f>
        <v>93.500000000000014</v>
      </c>
      <c r="J102" s="64">
        <f>I102*F102</f>
        <v>1037142.8571428574</v>
      </c>
      <c r="K102" s="70">
        <f>I102/E102</f>
        <v>0.61111111111111116</v>
      </c>
      <c r="L102" s="76">
        <f>E102-I102</f>
        <v>59.499999999999986</v>
      </c>
      <c r="M102" s="64">
        <f>H102*F102*(1+'02_Rendimientos'!$B$83+'02_Rendimientos'!$B$84)</f>
        <v>1296428.5714285718</v>
      </c>
      <c r="N102" s="64">
        <f>L102*F102</f>
        <v>659999.99999999988</v>
      </c>
      <c r="O102" s="51" t="str">
        <f>IF(AND(I102&lt;=E102,H102&gt;=0),"Consistente","Revisar")</f>
        <v>Consistente</v>
      </c>
    </row>
    <row r="103" spans="1:15" ht="26.4">
      <c r="A103" s="52" t="s">
        <v>509</v>
      </c>
      <c r="B103" s="52" t="str">
        <f>'06_Presupuesto'!A198</f>
        <v>B.1.4.3</v>
      </c>
      <c r="C103" s="52" t="str">
        <f>'06_Presupuesto'!C198</f>
        <v>Forro Exterior</v>
      </c>
      <c r="D103" s="52" t="str">
        <f>'06_Presupuesto'!D198</f>
        <v>M2</v>
      </c>
      <c r="E103" s="52">
        <f>'06_Presupuesto'!E198</f>
        <v>153</v>
      </c>
      <c r="F103" s="63">
        <f>'06_Presupuesto'!G198</f>
        <v>19327.731092436974</v>
      </c>
      <c r="G103" s="77">
        <f>I81</f>
        <v>0</v>
      </c>
      <c r="H103" s="77">
        <f>I103-G103</f>
        <v>93.500000000000014</v>
      </c>
      <c r="I103" s="77">
        <f>E103*MAX(0,MIN(1,(EOMONTH('02_Rendimientos'!$B$79,1)-'06_Presupuesto'!J198+1)/('06_Presupuesto'!K198-'06_Presupuesto'!J198+1)))</f>
        <v>93.500000000000014</v>
      </c>
      <c r="J103" s="63">
        <f>I103*F103</f>
        <v>1807142.8571428573</v>
      </c>
      <c r="K103" s="69">
        <f>I103/E103</f>
        <v>0.61111111111111116</v>
      </c>
      <c r="L103" s="77">
        <f>E103-I103</f>
        <v>59.499999999999986</v>
      </c>
      <c r="M103" s="63">
        <f>H103*F103*(1+'02_Rendimientos'!$B$83+'02_Rendimientos'!$B$84)</f>
        <v>2258928.5714285718</v>
      </c>
      <c r="N103" s="63">
        <f>L103*F103</f>
        <v>1149999.9999999998</v>
      </c>
      <c r="O103" s="52" t="str">
        <f>IF(AND(I103&lt;=E103,H103&gt;=0),"Consistente","Revisar")</f>
        <v>Consistente</v>
      </c>
    </row>
    <row r="104" spans="1:15" ht="26.4">
      <c r="A104" s="51" t="s">
        <v>509</v>
      </c>
      <c r="B104" s="51" t="str">
        <f>'06_Presupuesto'!A199</f>
        <v>B.1.4.4</v>
      </c>
      <c r="C104" s="51" t="str">
        <f>'06_Presupuesto'!C199</f>
        <v>Forro Interior Volcanita y Aleros Exteriores</v>
      </c>
      <c r="D104" s="51" t="str">
        <f>'06_Presupuesto'!D199</f>
        <v>M2</v>
      </c>
      <c r="E104" s="51">
        <f>'06_Presupuesto'!E199</f>
        <v>180</v>
      </c>
      <c r="F104" s="64">
        <f>'06_Presupuesto'!G199</f>
        <v>10756.302521008403</v>
      </c>
      <c r="G104" s="76">
        <f>I82</f>
        <v>0</v>
      </c>
      <c r="H104" s="76">
        <f>I104-G104</f>
        <v>110.00000000000001</v>
      </c>
      <c r="I104" s="76">
        <f>E104*MAX(0,MIN(1,(EOMONTH('02_Rendimientos'!$B$79,1)-'06_Presupuesto'!J199+1)/('06_Presupuesto'!K199-'06_Presupuesto'!J199+1)))</f>
        <v>110.00000000000001</v>
      </c>
      <c r="J104" s="64">
        <f>I104*F104</f>
        <v>1183193.2773109246</v>
      </c>
      <c r="K104" s="70">
        <f>I104/E104</f>
        <v>0.61111111111111116</v>
      </c>
      <c r="L104" s="76">
        <f>E104-I104</f>
        <v>69.999999999999986</v>
      </c>
      <c r="M104" s="64">
        <f>H104*F104*(1+'02_Rendimientos'!$B$83+'02_Rendimientos'!$B$84)</f>
        <v>1478991.5966386558</v>
      </c>
      <c r="N104" s="64">
        <f>L104*F104</f>
        <v>752941.17647058808</v>
      </c>
      <c r="O104" s="51" t="str">
        <f>IF(AND(I104&lt;=E104,H104&gt;=0),"Consistente","Revisar")</f>
        <v>Consistente</v>
      </c>
    </row>
    <row r="105" spans="1:15" ht="26.4">
      <c r="A105" s="52" t="s">
        <v>509</v>
      </c>
      <c r="B105" s="52" t="str">
        <f>'06_Presupuesto'!A200</f>
        <v>B.1.4.5</v>
      </c>
      <c r="C105" s="52" t="str">
        <f>'06_Presupuesto'!C200</f>
        <v>Forro Interior Fibrocemento</v>
      </c>
      <c r="D105" s="52" t="str">
        <f>'06_Presupuesto'!D200</f>
        <v>M2</v>
      </c>
      <c r="E105" s="52">
        <f>'06_Presupuesto'!E200</f>
        <v>65</v>
      </c>
      <c r="F105" s="63">
        <f>'06_Presupuesto'!G200</f>
        <v>14957.983193277312</v>
      </c>
      <c r="G105" s="77">
        <f>I83</f>
        <v>0</v>
      </c>
      <c r="H105" s="77">
        <f>I105-G105</f>
        <v>39.722222222222229</v>
      </c>
      <c r="I105" s="77">
        <f>E105*MAX(0,MIN(1,(EOMONTH('02_Rendimientos'!$B$79,1)-'06_Presupuesto'!J200+1)/('06_Presupuesto'!K200-'06_Presupuesto'!J200+1)))</f>
        <v>39.722222222222229</v>
      </c>
      <c r="J105" s="63">
        <f>I105*F105</f>
        <v>594164.33239962661</v>
      </c>
      <c r="K105" s="69">
        <f>I105/E105</f>
        <v>0.61111111111111116</v>
      </c>
      <c r="L105" s="77">
        <f>E105-I105</f>
        <v>25.277777777777771</v>
      </c>
      <c r="M105" s="63">
        <f>H105*F105*(1+'02_Rendimientos'!$B$83+'02_Rendimientos'!$B$84)</f>
        <v>742705.41549953329</v>
      </c>
      <c r="N105" s="63">
        <f>L105*F105</f>
        <v>378104.57516339864</v>
      </c>
      <c r="O105" s="52" t="str">
        <f>IF(AND(I105&lt;=E105,H105&gt;=0),"Consistente","Revisar")</f>
        <v>Consistente</v>
      </c>
    </row>
    <row r="106" spans="1:15" ht="26.4">
      <c r="A106" s="51" t="s">
        <v>509</v>
      </c>
      <c r="B106" s="51" t="str">
        <f>'06_Presupuesto'!A201</f>
        <v>B.1.5.1</v>
      </c>
      <c r="C106" s="51" t="str">
        <f>'06_Presupuesto'!C201</f>
        <v>Cerchas y Costaneras de Acero Galvanizado</v>
      </c>
      <c r="D106" s="51" t="str">
        <f>'06_Presupuesto'!D201</f>
        <v>M2</v>
      </c>
      <c r="E106" s="51">
        <f>'06_Presupuesto'!E201</f>
        <v>78.61</v>
      </c>
      <c r="F106" s="64">
        <f>'06_Presupuesto'!G201</f>
        <v>28571.428571428572</v>
      </c>
      <c r="G106" s="76">
        <f>I84</f>
        <v>0</v>
      </c>
      <c r="H106" s="76">
        <f>I106-G106</f>
        <v>43.235500000000002</v>
      </c>
      <c r="I106" s="76">
        <f>E106*MAX(0,MIN(1,(EOMONTH('02_Rendimientos'!$B$79,1)-'06_Presupuesto'!J201+1)/('06_Presupuesto'!K201-'06_Presupuesto'!J201+1)))</f>
        <v>43.235500000000002</v>
      </c>
      <c r="J106" s="64">
        <f>I106*F106</f>
        <v>1235300</v>
      </c>
      <c r="K106" s="70">
        <f>I106/E106</f>
        <v>0.55000000000000004</v>
      </c>
      <c r="L106" s="76">
        <f>E106-I106</f>
        <v>35.374499999999998</v>
      </c>
      <c r="M106" s="64">
        <f>H106*F106*(1+'02_Rendimientos'!$B$83+'02_Rendimientos'!$B$84)</f>
        <v>1544125</v>
      </c>
      <c r="N106" s="64">
        <f>L106*F106</f>
        <v>1010700</v>
      </c>
      <c r="O106" s="51" t="str">
        <f>IF(AND(I106&lt;=E106,H106&gt;=0),"Consistente","Revisar")</f>
        <v>Consistente</v>
      </c>
    </row>
    <row r="107" spans="1:15" ht="26.4">
      <c r="A107" s="52" t="s">
        <v>509</v>
      </c>
      <c r="B107" s="52" t="str">
        <f>'06_Presupuesto'!A202</f>
        <v>B.1.6.1</v>
      </c>
      <c r="C107" s="52" t="str">
        <f>'06_Presupuesto'!C202</f>
        <v>Aislación Papel Impermeabilizante</v>
      </c>
      <c r="D107" s="52" t="str">
        <f>'06_Presupuesto'!D202</f>
        <v>M2</v>
      </c>
      <c r="E107" s="52">
        <f>'06_Presupuesto'!E202</f>
        <v>78.61</v>
      </c>
      <c r="F107" s="63">
        <f>'06_Presupuesto'!G202</f>
        <v>1932.7731092436975</v>
      </c>
      <c r="G107" s="77">
        <f>I85</f>
        <v>0</v>
      </c>
      <c r="H107" s="77">
        <f>I107-G107</f>
        <v>0</v>
      </c>
      <c r="I107" s="77">
        <f>E107*MAX(0,MIN(1,(EOMONTH('02_Rendimientos'!$B$79,1)-'06_Presupuesto'!J202+1)/('06_Presupuesto'!K202-'06_Presupuesto'!J202+1)))</f>
        <v>0</v>
      </c>
      <c r="J107" s="63">
        <f>I107*F107</f>
        <v>0</v>
      </c>
      <c r="K107" s="69">
        <f>I107/E107</f>
        <v>0</v>
      </c>
      <c r="L107" s="77">
        <f>E107-I107</f>
        <v>78.61</v>
      </c>
      <c r="M107" s="63">
        <f>H107*F107*(1+'02_Rendimientos'!$B$83+'02_Rendimientos'!$B$84)</f>
        <v>0</v>
      </c>
      <c r="N107" s="63">
        <f>L107*F107</f>
        <v>151935.29411764705</v>
      </c>
      <c r="O107" s="52" t="str">
        <f>IF(AND(I107&lt;=E107,H107&gt;=0),"Consistente","Revisar")</f>
        <v>Consistente</v>
      </c>
    </row>
    <row r="108" spans="1:15" ht="26.4">
      <c r="A108" s="51" t="s">
        <v>509</v>
      </c>
      <c r="B108" s="51" t="str">
        <f>'06_Presupuesto'!A203</f>
        <v>B.1.6.2</v>
      </c>
      <c r="C108" s="51" t="str">
        <f>'06_Presupuesto'!C203</f>
        <v>Planchas OSB e=11.1mm</v>
      </c>
      <c r="D108" s="51" t="str">
        <f>'06_Presupuesto'!D203</f>
        <v>M2</v>
      </c>
      <c r="E108" s="51">
        <f>'06_Presupuesto'!E203</f>
        <v>78.61</v>
      </c>
      <c r="F108" s="64">
        <f>'06_Presupuesto'!G203</f>
        <v>11092.436974789916</v>
      </c>
      <c r="G108" s="76">
        <f>I86</f>
        <v>0</v>
      </c>
      <c r="H108" s="76">
        <f>I108-G108</f>
        <v>0</v>
      </c>
      <c r="I108" s="76">
        <f>E108*MAX(0,MIN(1,(EOMONTH('02_Rendimientos'!$B$79,1)-'06_Presupuesto'!J203+1)/('06_Presupuesto'!K203-'06_Presupuesto'!J203+1)))</f>
        <v>0</v>
      </c>
      <c r="J108" s="64">
        <f>I108*F108</f>
        <v>0</v>
      </c>
      <c r="K108" s="70">
        <f>I108/E108</f>
        <v>0</v>
      </c>
      <c r="L108" s="76">
        <f>E108-I108</f>
        <v>78.61</v>
      </c>
      <c r="M108" s="64">
        <f>H108*F108*(1+'02_Rendimientos'!$B$83+'02_Rendimientos'!$B$84)</f>
        <v>0</v>
      </c>
      <c r="N108" s="64">
        <f>L108*F108</f>
        <v>871976.4705882353</v>
      </c>
      <c r="O108" s="51" t="str">
        <f>IF(AND(I108&lt;=E108,H108&gt;=0),"Consistente","Revisar")</f>
        <v>Consistente</v>
      </c>
    </row>
    <row r="109" spans="1:15" ht="26.4">
      <c r="A109" s="52" t="s">
        <v>509</v>
      </c>
      <c r="B109" s="52" t="str">
        <f>'06_Presupuesto'!A204</f>
        <v>B.1.6.3</v>
      </c>
      <c r="C109" s="52" t="str">
        <f>'06_Presupuesto'!C204</f>
        <v>Cubierta Onda Estándar</v>
      </c>
      <c r="D109" s="52" t="str">
        <f>'06_Presupuesto'!D204</f>
        <v>M2</v>
      </c>
      <c r="E109" s="52">
        <f>'06_Presupuesto'!E204</f>
        <v>78.61</v>
      </c>
      <c r="F109" s="63">
        <f>'06_Presupuesto'!G204</f>
        <v>12436.974789915967</v>
      </c>
      <c r="G109" s="77">
        <f>I87</f>
        <v>0</v>
      </c>
      <c r="H109" s="77">
        <f>I109-G109</f>
        <v>0</v>
      </c>
      <c r="I109" s="77">
        <f>E109*MAX(0,MIN(1,(EOMONTH('02_Rendimientos'!$B$79,1)-'06_Presupuesto'!J204+1)/('06_Presupuesto'!K204-'06_Presupuesto'!J204+1)))</f>
        <v>0</v>
      </c>
      <c r="J109" s="63">
        <f>I109*F109</f>
        <v>0</v>
      </c>
      <c r="K109" s="69">
        <f>I109/E109</f>
        <v>0</v>
      </c>
      <c r="L109" s="77">
        <f>E109-I109</f>
        <v>78.61</v>
      </c>
      <c r="M109" s="63">
        <f>H109*F109*(1+'02_Rendimientos'!$B$83+'02_Rendimientos'!$B$84)</f>
        <v>0</v>
      </c>
      <c r="N109" s="63">
        <f>L109*F109</f>
        <v>977670.5882352941</v>
      </c>
      <c r="O109" s="52" t="str">
        <f>IF(AND(I109&lt;=E109,H109&gt;=0),"Consistente","Revisar")</f>
        <v>Consistente</v>
      </c>
    </row>
    <row r="110" spans="1:15" ht="26.4">
      <c r="A110" s="51" t="s">
        <v>510</v>
      </c>
      <c r="B110" s="51" t="str">
        <f>'06_Presupuesto'!A183</f>
        <v>B.1.1.1</v>
      </c>
      <c r="C110" s="51" t="str">
        <f>'06_Presupuesto'!C183</f>
        <v>Excavaciones</v>
      </c>
      <c r="D110" s="51" t="str">
        <f>'06_Presupuesto'!D183</f>
        <v>M3</v>
      </c>
      <c r="E110" s="51">
        <f>'06_Presupuesto'!E183</f>
        <v>15</v>
      </c>
      <c r="F110" s="64">
        <f>'06_Presupuesto'!G183</f>
        <v>35294.117647058825</v>
      </c>
      <c r="G110" s="76">
        <f>I88</f>
        <v>15</v>
      </c>
      <c r="H110" s="76">
        <f>I110-G110</f>
        <v>0</v>
      </c>
      <c r="I110" s="76">
        <f>E110*MAX(0,MIN(1,(EOMONTH('02_Rendimientos'!$B$79,2)-'06_Presupuesto'!J183+1)/('06_Presupuesto'!K183-'06_Presupuesto'!J183+1)))</f>
        <v>15</v>
      </c>
      <c r="J110" s="64">
        <f>I110*F110</f>
        <v>529411.76470588241</v>
      </c>
      <c r="K110" s="70">
        <f>I110/E110</f>
        <v>1</v>
      </c>
      <c r="L110" s="76">
        <f>E110-I110</f>
        <v>0</v>
      </c>
      <c r="M110" s="64">
        <f>H110*F110*(1+'02_Rendimientos'!$B$83+'02_Rendimientos'!$B$84)</f>
        <v>0</v>
      </c>
      <c r="N110" s="64">
        <f>L110*F110</f>
        <v>0</v>
      </c>
      <c r="O110" s="51" t="str">
        <f>IF(AND(I110&lt;=E110,H110&gt;=0),"Consistente","Revisar")</f>
        <v>Consistente</v>
      </c>
    </row>
    <row r="111" spans="1:15" ht="26.4">
      <c r="A111" s="52" t="s">
        <v>510</v>
      </c>
      <c r="B111" s="52" t="str">
        <f>'06_Presupuesto'!A184</f>
        <v>B.1.1.2</v>
      </c>
      <c r="C111" s="52" t="str">
        <f>'06_Presupuesto'!C184</f>
        <v>Emplantillado</v>
      </c>
      <c r="D111" s="52" t="str">
        <f>'06_Presupuesto'!D184</f>
        <v>M2</v>
      </c>
      <c r="E111" s="52">
        <f>'06_Presupuesto'!E184</f>
        <v>23</v>
      </c>
      <c r="F111" s="63">
        <f>'06_Presupuesto'!G184</f>
        <v>16386.55462184874</v>
      </c>
      <c r="G111" s="77">
        <f>I89</f>
        <v>23</v>
      </c>
      <c r="H111" s="77">
        <f>I111-G111</f>
        <v>0</v>
      </c>
      <c r="I111" s="77">
        <f>E111*MAX(0,MIN(1,(EOMONTH('02_Rendimientos'!$B$79,2)-'06_Presupuesto'!J184+1)/('06_Presupuesto'!K184-'06_Presupuesto'!J184+1)))</f>
        <v>23</v>
      </c>
      <c r="J111" s="63">
        <f>I111*F111</f>
        <v>376890.75630252104</v>
      </c>
      <c r="K111" s="69">
        <f>I111/E111</f>
        <v>1</v>
      </c>
      <c r="L111" s="77">
        <f>E111-I111</f>
        <v>0</v>
      </c>
      <c r="M111" s="63">
        <f>H111*F111*(1+'02_Rendimientos'!$B$83+'02_Rendimientos'!$B$84)</f>
        <v>0</v>
      </c>
      <c r="N111" s="63">
        <f>L111*F111</f>
        <v>0</v>
      </c>
      <c r="O111" s="52" t="str">
        <f>IF(AND(I111&lt;=E111,H111&gt;=0),"Consistente","Revisar")</f>
        <v>Consistente</v>
      </c>
    </row>
    <row r="112" spans="1:15" ht="26.4">
      <c r="A112" s="51" t="s">
        <v>510</v>
      </c>
      <c r="B112" s="51" t="str">
        <f>'06_Presupuesto'!A185</f>
        <v>B.1.1.3</v>
      </c>
      <c r="C112" s="51" t="str">
        <f>'06_Presupuesto'!C185</f>
        <v>Cimientos</v>
      </c>
      <c r="D112" s="51" t="str">
        <f>'06_Presupuesto'!D185</f>
        <v>M3</v>
      </c>
      <c r="E112" s="51">
        <f>'06_Presupuesto'!E185</f>
        <v>14</v>
      </c>
      <c r="F112" s="64">
        <f>'06_Presupuesto'!G185</f>
        <v>189075.63025210085</v>
      </c>
      <c r="G112" s="76">
        <f>I90</f>
        <v>14</v>
      </c>
      <c r="H112" s="76">
        <f>I112-G112</f>
        <v>0</v>
      </c>
      <c r="I112" s="76">
        <f>E112*MAX(0,MIN(1,(EOMONTH('02_Rendimientos'!$B$79,2)-'06_Presupuesto'!J185+1)/('06_Presupuesto'!K185-'06_Presupuesto'!J185+1)))</f>
        <v>14</v>
      </c>
      <c r="J112" s="64">
        <f>I112*F112</f>
        <v>2647058.823529412</v>
      </c>
      <c r="K112" s="70">
        <f>I112/E112</f>
        <v>1</v>
      </c>
      <c r="L112" s="76">
        <f>E112-I112</f>
        <v>0</v>
      </c>
      <c r="M112" s="64">
        <f>H112*F112*(1+'02_Rendimientos'!$B$83+'02_Rendimientos'!$B$84)</f>
        <v>0</v>
      </c>
      <c r="N112" s="64">
        <f>L112*F112</f>
        <v>0</v>
      </c>
      <c r="O112" s="51" t="str">
        <f>IF(AND(I112&lt;=E112,H112&gt;=0),"Consistente","Revisar")</f>
        <v>Consistente</v>
      </c>
    </row>
    <row r="113" spans="1:15" ht="26.4">
      <c r="A113" s="52" t="s">
        <v>510</v>
      </c>
      <c r="B113" s="52" t="str">
        <f>'06_Presupuesto'!A186</f>
        <v>B.1.2.1</v>
      </c>
      <c r="C113" s="52" t="str">
        <f>'06_Presupuesto'!C186</f>
        <v>Preparación de la subrasante</v>
      </c>
      <c r="D113" s="52" t="str">
        <f>'06_Presupuesto'!D186</f>
        <v>M2</v>
      </c>
      <c r="E113" s="52">
        <f>'06_Presupuesto'!E186</f>
        <v>143</v>
      </c>
      <c r="F113" s="63">
        <f>'06_Presupuesto'!G186</f>
        <v>2689.0756302521008</v>
      </c>
      <c r="G113" s="77">
        <f>I91</f>
        <v>143</v>
      </c>
      <c r="H113" s="77">
        <f>I113-G113</f>
        <v>0</v>
      </c>
      <c r="I113" s="77">
        <f>E113*MAX(0,MIN(1,(EOMONTH('02_Rendimientos'!$B$79,2)-'06_Presupuesto'!J186+1)/('06_Presupuesto'!K186-'06_Presupuesto'!J186+1)))</f>
        <v>143</v>
      </c>
      <c r="J113" s="63">
        <f>I113*F113</f>
        <v>384537.81512605044</v>
      </c>
      <c r="K113" s="69">
        <f>I113/E113</f>
        <v>1</v>
      </c>
      <c r="L113" s="77">
        <f>E113-I113</f>
        <v>0</v>
      </c>
      <c r="M113" s="63">
        <f>H113*F113*(1+'02_Rendimientos'!$B$83+'02_Rendimientos'!$B$84)</f>
        <v>0</v>
      </c>
      <c r="N113" s="63">
        <f>L113*F113</f>
        <v>0</v>
      </c>
      <c r="O113" s="52" t="str">
        <f>IF(AND(I113&lt;=E113,H113&gt;=0),"Consistente","Revisar")</f>
        <v>Consistente</v>
      </c>
    </row>
    <row r="114" spans="1:15" ht="26.4">
      <c r="A114" s="51" t="s">
        <v>510</v>
      </c>
      <c r="B114" s="51" t="str">
        <f>'06_Presupuesto'!A187</f>
        <v>B.1.2.2</v>
      </c>
      <c r="C114" s="51" t="str">
        <f>'06_Presupuesto'!C187</f>
        <v>Base Estabilizada e=8cm</v>
      </c>
      <c r="D114" s="51" t="str">
        <f>'06_Presupuesto'!D187</f>
        <v>M3</v>
      </c>
      <c r="E114" s="51">
        <f>'06_Presupuesto'!E187</f>
        <v>11.44</v>
      </c>
      <c r="F114" s="64">
        <f>'06_Presupuesto'!G187</f>
        <v>35294.117647058825</v>
      </c>
      <c r="G114" s="76">
        <f>I92</f>
        <v>11.44</v>
      </c>
      <c r="H114" s="76">
        <f>I114-G114</f>
        <v>0</v>
      </c>
      <c r="I114" s="76">
        <f>E114*MAX(0,MIN(1,(EOMONTH('02_Rendimientos'!$B$79,2)-'06_Presupuesto'!J187+1)/('06_Presupuesto'!K187-'06_Presupuesto'!J187+1)))</f>
        <v>11.44</v>
      </c>
      <c r="J114" s="64">
        <f>I114*F114</f>
        <v>403764.70588235295</v>
      </c>
      <c r="K114" s="70">
        <f>I114/E114</f>
        <v>1</v>
      </c>
      <c r="L114" s="76">
        <f>E114-I114</f>
        <v>0</v>
      </c>
      <c r="M114" s="64">
        <f>H114*F114*(1+'02_Rendimientos'!$B$83+'02_Rendimientos'!$B$84)</f>
        <v>0</v>
      </c>
      <c r="N114" s="64">
        <f>L114*F114</f>
        <v>0</v>
      </c>
      <c r="O114" s="51" t="str">
        <f>IF(AND(I114&lt;=E114,H114&gt;=0),"Consistente","Revisar")</f>
        <v>Consistente</v>
      </c>
    </row>
    <row r="115" spans="1:15" ht="26.4">
      <c r="A115" s="52" t="s">
        <v>510</v>
      </c>
      <c r="B115" s="52" t="str">
        <f>'06_Presupuesto'!A188</f>
        <v>B.1.2.3</v>
      </c>
      <c r="C115" s="52" t="str">
        <f>'06_Presupuesto'!C188</f>
        <v>Impermeabilización film de Polietileno e=0,10mm</v>
      </c>
      <c r="D115" s="52" t="str">
        <f>'06_Presupuesto'!D188</f>
        <v>M2</v>
      </c>
      <c r="E115" s="52">
        <f>'06_Presupuesto'!E188</f>
        <v>143</v>
      </c>
      <c r="F115" s="63">
        <f>'06_Presupuesto'!G188</f>
        <v>1344.5378151260504</v>
      </c>
      <c r="G115" s="77">
        <f>I93</f>
        <v>131.08333333333331</v>
      </c>
      <c r="H115" s="77">
        <f>I115-G115</f>
        <v>11.916666666666686</v>
      </c>
      <c r="I115" s="77">
        <f>E115*MAX(0,MIN(1,(EOMONTH('02_Rendimientos'!$B$79,2)-'06_Presupuesto'!J188+1)/('06_Presupuesto'!K188-'06_Presupuesto'!J188+1)))</f>
        <v>143</v>
      </c>
      <c r="J115" s="63">
        <f>I115*F115</f>
        <v>192268.90756302522</v>
      </c>
      <c r="K115" s="69">
        <f>I115/E115</f>
        <v>1</v>
      </c>
      <c r="L115" s="77">
        <f>E115-I115</f>
        <v>0</v>
      </c>
      <c r="M115" s="63">
        <f>H115*F115*(1+'02_Rendimientos'!$B$83+'02_Rendimientos'!$B$84)</f>
        <v>20028.011204481823</v>
      </c>
      <c r="N115" s="63">
        <f>L115*F115</f>
        <v>0</v>
      </c>
      <c r="O115" s="52" t="str">
        <f>IF(AND(I115&lt;=E115,H115&gt;=0),"Consistente","Revisar")</f>
        <v>Consistente</v>
      </c>
    </row>
    <row r="116" spans="1:15" ht="26.4">
      <c r="A116" s="51" t="s">
        <v>510</v>
      </c>
      <c r="B116" s="51" t="str">
        <f>'06_Presupuesto'!A189</f>
        <v>B.1.2.4</v>
      </c>
      <c r="C116" s="51" t="str">
        <f>'06_Presupuesto'!C189</f>
        <v>Cama de Ripio e=8cm</v>
      </c>
      <c r="D116" s="51" t="str">
        <f>'06_Presupuesto'!D189</f>
        <v>M3</v>
      </c>
      <c r="E116" s="51">
        <f>'06_Presupuesto'!E189</f>
        <v>11.44</v>
      </c>
      <c r="F116" s="64">
        <f>'06_Presupuesto'!G189</f>
        <v>37815.126050420171</v>
      </c>
      <c r="G116" s="76">
        <f>I94</f>
        <v>10.486666666666666</v>
      </c>
      <c r="H116" s="76">
        <f>I116-G116</f>
        <v>0.95333333333333314</v>
      </c>
      <c r="I116" s="76">
        <f>E116*MAX(0,MIN(1,(EOMONTH('02_Rendimientos'!$B$79,2)-'06_Presupuesto'!J189+1)/('06_Presupuesto'!K189-'06_Presupuesto'!J189+1)))</f>
        <v>11.44</v>
      </c>
      <c r="J116" s="64">
        <f>I116*F116</f>
        <v>432605.04201680672</v>
      </c>
      <c r="K116" s="70">
        <f>I116/E116</f>
        <v>1</v>
      </c>
      <c r="L116" s="76">
        <f>E116-I116</f>
        <v>0</v>
      </c>
      <c r="M116" s="64">
        <f>H116*F116*(1+'02_Rendimientos'!$B$83+'02_Rendimientos'!$B$84)</f>
        <v>45063.025210084023</v>
      </c>
      <c r="N116" s="64">
        <f>L116*F116</f>
        <v>0</v>
      </c>
      <c r="O116" s="51" t="str">
        <f>IF(AND(I116&lt;=E116,H116&gt;=0),"Consistente","Revisar")</f>
        <v>Consistente</v>
      </c>
    </row>
    <row r="117" spans="1:15" ht="26.4">
      <c r="A117" s="52" t="s">
        <v>510</v>
      </c>
      <c r="B117" s="52" t="str">
        <f>'06_Presupuesto'!A190</f>
        <v>B.1.2.5</v>
      </c>
      <c r="C117" s="52" t="str">
        <f>'06_Presupuesto'!C190</f>
        <v>Malla Acma C-92</v>
      </c>
      <c r="D117" s="52" t="str">
        <f>'06_Presupuesto'!D190</f>
        <v>M2</v>
      </c>
      <c r="E117" s="52">
        <f>'06_Presupuesto'!E190</f>
        <v>143</v>
      </c>
      <c r="F117" s="63">
        <f>'06_Presupuesto'!G190</f>
        <v>4537.8151260504201</v>
      </c>
      <c r="G117" s="77">
        <f>I95</f>
        <v>131.08333333333331</v>
      </c>
      <c r="H117" s="77">
        <f>I117-G117</f>
        <v>11.916666666666686</v>
      </c>
      <c r="I117" s="77">
        <f>E117*MAX(0,MIN(1,(EOMONTH('02_Rendimientos'!$B$79,2)-'06_Presupuesto'!J190+1)/('06_Presupuesto'!K190-'06_Presupuesto'!J190+1)))</f>
        <v>143</v>
      </c>
      <c r="J117" s="63">
        <f>I117*F117</f>
        <v>648907.56302521005</v>
      </c>
      <c r="K117" s="69">
        <f>I117/E117</f>
        <v>1</v>
      </c>
      <c r="L117" s="77">
        <f>E117-I117</f>
        <v>0</v>
      </c>
      <c r="M117" s="63">
        <f>H117*F117*(1+'02_Rendimientos'!$B$83+'02_Rendimientos'!$B$84)</f>
        <v>67594.537815126154</v>
      </c>
      <c r="N117" s="63">
        <f>L117*F117</f>
        <v>0</v>
      </c>
      <c r="O117" s="52" t="str">
        <f>IF(AND(I117&lt;=E117,H117&gt;=0),"Consistente","Revisar")</f>
        <v>Consistente</v>
      </c>
    </row>
    <row r="118" spans="1:15" ht="26.4">
      <c r="A118" s="51" t="s">
        <v>510</v>
      </c>
      <c r="B118" s="51" t="str">
        <f>'06_Presupuesto'!A191</f>
        <v>B.1.2.6</v>
      </c>
      <c r="C118" s="51" t="str">
        <f>'06_Presupuesto'!C191</f>
        <v>Radier e= 7cm</v>
      </c>
      <c r="D118" s="51" t="str">
        <f>'06_Presupuesto'!D191</f>
        <v>M2</v>
      </c>
      <c r="E118" s="51">
        <f>'06_Presupuesto'!E191</f>
        <v>143</v>
      </c>
      <c r="F118" s="64">
        <f>'06_Presupuesto'!G191</f>
        <v>13277.310924369749</v>
      </c>
      <c r="G118" s="76">
        <f>I96</f>
        <v>131.08333333333331</v>
      </c>
      <c r="H118" s="76">
        <f>I118-G118</f>
        <v>11.916666666666686</v>
      </c>
      <c r="I118" s="76">
        <f>E118*MAX(0,MIN(1,(EOMONTH('02_Rendimientos'!$B$79,2)-'06_Presupuesto'!J191+1)/('06_Presupuesto'!K191-'06_Presupuesto'!J191+1)))</f>
        <v>143</v>
      </c>
      <c r="J118" s="64">
        <f>I118*F118</f>
        <v>1898655.4621848741</v>
      </c>
      <c r="K118" s="70">
        <f>I118/E118</f>
        <v>1</v>
      </c>
      <c r="L118" s="76">
        <f>E118-I118</f>
        <v>0</v>
      </c>
      <c r="M118" s="64">
        <f>H118*F118*(1+'02_Rendimientos'!$B$83+'02_Rendimientos'!$B$84)</f>
        <v>197776.61064425803</v>
      </c>
      <c r="N118" s="64">
        <f>L118*F118</f>
        <v>0</v>
      </c>
      <c r="O118" s="51" t="str">
        <f>IF(AND(I118&lt;=E118,H118&gt;=0),"Consistente","Revisar")</f>
        <v>Consistente</v>
      </c>
    </row>
    <row r="119" spans="1:15" ht="26.4">
      <c r="A119" s="52" t="s">
        <v>510</v>
      </c>
      <c r="B119" s="52" t="str">
        <f>'06_Presupuesto'!A192</f>
        <v>B.1.3.1</v>
      </c>
      <c r="C119" s="52" t="str">
        <f>'06_Presupuesto'!C192</f>
        <v>Estabilizado Compactado e=20cm</v>
      </c>
      <c r="D119" s="52" t="str">
        <f>'06_Presupuesto'!D192</f>
        <v>M3</v>
      </c>
      <c r="E119" s="52">
        <f>'06_Presupuesto'!E192</f>
        <v>18.649999999999999</v>
      </c>
      <c r="F119" s="63">
        <f>'06_Presupuesto'!G192</f>
        <v>36974.789915966387</v>
      </c>
      <c r="G119" s="77">
        <f>I97</f>
        <v>18.649999999999999</v>
      </c>
      <c r="H119" s="77">
        <f>I119-G119</f>
        <v>0</v>
      </c>
      <c r="I119" s="77">
        <f>E119*MAX(0,MIN(1,(EOMONTH('02_Rendimientos'!$B$79,2)-'06_Presupuesto'!J192+1)/('06_Presupuesto'!K192-'06_Presupuesto'!J192+1)))</f>
        <v>18.649999999999999</v>
      </c>
      <c r="J119" s="63">
        <f>I119*F119</f>
        <v>689579.83193277312</v>
      </c>
      <c r="K119" s="69">
        <f>I119/E119</f>
        <v>1</v>
      </c>
      <c r="L119" s="77">
        <f>E119-I119</f>
        <v>0</v>
      </c>
      <c r="M119" s="63">
        <f>H119*F119*(1+'02_Rendimientos'!$B$83+'02_Rendimientos'!$B$84)</f>
        <v>0</v>
      </c>
      <c r="N119" s="63">
        <f>L119*F119</f>
        <v>0</v>
      </c>
      <c r="O119" s="52" t="str">
        <f>IF(AND(I119&lt;=E119,H119&gt;=0),"Consistente","Revisar")</f>
        <v>Consistente</v>
      </c>
    </row>
    <row r="120" spans="1:15" ht="26.4">
      <c r="A120" s="51" t="s">
        <v>510</v>
      </c>
      <c r="B120" s="51" t="str">
        <f>'06_Presupuesto'!A193</f>
        <v>B.1.3.2</v>
      </c>
      <c r="C120" s="51" t="str">
        <f>'06_Presupuesto'!C193</f>
        <v>Ripio Compactado e=10cm</v>
      </c>
      <c r="D120" s="51" t="str">
        <f>'06_Presupuesto'!D193</f>
        <v>M3</v>
      </c>
      <c r="E120" s="51">
        <f>'06_Presupuesto'!E193</f>
        <v>9.3239999999999998</v>
      </c>
      <c r="F120" s="64">
        <f>'06_Presupuesto'!G193</f>
        <v>38655.462184873948</v>
      </c>
      <c r="G120" s="76">
        <f>I98</f>
        <v>9.3239999999999998</v>
      </c>
      <c r="H120" s="76">
        <f>I120-G120</f>
        <v>0</v>
      </c>
      <c r="I120" s="76">
        <f>E120*MAX(0,MIN(1,(EOMONTH('02_Rendimientos'!$B$79,2)-'06_Presupuesto'!J193+1)/('06_Presupuesto'!K193-'06_Presupuesto'!J193+1)))</f>
        <v>9.3239999999999998</v>
      </c>
      <c r="J120" s="64">
        <f>I120*F120</f>
        <v>360423.5294117647</v>
      </c>
      <c r="K120" s="70">
        <f>I120/E120</f>
        <v>1</v>
      </c>
      <c r="L120" s="76">
        <f>E120-I120</f>
        <v>0</v>
      </c>
      <c r="M120" s="64">
        <f>H120*F120*(1+'02_Rendimientos'!$B$83+'02_Rendimientos'!$B$84)</f>
        <v>0</v>
      </c>
      <c r="N120" s="64">
        <f>L120*F120</f>
        <v>0</v>
      </c>
      <c r="O120" s="51" t="str">
        <f>IF(AND(I120&lt;=E120,H120&gt;=0),"Consistente","Revisar")</f>
        <v>Consistente</v>
      </c>
    </row>
    <row r="121" spans="1:15" ht="26.4">
      <c r="A121" s="52" t="s">
        <v>510</v>
      </c>
      <c r="B121" s="52" t="str">
        <f>'06_Presupuesto'!A194</f>
        <v>B.1.3.3</v>
      </c>
      <c r="C121" s="52" t="str">
        <f>'06_Presupuesto'!C194</f>
        <v>Polietileno e=0,15mm</v>
      </c>
      <c r="D121" s="52" t="str">
        <f>'06_Presupuesto'!D194</f>
        <v>M2</v>
      </c>
      <c r="E121" s="52">
        <f>'06_Presupuesto'!E194</f>
        <v>93.24</v>
      </c>
      <c r="F121" s="63">
        <f>'06_Presupuesto'!G194</f>
        <v>1512.6050420168067</v>
      </c>
      <c r="G121" s="77">
        <f>I99</f>
        <v>85.47</v>
      </c>
      <c r="H121" s="77">
        <f>I121-G121</f>
        <v>7.769999999999996</v>
      </c>
      <c r="I121" s="77">
        <f>E121*MAX(0,MIN(1,(EOMONTH('02_Rendimientos'!$B$79,2)-'06_Presupuesto'!J194+1)/('06_Presupuesto'!K194-'06_Presupuesto'!J194+1)))</f>
        <v>93.24</v>
      </c>
      <c r="J121" s="63">
        <f>I121*F121</f>
        <v>141035.29411764705</v>
      </c>
      <c r="K121" s="69">
        <f>I121/E121</f>
        <v>1</v>
      </c>
      <c r="L121" s="77">
        <f>E121-I121</f>
        <v>0</v>
      </c>
      <c r="M121" s="63">
        <f>H121*F121*(1+'02_Rendimientos'!$B$83+'02_Rendimientos'!$B$84)</f>
        <v>14691.176470588227</v>
      </c>
      <c r="N121" s="63">
        <f>L121*F121</f>
        <v>0</v>
      </c>
      <c r="O121" s="52" t="str">
        <f>IF(AND(I121&lt;=E121,H121&gt;=0),"Consistente","Revisar")</f>
        <v>Consistente</v>
      </c>
    </row>
    <row r="122" spans="1:15" ht="26.4">
      <c r="A122" s="51" t="s">
        <v>510</v>
      </c>
      <c r="B122" s="51" t="str">
        <f>'06_Presupuesto'!A195</f>
        <v>B.1.3.4</v>
      </c>
      <c r="C122" s="51" t="str">
        <f>'06_Presupuesto'!C195</f>
        <v>Radier e=10cm</v>
      </c>
      <c r="D122" s="51" t="str">
        <f>'06_Presupuesto'!D195</f>
        <v>M2</v>
      </c>
      <c r="E122" s="51">
        <f>'06_Presupuesto'!E195</f>
        <v>93.24</v>
      </c>
      <c r="F122" s="64">
        <f>'06_Presupuesto'!G195</f>
        <v>16638.655462184874</v>
      </c>
      <c r="G122" s="76">
        <f>I100</f>
        <v>85.47</v>
      </c>
      <c r="H122" s="76">
        <f>I122-G122</f>
        <v>7.769999999999996</v>
      </c>
      <c r="I122" s="76">
        <f>E122*MAX(0,MIN(1,(EOMONTH('02_Rendimientos'!$B$79,2)-'06_Presupuesto'!J195+1)/('06_Presupuesto'!K195-'06_Presupuesto'!J195+1)))</f>
        <v>93.24</v>
      </c>
      <c r="J122" s="64">
        <f>I122*F122</f>
        <v>1551388.2352941176</v>
      </c>
      <c r="K122" s="70">
        <f>I122/E122</f>
        <v>1</v>
      </c>
      <c r="L122" s="76">
        <f>E122-I122</f>
        <v>0</v>
      </c>
      <c r="M122" s="64">
        <f>H122*F122*(1+'02_Rendimientos'!$B$83+'02_Rendimientos'!$B$84)</f>
        <v>161602.94117647051</v>
      </c>
      <c r="N122" s="64">
        <f>L122*F122</f>
        <v>0</v>
      </c>
      <c r="O122" s="51" t="str">
        <f>IF(AND(I122&lt;=E122,H122&gt;=0),"Consistente","Revisar")</f>
        <v>Consistente</v>
      </c>
    </row>
    <row r="123" spans="1:15" ht="26.4">
      <c r="A123" s="52" t="s">
        <v>510</v>
      </c>
      <c r="B123" s="52" t="str">
        <f>'06_Presupuesto'!A196</f>
        <v>B.1.4.1</v>
      </c>
      <c r="C123" s="52" t="str">
        <f>'06_Presupuesto'!C196</f>
        <v>Estructura de Metalcon en Muros</v>
      </c>
      <c r="D123" s="52" t="str">
        <f>'06_Presupuesto'!D196</f>
        <v>M2</v>
      </c>
      <c r="E123" s="52">
        <f>'06_Presupuesto'!E196</f>
        <v>236</v>
      </c>
      <c r="F123" s="63">
        <f>'06_Presupuesto'!G196</f>
        <v>21680.672268907565</v>
      </c>
      <c r="G123" s="77">
        <f>I101</f>
        <v>144.22222222222223</v>
      </c>
      <c r="H123" s="77">
        <f>I123-G123</f>
        <v>91.777777777777771</v>
      </c>
      <c r="I123" s="77">
        <f>E123*MAX(0,MIN(1,(EOMONTH('02_Rendimientos'!$B$79,2)-'06_Presupuesto'!J196+1)/('06_Presupuesto'!K196-'06_Presupuesto'!J196+1)))</f>
        <v>236</v>
      </c>
      <c r="J123" s="63">
        <f>I123*F123</f>
        <v>5116638.6554621849</v>
      </c>
      <c r="K123" s="69">
        <f>I123/E123</f>
        <v>1</v>
      </c>
      <c r="L123" s="77">
        <f>E123-I123</f>
        <v>0</v>
      </c>
      <c r="M123" s="63">
        <f>H123*F123*(1+'02_Rendimientos'!$B$83+'02_Rendimientos'!$B$84)</f>
        <v>2487254.9019607846</v>
      </c>
      <c r="N123" s="63">
        <f>L123*F123</f>
        <v>0</v>
      </c>
      <c r="O123" s="52" t="str">
        <f>IF(AND(I123&lt;=E123,H123&gt;=0),"Consistente","Revisar")</f>
        <v>Consistente</v>
      </c>
    </row>
    <row r="124" spans="1:15" ht="26.4">
      <c r="A124" s="51" t="s">
        <v>510</v>
      </c>
      <c r="B124" s="51" t="str">
        <f>'06_Presupuesto'!A197</f>
        <v>B.1.4.2</v>
      </c>
      <c r="C124" s="51" t="str">
        <f>'06_Presupuesto'!C197</f>
        <v>Planchas de OSB e=11.1mm</v>
      </c>
      <c r="D124" s="51" t="str">
        <f>'06_Presupuesto'!D197</f>
        <v>M2</v>
      </c>
      <c r="E124" s="51">
        <f>'06_Presupuesto'!E197</f>
        <v>153</v>
      </c>
      <c r="F124" s="64">
        <f>'06_Presupuesto'!G197</f>
        <v>11092.436974789916</v>
      </c>
      <c r="G124" s="76">
        <f>I102</f>
        <v>93.500000000000014</v>
      </c>
      <c r="H124" s="76">
        <f>I124-G124</f>
        <v>59.499999999999986</v>
      </c>
      <c r="I124" s="76">
        <f>E124*MAX(0,MIN(1,(EOMONTH('02_Rendimientos'!$B$79,2)-'06_Presupuesto'!J197+1)/('06_Presupuesto'!K197-'06_Presupuesto'!J197+1)))</f>
        <v>153</v>
      </c>
      <c r="J124" s="64">
        <f>I124*F124</f>
        <v>1697142.8571428573</v>
      </c>
      <c r="K124" s="70">
        <f>I124/E124</f>
        <v>1</v>
      </c>
      <c r="L124" s="76">
        <f>E124-I124</f>
        <v>0</v>
      </c>
      <c r="M124" s="64">
        <f>H124*F124*(1+'02_Rendimientos'!$B$83+'02_Rendimientos'!$B$84)</f>
        <v>824999.99999999988</v>
      </c>
      <c r="N124" s="64">
        <f>L124*F124</f>
        <v>0</v>
      </c>
      <c r="O124" s="51" t="str">
        <f>IF(AND(I124&lt;=E124,H124&gt;=0),"Consistente","Revisar")</f>
        <v>Consistente</v>
      </c>
    </row>
    <row r="125" spans="1:15" ht="26.4">
      <c r="A125" s="52" t="s">
        <v>510</v>
      </c>
      <c r="B125" s="52" t="str">
        <f>'06_Presupuesto'!A198</f>
        <v>B.1.4.3</v>
      </c>
      <c r="C125" s="52" t="str">
        <f>'06_Presupuesto'!C198</f>
        <v>Forro Exterior</v>
      </c>
      <c r="D125" s="52" t="str">
        <f>'06_Presupuesto'!D198</f>
        <v>M2</v>
      </c>
      <c r="E125" s="52">
        <f>'06_Presupuesto'!E198</f>
        <v>153</v>
      </c>
      <c r="F125" s="63">
        <f>'06_Presupuesto'!G198</f>
        <v>19327.731092436974</v>
      </c>
      <c r="G125" s="77">
        <f>I103</f>
        <v>93.500000000000014</v>
      </c>
      <c r="H125" s="77">
        <f>I125-G125</f>
        <v>59.499999999999986</v>
      </c>
      <c r="I125" s="77">
        <f>E125*MAX(0,MIN(1,(EOMONTH('02_Rendimientos'!$B$79,2)-'06_Presupuesto'!J198+1)/('06_Presupuesto'!K198-'06_Presupuesto'!J198+1)))</f>
        <v>153</v>
      </c>
      <c r="J125" s="63">
        <f>I125*F125</f>
        <v>2957142.8571428568</v>
      </c>
      <c r="K125" s="69">
        <f>I125/E125</f>
        <v>1</v>
      </c>
      <c r="L125" s="77">
        <f>E125-I125</f>
        <v>0</v>
      </c>
      <c r="M125" s="63">
        <f>H125*F125*(1+'02_Rendimientos'!$B$83+'02_Rendimientos'!$B$84)</f>
        <v>1437499.9999999998</v>
      </c>
      <c r="N125" s="63">
        <f>L125*F125</f>
        <v>0</v>
      </c>
      <c r="O125" s="52" t="str">
        <f>IF(AND(I125&lt;=E125,H125&gt;=0),"Consistente","Revisar")</f>
        <v>Consistente</v>
      </c>
    </row>
    <row r="126" spans="1:15" ht="26.4">
      <c r="A126" s="51" t="s">
        <v>510</v>
      </c>
      <c r="B126" s="51" t="str">
        <f>'06_Presupuesto'!A199</f>
        <v>B.1.4.4</v>
      </c>
      <c r="C126" s="51" t="str">
        <f>'06_Presupuesto'!C199</f>
        <v>Forro Interior Volcanita y Aleros Exteriores</v>
      </c>
      <c r="D126" s="51" t="str">
        <f>'06_Presupuesto'!D199</f>
        <v>M2</v>
      </c>
      <c r="E126" s="51">
        <f>'06_Presupuesto'!E199</f>
        <v>180</v>
      </c>
      <c r="F126" s="64">
        <f>'06_Presupuesto'!G199</f>
        <v>10756.302521008403</v>
      </c>
      <c r="G126" s="76">
        <f>I104</f>
        <v>110.00000000000001</v>
      </c>
      <c r="H126" s="76">
        <f>I126-G126</f>
        <v>69.999999999999986</v>
      </c>
      <c r="I126" s="76">
        <f>E126*MAX(0,MIN(1,(EOMONTH('02_Rendimientos'!$B$79,2)-'06_Presupuesto'!J199+1)/('06_Presupuesto'!K199-'06_Presupuesto'!J199+1)))</f>
        <v>180</v>
      </c>
      <c r="J126" s="64">
        <f>I126*F126</f>
        <v>1936134.4537815126</v>
      </c>
      <c r="K126" s="70">
        <f>I126/E126</f>
        <v>1</v>
      </c>
      <c r="L126" s="76">
        <f>E126-I126</f>
        <v>0</v>
      </c>
      <c r="M126" s="64">
        <f>H126*F126*(1+'02_Rendimientos'!$B$83+'02_Rendimientos'!$B$84)</f>
        <v>941176.47058823507</v>
      </c>
      <c r="N126" s="64">
        <f>L126*F126</f>
        <v>0</v>
      </c>
      <c r="O126" s="51" t="str">
        <f>IF(AND(I126&lt;=E126,H126&gt;=0),"Consistente","Revisar")</f>
        <v>Consistente</v>
      </c>
    </row>
    <row r="127" spans="1:15" ht="26.4">
      <c r="A127" s="52" t="s">
        <v>510</v>
      </c>
      <c r="B127" s="52" t="str">
        <f>'06_Presupuesto'!A200</f>
        <v>B.1.4.5</v>
      </c>
      <c r="C127" s="52" t="str">
        <f>'06_Presupuesto'!C200</f>
        <v>Forro Interior Fibrocemento</v>
      </c>
      <c r="D127" s="52" t="str">
        <f>'06_Presupuesto'!D200</f>
        <v>M2</v>
      </c>
      <c r="E127" s="52">
        <f>'06_Presupuesto'!E200</f>
        <v>65</v>
      </c>
      <c r="F127" s="63">
        <f>'06_Presupuesto'!G200</f>
        <v>14957.983193277312</v>
      </c>
      <c r="G127" s="77">
        <f>I105</f>
        <v>39.722222222222229</v>
      </c>
      <c r="H127" s="77">
        <f>I127-G127</f>
        <v>25.277777777777771</v>
      </c>
      <c r="I127" s="77">
        <f>E127*MAX(0,MIN(1,(EOMONTH('02_Rendimientos'!$B$79,2)-'06_Presupuesto'!J200+1)/('06_Presupuesto'!K200-'06_Presupuesto'!J200+1)))</f>
        <v>65</v>
      </c>
      <c r="J127" s="63">
        <f>I127*F127</f>
        <v>972268.90756302525</v>
      </c>
      <c r="K127" s="69">
        <f>I127/E127</f>
        <v>1</v>
      </c>
      <c r="L127" s="77">
        <f>E127-I127</f>
        <v>0</v>
      </c>
      <c r="M127" s="63">
        <f>H127*F127*(1+'02_Rendimientos'!$B$83+'02_Rendimientos'!$B$84)</f>
        <v>472630.7189542483</v>
      </c>
      <c r="N127" s="63">
        <f>L127*F127</f>
        <v>0</v>
      </c>
      <c r="O127" s="52" t="str">
        <f>IF(AND(I127&lt;=E127,H127&gt;=0),"Consistente","Revisar")</f>
        <v>Consistente</v>
      </c>
    </row>
    <row r="128" spans="1:15" ht="26.4">
      <c r="A128" s="51" t="s">
        <v>510</v>
      </c>
      <c r="B128" s="51" t="str">
        <f>'06_Presupuesto'!A201</f>
        <v>B.1.5.1</v>
      </c>
      <c r="C128" s="51" t="str">
        <f>'06_Presupuesto'!C201</f>
        <v>Cerchas y Costaneras de Acero Galvanizado</v>
      </c>
      <c r="D128" s="51" t="str">
        <f>'06_Presupuesto'!D201</f>
        <v>M2</v>
      </c>
      <c r="E128" s="51">
        <f>'06_Presupuesto'!E201</f>
        <v>78.61</v>
      </c>
      <c r="F128" s="64">
        <f>'06_Presupuesto'!G201</f>
        <v>28571.428571428572</v>
      </c>
      <c r="G128" s="76">
        <f>I106</f>
        <v>43.235500000000002</v>
      </c>
      <c r="H128" s="76">
        <f>I128-G128</f>
        <v>35.374499999999998</v>
      </c>
      <c r="I128" s="76">
        <f>E128*MAX(0,MIN(1,(EOMONTH('02_Rendimientos'!$B$79,2)-'06_Presupuesto'!J201+1)/('06_Presupuesto'!K201-'06_Presupuesto'!J201+1)))</f>
        <v>78.61</v>
      </c>
      <c r="J128" s="64">
        <f>I128*F128</f>
        <v>2246000</v>
      </c>
      <c r="K128" s="70">
        <f>I128/E128</f>
        <v>1</v>
      </c>
      <c r="L128" s="76">
        <f>E128-I128</f>
        <v>0</v>
      </c>
      <c r="M128" s="64">
        <f>H128*F128*(1+'02_Rendimientos'!$B$83+'02_Rendimientos'!$B$84)</f>
        <v>1263375</v>
      </c>
      <c r="N128" s="64">
        <f>L128*F128</f>
        <v>0</v>
      </c>
      <c r="O128" s="51" t="str">
        <f>IF(AND(I128&lt;=E128,H128&gt;=0),"Consistente","Revisar")</f>
        <v>Consistente</v>
      </c>
    </row>
    <row r="129" spans="1:15" ht="26.4">
      <c r="A129" s="52" t="s">
        <v>510</v>
      </c>
      <c r="B129" s="52" t="str">
        <f>'06_Presupuesto'!A202</f>
        <v>B.1.6.1</v>
      </c>
      <c r="C129" s="52" t="str">
        <f>'06_Presupuesto'!C202</f>
        <v>Aislación Papel Impermeabilizante</v>
      </c>
      <c r="D129" s="52" t="str">
        <f>'06_Presupuesto'!D202</f>
        <v>M2</v>
      </c>
      <c r="E129" s="52">
        <f>'06_Presupuesto'!E202</f>
        <v>78.61</v>
      </c>
      <c r="F129" s="63">
        <f>'06_Presupuesto'!G202</f>
        <v>1932.7731092436975</v>
      </c>
      <c r="G129" s="77">
        <f>I107</f>
        <v>0</v>
      </c>
      <c r="H129" s="77">
        <f>I129-G129</f>
        <v>78.61</v>
      </c>
      <c r="I129" s="77">
        <f>E129*MAX(0,MIN(1,(EOMONTH('02_Rendimientos'!$B$79,2)-'06_Presupuesto'!J202+1)/('06_Presupuesto'!K202-'06_Presupuesto'!J202+1)))</f>
        <v>78.61</v>
      </c>
      <c r="J129" s="63">
        <f>I129*F129</f>
        <v>151935.29411764705</v>
      </c>
      <c r="K129" s="69">
        <f>I129/E129</f>
        <v>1</v>
      </c>
      <c r="L129" s="77">
        <f>E129-I129</f>
        <v>0</v>
      </c>
      <c r="M129" s="63">
        <f>H129*F129*(1+'02_Rendimientos'!$B$83+'02_Rendimientos'!$B$84)</f>
        <v>189919.1176470588</v>
      </c>
      <c r="N129" s="63">
        <f>L129*F129</f>
        <v>0</v>
      </c>
      <c r="O129" s="52" t="str">
        <f>IF(AND(I129&lt;=E129,H129&gt;=0),"Consistente","Revisar")</f>
        <v>Consistente</v>
      </c>
    </row>
    <row r="130" spans="1:15" ht="26.4">
      <c r="A130" s="51" t="s">
        <v>510</v>
      </c>
      <c r="B130" s="51" t="str">
        <f>'06_Presupuesto'!A203</f>
        <v>B.1.6.2</v>
      </c>
      <c r="C130" s="51" t="str">
        <f>'06_Presupuesto'!C203</f>
        <v>Planchas OSB e=11.1mm</v>
      </c>
      <c r="D130" s="51" t="str">
        <f>'06_Presupuesto'!D203</f>
        <v>M2</v>
      </c>
      <c r="E130" s="51">
        <f>'06_Presupuesto'!E203</f>
        <v>78.61</v>
      </c>
      <c r="F130" s="64">
        <f>'06_Presupuesto'!G203</f>
        <v>11092.436974789916</v>
      </c>
      <c r="G130" s="76">
        <f>I108</f>
        <v>0</v>
      </c>
      <c r="H130" s="76">
        <f>I130-G130</f>
        <v>78.61</v>
      </c>
      <c r="I130" s="76">
        <f>E130*MAX(0,MIN(1,(EOMONTH('02_Rendimientos'!$B$79,2)-'06_Presupuesto'!J203+1)/('06_Presupuesto'!K203-'06_Presupuesto'!J203+1)))</f>
        <v>78.61</v>
      </c>
      <c r="J130" s="64">
        <f>I130*F130</f>
        <v>871976.4705882353</v>
      </c>
      <c r="K130" s="70">
        <f>I130/E130</f>
        <v>1</v>
      </c>
      <c r="L130" s="76">
        <f>E130-I130</f>
        <v>0</v>
      </c>
      <c r="M130" s="64">
        <f>H130*F130*(1+'02_Rendimientos'!$B$83+'02_Rendimientos'!$B$84)</f>
        <v>1089970.5882352942</v>
      </c>
      <c r="N130" s="64">
        <f>L130*F130</f>
        <v>0</v>
      </c>
      <c r="O130" s="51" t="str">
        <f>IF(AND(I130&lt;=E130,H130&gt;=0),"Consistente","Revisar")</f>
        <v>Consistente</v>
      </c>
    </row>
    <row r="131" spans="1:15" ht="26.4">
      <c r="A131" s="52" t="s">
        <v>510</v>
      </c>
      <c r="B131" s="52" t="str">
        <f>'06_Presupuesto'!A204</f>
        <v>B.1.6.3</v>
      </c>
      <c r="C131" s="52" t="str">
        <f>'06_Presupuesto'!C204</f>
        <v>Cubierta Onda Estándar</v>
      </c>
      <c r="D131" s="52" t="str">
        <f>'06_Presupuesto'!D204</f>
        <v>M2</v>
      </c>
      <c r="E131" s="52">
        <f>'06_Presupuesto'!E204</f>
        <v>78.61</v>
      </c>
      <c r="F131" s="63">
        <f>'06_Presupuesto'!G204</f>
        <v>12436.974789915967</v>
      </c>
      <c r="G131" s="77">
        <f>I109</f>
        <v>0</v>
      </c>
      <c r="H131" s="77">
        <f>I131-G131</f>
        <v>78.61</v>
      </c>
      <c r="I131" s="77">
        <f>E131*MAX(0,MIN(1,(EOMONTH('02_Rendimientos'!$B$79,2)-'06_Presupuesto'!J204+1)/('06_Presupuesto'!K204-'06_Presupuesto'!J204+1)))</f>
        <v>78.61</v>
      </c>
      <c r="J131" s="63">
        <f>I131*F131</f>
        <v>977670.5882352941</v>
      </c>
      <c r="K131" s="69">
        <f>I131/E131</f>
        <v>1</v>
      </c>
      <c r="L131" s="77">
        <f>E131-I131</f>
        <v>0</v>
      </c>
      <c r="M131" s="63">
        <f>H131*F131*(1+'02_Rendimientos'!$B$83+'02_Rendimientos'!$B$84)</f>
        <v>1222088.2352941176</v>
      </c>
      <c r="N131" s="63">
        <f>L131*F131</f>
        <v>0</v>
      </c>
      <c r="O131" s="52" t="str">
        <f>IF(AND(I131&lt;=E131,H131&gt;=0),"Consistente","Revisar")</f>
        <v>Consistente</v>
      </c>
    </row>
    <row r="134" spans="1:15">
      <c r="A134" s="166" t="s">
        <v>511</v>
      </c>
      <c r="B134" s="166"/>
      <c r="C134" s="166"/>
      <c r="D134" s="166"/>
      <c r="E134" s="166"/>
      <c r="F134" s="166"/>
      <c r="G134" s="166"/>
      <c r="H134" s="166"/>
      <c r="I134" s="166"/>
    </row>
    <row r="135" spans="1:15" ht="26.4">
      <c r="A135" s="50" t="s">
        <v>512</v>
      </c>
      <c r="B135" s="50" t="s">
        <v>513</v>
      </c>
      <c r="C135" s="50" t="s">
        <v>514</v>
      </c>
      <c r="D135" s="50" t="s">
        <v>515</v>
      </c>
      <c r="E135" s="50" t="s">
        <v>516</v>
      </c>
      <c r="F135" s="50" t="s">
        <v>422</v>
      </c>
      <c r="G135" s="50" t="s">
        <v>517</v>
      </c>
      <c r="H135" s="50" t="s">
        <v>518</v>
      </c>
      <c r="I135" s="50" t="s">
        <v>519</v>
      </c>
    </row>
    <row r="136" spans="1:15" ht="26.4">
      <c r="A136" s="51" t="s">
        <v>520</v>
      </c>
      <c r="B136" s="64">
        <f>SUM(M66:M87)</f>
        <v>2449006.5359477126</v>
      </c>
      <c r="C136" s="64">
        <f>B136*'02_Rendimientos'!B86</f>
        <v>122450.32679738564</v>
      </c>
      <c r="D136" s="64">
        <f>B136*'02_Rendimientos'!B87</f>
        <v>0</v>
      </c>
      <c r="E136" s="64">
        <f>B136-C136-D136</f>
        <v>2326556.2091503269</v>
      </c>
      <c r="F136" s="64">
        <f>B136*'02_Rendimientos'!B82</f>
        <v>465311.24183006538</v>
      </c>
      <c r="G136" s="64">
        <f>B136+F136</f>
        <v>2914317.777777778</v>
      </c>
      <c r="H136" s="64">
        <f>E136+F136</f>
        <v>2791867.4509803923</v>
      </c>
      <c r="I136" s="51" t="s">
        <v>521</v>
      </c>
    </row>
    <row r="137" spans="1:15" ht="26.4">
      <c r="A137" s="52" t="s">
        <v>522</v>
      </c>
      <c r="B137" s="63">
        <f>SUM(M88:M109)</f>
        <v>21094619.397759106</v>
      </c>
      <c r="C137" s="63">
        <f>B137*'02_Rendimientos'!B86</f>
        <v>1054730.9698879553</v>
      </c>
      <c r="D137" s="63">
        <f>B137*'02_Rendimientos'!B87</f>
        <v>0</v>
      </c>
      <c r="E137" s="63">
        <f>B137-C137-D137</f>
        <v>20039888.427871149</v>
      </c>
      <c r="F137" s="63">
        <f>B137*'02_Rendimientos'!B82</f>
        <v>4007977.6855742303</v>
      </c>
      <c r="G137" s="63">
        <f>B137+F137</f>
        <v>25102597.083333336</v>
      </c>
      <c r="H137" s="63">
        <f>E137+F137</f>
        <v>24047866.113445379</v>
      </c>
      <c r="I137" s="52" t="s">
        <v>521</v>
      </c>
    </row>
    <row r="138" spans="1:15" ht="26.4">
      <c r="A138" s="51" t="s">
        <v>523</v>
      </c>
      <c r="B138" s="64">
        <f>SUM(M110:M131)</f>
        <v>10435671.335200749</v>
      </c>
      <c r="C138" s="64">
        <f>B138*'02_Rendimientos'!B86</f>
        <v>521783.5667600375</v>
      </c>
      <c r="D138" s="64">
        <f>B138*'02_Rendimientos'!B87</f>
        <v>0</v>
      </c>
      <c r="E138" s="64">
        <f>B138-C138-D138</f>
        <v>9913887.7684407122</v>
      </c>
      <c r="F138" s="64">
        <f>B138*'02_Rendimientos'!B82</f>
        <v>1982777.5536881424</v>
      </c>
      <c r="G138" s="64">
        <f>B138+F138</f>
        <v>12418448.888888892</v>
      </c>
      <c r="H138" s="64">
        <f>E138+F138</f>
        <v>11896665.322128855</v>
      </c>
      <c r="I138" s="51" t="s">
        <v>521</v>
      </c>
    </row>
    <row r="140" spans="1:15">
      <c r="A140" s="157" t="s">
        <v>524</v>
      </c>
      <c r="B140" s="157"/>
      <c r="C140" s="157"/>
      <c r="D140" s="157"/>
      <c r="E140" s="157"/>
      <c r="F140" s="157"/>
      <c r="G140" s="157"/>
      <c r="H140" s="157"/>
      <c r="I140" s="157"/>
      <c r="J140" s="157"/>
      <c r="K140" s="157"/>
      <c r="L140" s="157"/>
      <c r="M140" s="157"/>
      <c r="N140" s="157"/>
      <c r="O140" s="157"/>
    </row>
  </sheetData>
  <mergeCells count="17">
    <mergeCell ref="A57:O57"/>
    <mergeCell ref="A60:O60"/>
    <mergeCell ref="A61:O61"/>
    <mergeCell ref="E63:O63"/>
    <mergeCell ref="A134:I134"/>
    <mergeCell ref="A140:O140"/>
    <mergeCell ref="B2:N2"/>
    <mergeCell ref="C6:N6"/>
    <mergeCell ref="C7:N7"/>
    <mergeCell ref="C8:N8"/>
    <mergeCell ref="C9:N9"/>
    <mergeCell ref="B47:N48"/>
    <mergeCell ref="C10:N10"/>
    <mergeCell ref="C11:N11"/>
    <mergeCell ref="C12:N12"/>
    <mergeCell ref="B31:N32"/>
    <mergeCell ref="B44:N45"/>
  </mergeCells>
  <dataValidations count="1">
    <dataValidation type="list" sqref="C4" xr:uid="{00000000-0002-0000-1000-000000000000}">
      <formula1>"1,2,3,4,5,6"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0F766E"/>
  </sheetPr>
  <dimension ref="A1:L17"/>
  <sheetViews>
    <sheetView showGridLines="0" zoomScale="85" zoomScaleNormal="85" workbookViewId="0">
      <selection sqref="A1:L1"/>
    </sheetView>
  </sheetViews>
  <sheetFormatPr baseColWidth="10" defaultColWidth="8.796875" defaultRowHeight="13.8"/>
  <cols>
    <col min="1" max="1" width="9" customWidth="1"/>
    <col min="2" max="2" width="35" customWidth="1"/>
    <col min="3" max="3" width="38" customWidth="1"/>
    <col min="4" max="4" width="22" customWidth="1"/>
    <col min="5" max="6" width="12" customWidth="1"/>
    <col min="7" max="7" width="14" customWidth="1"/>
    <col min="8" max="8" width="18" customWidth="1"/>
    <col min="9" max="9" width="45" customWidth="1"/>
    <col min="10" max="10" width="40" customWidth="1"/>
    <col min="11" max="11" width="25" customWidth="1"/>
    <col min="12" max="12" width="35" customWidth="1"/>
  </cols>
  <sheetData>
    <row r="1" spans="1:12" ht="34.049999999999997" customHeight="1">
      <c r="A1" s="186" t="s">
        <v>525</v>
      </c>
      <c r="B1" s="186"/>
      <c r="C1" s="186"/>
      <c r="D1" s="186"/>
      <c r="E1" s="186"/>
      <c r="F1" s="186"/>
      <c r="G1" s="186"/>
      <c r="H1" s="186"/>
      <c r="I1" s="186"/>
      <c r="J1" s="186"/>
      <c r="K1" s="186"/>
      <c r="L1" s="186"/>
    </row>
    <row r="2" spans="1:12" ht="37.950000000000003" customHeight="1">
      <c r="A2" s="157" t="s">
        <v>526</v>
      </c>
      <c r="B2" s="157"/>
      <c r="C2" s="157"/>
      <c r="D2" s="157"/>
      <c r="E2" s="157"/>
      <c r="F2" s="157"/>
      <c r="G2" s="157"/>
      <c r="H2" s="157"/>
      <c r="I2" s="157"/>
      <c r="J2" s="157"/>
      <c r="K2" s="157"/>
      <c r="L2" s="157"/>
    </row>
    <row r="5" spans="1:12" ht="43.95" customHeight="1">
      <c r="A5" s="50" t="s">
        <v>527</v>
      </c>
      <c r="B5" s="50" t="s">
        <v>528</v>
      </c>
      <c r="C5" s="50" t="s">
        <v>529</v>
      </c>
      <c r="D5" s="50" t="s">
        <v>530</v>
      </c>
      <c r="E5" s="50" t="s">
        <v>531</v>
      </c>
      <c r="F5" s="50" t="s">
        <v>532</v>
      </c>
      <c r="G5" s="50" t="s">
        <v>533</v>
      </c>
      <c r="H5" s="50" t="s">
        <v>534</v>
      </c>
      <c r="I5" s="50" t="s">
        <v>535</v>
      </c>
      <c r="J5" s="50" t="s">
        <v>536</v>
      </c>
      <c r="K5" s="50" t="s">
        <v>461</v>
      </c>
      <c r="L5" s="50" t="s">
        <v>537</v>
      </c>
    </row>
    <row r="6" spans="1:12" ht="100.05" customHeight="1">
      <c r="A6" s="52" t="s">
        <v>538</v>
      </c>
      <c r="B6" s="52" t="s">
        <v>539</v>
      </c>
      <c r="C6" s="52" t="s">
        <v>540</v>
      </c>
      <c r="D6" s="52" t="s">
        <v>541</v>
      </c>
      <c r="E6" s="52">
        <v>4</v>
      </c>
      <c r="F6" s="52">
        <v>4</v>
      </c>
      <c r="G6" s="52">
        <f t="shared" ref="G6:G14" si="0">E6*F6</f>
        <v>16</v>
      </c>
      <c r="H6" s="52" t="s">
        <v>542</v>
      </c>
      <c r="I6" s="52" t="s">
        <v>543</v>
      </c>
      <c r="J6" s="52" t="s">
        <v>544</v>
      </c>
      <c r="K6" s="52" t="s">
        <v>545</v>
      </c>
      <c r="L6" s="52" t="s">
        <v>546</v>
      </c>
    </row>
    <row r="7" spans="1:12" ht="100.05" customHeight="1">
      <c r="A7" s="51" t="s">
        <v>547</v>
      </c>
      <c r="B7" s="51" t="s">
        <v>548</v>
      </c>
      <c r="C7" s="51" t="s">
        <v>549</v>
      </c>
      <c r="D7" s="51" t="s">
        <v>550</v>
      </c>
      <c r="E7" s="51">
        <v>2</v>
      </c>
      <c r="F7" s="51">
        <v>4</v>
      </c>
      <c r="G7" s="51">
        <f t="shared" si="0"/>
        <v>8</v>
      </c>
      <c r="H7" s="51" t="s">
        <v>542</v>
      </c>
      <c r="I7" s="51" t="s">
        <v>551</v>
      </c>
      <c r="J7" s="51" t="s">
        <v>552</v>
      </c>
      <c r="K7" s="51" t="s">
        <v>553</v>
      </c>
      <c r="L7" s="51" t="s">
        <v>554</v>
      </c>
    </row>
    <row r="8" spans="1:12" ht="100.05" customHeight="1">
      <c r="A8" s="52" t="s">
        <v>555</v>
      </c>
      <c r="B8" s="52" t="s">
        <v>556</v>
      </c>
      <c r="C8" s="52" t="s">
        <v>557</v>
      </c>
      <c r="D8" s="52" t="s">
        <v>558</v>
      </c>
      <c r="E8" s="52">
        <v>3</v>
      </c>
      <c r="F8" s="52">
        <v>4</v>
      </c>
      <c r="G8" s="52">
        <f t="shared" si="0"/>
        <v>12</v>
      </c>
      <c r="H8" s="52" t="s">
        <v>542</v>
      </c>
      <c r="I8" s="52" t="s">
        <v>559</v>
      </c>
      <c r="J8" s="52" t="s">
        <v>560</v>
      </c>
      <c r="K8" s="52" t="s">
        <v>561</v>
      </c>
      <c r="L8" s="52" t="s">
        <v>562</v>
      </c>
    </row>
    <row r="9" spans="1:12" ht="100.05" customHeight="1">
      <c r="A9" s="51" t="s">
        <v>563</v>
      </c>
      <c r="B9" s="51" t="s">
        <v>564</v>
      </c>
      <c r="C9" s="51" t="s">
        <v>565</v>
      </c>
      <c r="D9" s="51" t="s">
        <v>566</v>
      </c>
      <c r="E9" s="51">
        <v>4</v>
      </c>
      <c r="F9" s="51">
        <v>5</v>
      </c>
      <c r="G9" s="51">
        <f t="shared" si="0"/>
        <v>20</v>
      </c>
      <c r="H9" s="51" t="s">
        <v>542</v>
      </c>
      <c r="I9" s="51" t="s">
        <v>567</v>
      </c>
      <c r="J9" s="51" t="s">
        <v>568</v>
      </c>
      <c r="K9" s="51" t="s">
        <v>569</v>
      </c>
      <c r="L9" s="51" t="s">
        <v>570</v>
      </c>
    </row>
    <row r="10" spans="1:12" ht="100.05" customHeight="1">
      <c r="A10" s="52" t="s">
        <v>571</v>
      </c>
      <c r="B10" s="52" t="s">
        <v>572</v>
      </c>
      <c r="C10" s="52" t="s">
        <v>573</v>
      </c>
      <c r="D10" s="52" t="s">
        <v>574</v>
      </c>
      <c r="E10" s="52">
        <v>3</v>
      </c>
      <c r="F10" s="52">
        <v>5</v>
      </c>
      <c r="G10" s="52">
        <f t="shared" si="0"/>
        <v>15</v>
      </c>
      <c r="H10" s="52" t="s">
        <v>542</v>
      </c>
      <c r="I10" s="52" t="s">
        <v>575</v>
      </c>
      <c r="J10" s="52" t="s">
        <v>576</v>
      </c>
      <c r="K10" s="52" t="s">
        <v>577</v>
      </c>
      <c r="L10" s="52" t="s">
        <v>578</v>
      </c>
    </row>
    <row r="11" spans="1:12" ht="100.05" customHeight="1">
      <c r="A11" s="51" t="s">
        <v>579</v>
      </c>
      <c r="B11" s="51" t="s">
        <v>580</v>
      </c>
      <c r="C11" s="51" t="s">
        <v>581</v>
      </c>
      <c r="D11" s="51" t="s">
        <v>582</v>
      </c>
      <c r="E11" s="51">
        <v>3</v>
      </c>
      <c r="F11" s="51">
        <v>4</v>
      </c>
      <c r="G11" s="51">
        <f t="shared" si="0"/>
        <v>12</v>
      </c>
      <c r="H11" s="51" t="s">
        <v>542</v>
      </c>
      <c r="I11" s="51" t="s">
        <v>583</v>
      </c>
      <c r="J11" s="51" t="s">
        <v>584</v>
      </c>
      <c r="K11" s="51" t="s">
        <v>585</v>
      </c>
      <c r="L11" s="51" t="s">
        <v>586</v>
      </c>
    </row>
    <row r="12" spans="1:12" ht="100.05" customHeight="1">
      <c r="A12" s="52" t="s">
        <v>587</v>
      </c>
      <c r="B12" s="52" t="s">
        <v>588</v>
      </c>
      <c r="C12" s="52" t="s">
        <v>589</v>
      </c>
      <c r="D12" s="52" t="s">
        <v>590</v>
      </c>
      <c r="E12" s="52">
        <v>3</v>
      </c>
      <c r="F12" s="52">
        <v>3</v>
      </c>
      <c r="G12" s="52">
        <f t="shared" si="0"/>
        <v>9</v>
      </c>
      <c r="H12" s="52" t="s">
        <v>542</v>
      </c>
      <c r="I12" s="52" t="s">
        <v>591</v>
      </c>
      <c r="J12" s="52" t="s">
        <v>592</v>
      </c>
      <c r="K12" s="52" t="s">
        <v>593</v>
      </c>
      <c r="L12" s="52" t="s">
        <v>594</v>
      </c>
    </row>
    <row r="13" spans="1:12" ht="100.05" customHeight="1">
      <c r="A13" s="51" t="s">
        <v>595</v>
      </c>
      <c r="B13" s="51" t="s">
        <v>596</v>
      </c>
      <c r="C13" s="51" t="s">
        <v>597</v>
      </c>
      <c r="D13" s="51" t="s">
        <v>598</v>
      </c>
      <c r="E13" s="51">
        <v>3</v>
      </c>
      <c r="F13" s="51">
        <v>4</v>
      </c>
      <c r="G13" s="51">
        <f t="shared" si="0"/>
        <v>12</v>
      </c>
      <c r="H13" s="51" t="s">
        <v>542</v>
      </c>
      <c r="I13" s="51" t="s">
        <v>599</v>
      </c>
      <c r="J13" s="51" t="s">
        <v>600</v>
      </c>
      <c r="K13" s="51" t="s">
        <v>553</v>
      </c>
      <c r="L13" s="51" t="s">
        <v>601</v>
      </c>
    </row>
    <row r="14" spans="1:12" ht="100.05" customHeight="1">
      <c r="A14" s="52" t="s">
        <v>602</v>
      </c>
      <c r="B14" s="52" t="s">
        <v>603</v>
      </c>
      <c r="C14" s="52" t="s">
        <v>604</v>
      </c>
      <c r="D14" s="52" t="s">
        <v>605</v>
      </c>
      <c r="E14" s="52">
        <v>2</v>
      </c>
      <c r="F14" s="52">
        <v>5</v>
      </c>
      <c r="G14" s="52">
        <f t="shared" si="0"/>
        <v>10</v>
      </c>
      <c r="H14" s="52" t="s">
        <v>606</v>
      </c>
      <c r="I14" s="52" t="s">
        <v>607</v>
      </c>
      <c r="J14" s="52" t="s">
        <v>608</v>
      </c>
      <c r="K14" s="52" t="s">
        <v>609</v>
      </c>
      <c r="L14" s="52" t="s">
        <v>610</v>
      </c>
    </row>
    <row r="17" spans="1:12" ht="37.950000000000003" customHeight="1">
      <c r="A17" s="157" t="s">
        <v>611</v>
      </c>
      <c r="B17" s="157"/>
      <c r="C17" s="157"/>
      <c r="D17" s="157"/>
      <c r="E17" s="157"/>
      <c r="F17" s="157"/>
      <c r="G17" s="157"/>
      <c r="H17" s="157"/>
      <c r="I17" s="157"/>
      <c r="J17" s="157"/>
      <c r="K17" s="157"/>
      <c r="L17" s="157"/>
    </row>
  </sheetData>
  <mergeCells count="3">
    <mergeCell ref="A1:L1"/>
    <mergeCell ref="A2:L2"/>
    <mergeCell ref="A17:L17"/>
  </mergeCells>
  <conditionalFormatting sqref="G6:G14">
    <cfRule type="colorScale" priority="1">
      <colorScale>
        <cfvo type="num" val="1"/>
        <cfvo type="num" val="10"/>
        <cfvo type="num" val="25"/>
        <color rgb="FFDCFCE7"/>
        <color rgb="FFFDE68A"/>
        <color rgb="FFFCA5A5"/>
      </colorScale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0F766E"/>
  </sheetPr>
  <dimension ref="A1:P71"/>
  <sheetViews>
    <sheetView showGridLines="0" zoomScale="85" zoomScaleNormal="85" workbookViewId="0">
      <selection sqref="A1:N1"/>
    </sheetView>
  </sheetViews>
  <sheetFormatPr baseColWidth="10" defaultColWidth="8.796875" defaultRowHeight="13.8"/>
  <cols>
    <col min="1" max="1" width="9" customWidth="1"/>
    <col min="2" max="2" width="38" customWidth="1"/>
    <col min="3" max="3" width="19" customWidth="1"/>
    <col min="4" max="4" width="16" customWidth="1"/>
    <col min="5" max="5" width="18" customWidth="1"/>
    <col min="6" max="6" width="16" customWidth="1"/>
    <col min="7" max="9" width="19" customWidth="1"/>
    <col min="10" max="10" width="16" customWidth="1"/>
    <col min="11" max="13" width="18" customWidth="1"/>
    <col min="14" max="14" width="43" customWidth="1"/>
    <col min="15" max="16" width="23" customWidth="1"/>
  </cols>
  <sheetData>
    <row r="1" spans="1:16" ht="34.049999999999997" customHeight="1">
      <c r="A1" s="186" t="s">
        <v>612</v>
      </c>
      <c r="B1" s="186"/>
      <c r="C1" s="186"/>
      <c r="D1" s="186"/>
      <c r="E1" s="186"/>
      <c r="F1" s="186"/>
      <c r="G1" s="186"/>
      <c r="H1" s="186"/>
      <c r="I1" s="186"/>
      <c r="J1" s="186"/>
      <c r="K1" s="186"/>
      <c r="L1" s="186"/>
      <c r="M1" s="186"/>
      <c r="N1" s="186"/>
    </row>
    <row r="2" spans="1:16" ht="37.950000000000003" customHeight="1">
      <c r="A2" s="157" t="s">
        <v>613</v>
      </c>
      <c r="B2" s="157"/>
      <c r="C2" s="157"/>
      <c r="D2" s="157"/>
      <c r="E2" s="157"/>
      <c r="F2" s="157"/>
      <c r="G2" s="157"/>
      <c r="H2" s="157"/>
      <c r="I2" s="157"/>
      <c r="J2" s="157"/>
      <c r="K2" s="157"/>
      <c r="L2" s="157"/>
      <c r="M2" s="157"/>
      <c r="N2" s="157"/>
    </row>
    <row r="5" spans="1:16" ht="42" customHeight="1">
      <c r="A5" s="50" t="s">
        <v>116</v>
      </c>
      <c r="B5" s="50" t="s">
        <v>614</v>
      </c>
      <c r="C5" s="50" t="s">
        <v>615</v>
      </c>
      <c r="D5" s="50" t="s">
        <v>616</v>
      </c>
      <c r="E5" s="50" t="s">
        <v>617</v>
      </c>
      <c r="F5" s="50" t="s">
        <v>618</v>
      </c>
      <c r="G5" s="50" t="s">
        <v>619</v>
      </c>
      <c r="H5" s="50" t="s">
        <v>620</v>
      </c>
      <c r="I5" s="50" t="s">
        <v>621</v>
      </c>
      <c r="J5" s="50" t="s">
        <v>622</v>
      </c>
      <c r="K5" s="50" t="s">
        <v>623</v>
      </c>
      <c r="L5" s="50" t="s">
        <v>624</v>
      </c>
      <c r="M5" s="50" t="s">
        <v>625</v>
      </c>
      <c r="N5" s="50" t="s">
        <v>626</v>
      </c>
      <c r="O5" s="120" t="s">
        <v>627</v>
      </c>
      <c r="P5" s="120" t="s">
        <v>628</v>
      </c>
    </row>
    <row r="6" spans="1:16" ht="64.95" customHeight="1">
      <c r="A6" s="52" t="s">
        <v>140</v>
      </c>
      <c r="B6" s="52" t="str">
        <f>'06_Presupuesto'!B359</f>
        <v>Revestimientos interiores</v>
      </c>
      <c r="C6" s="121">
        <f>'06_Presupuesto'!C359</f>
        <v>3102857.1428571427</v>
      </c>
      <c r="D6" s="125">
        <f>MAX(0,MIN(1,('02_Rendimientos'!$B$98-'05_Carta_Gantt'!E25+1)/'05_Carta_Gantt'!D25))</f>
        <v>1</v>
      </c>
      <c r="E6" s="121">
        <f t="shared" ref="E6:E11" si="0">C6*D6</f>
        <v>3102857.1428571427</v>
      </c>
      <c r="F6" s="126">
        <v>1</v>
      </c>
      <c r="G6" s="122">
        <f>C6*F6*1.02</f>
        <v>3164914.2857142854</v>
      </c>
      <c r="H6" s="121">
        <f t="shared" ref="H6:H11" si="1">C6*F6</f>
        <v>3102857.1428571427</v>
      </c>
      <c r="I6" s="121">
        <f t="shared" ref="I6:I11" si="2">H6-G6</f>
        <v>-62057.142857142724</v>
      </c>
      <c r="J6" s="121">
        <f t="shared" ref="J6:J11" si="3">IF(G6=0,"Sin costo",H6/G6)</f>
        <v>0.98039215686274517</v>
      </c>
      <c r="K6" s="125">
        <f t="shared" ref="K6:K11" si="4">IF(H6=0,"Sin avance",(G6-H6)/H6)</f>
        <v>1.9999999999999959E-2</v>
      </c>
      <c r="L6" s="121">
        <f t="shared" ref="L6:L11" si="5">IF(OR(G6=0,H6=0),C6,C6/J6)</f>
        <v>3164914.2857142854</v>
      </c>
      <c r="M6" s="121" t="str">
        <f>IF(H6=0,"Sin avance",IF(K6&lt;=0,"Normal",IF(K6&lt;='02_Rendimientos'!$B$99,"Preventiva","Crítica")))</f>
        <v>Preventiva</v>
      </c>
      <c r="N6" s="121" t="s">
        <v>629</v>
      </c>
      <c r="O6" s="128">
        <f t="shared" ref="O6:O11" si="6">H6-E6</f>
        <v>0</v>
      </c>
      <c r="P6" s="128">
        <f t="shared" ref="P6:P11" si="7">IF(E6=0,"n.a.",H6/E6)</f>
        <v>1</v>
      </c>
    </row>
    <row r="7" spans="1:16" ht="64.95" customHeight="1">
      <c r="A7" s="51" t="s">
        <v>141</v>
      </c>
      <c r="B7" s="51" t="str">
        <f>'06_Presupuesto'!B360</f>
        <v>Cielos y elementos complementarios</v>
      </c>
      <c r="C7" s="124">
        <f>'06_Presupuesto'!C360</f>
        <v>2127041.176470588</v>
      </c>
      <c r="D7" s="68">
        <f>MAX(0,MIN(1,('02_Rendimientos'!$B$98-'05_Carta_Gantt'!E26+1)/'05_Carta_Gantt'!D26))</f>
        <v>1</v>
      </c>
      <c r="E7" s="124">
        <f t="shared" si="0"/>
        <v>2127041.176470588</v>
      </c>
      <c r="F7" s="126">
        <v>1</v>
      </c>
      <c r="G7" s="122">
        <f>C7*F7*1.06</f>
        <v>2254663.6470588231</v>
      </c>
      <c r="H7" s="124">
        <f t="shared" si="1"/>
        <v>2127041.176470588</v>
      </c>
      <c r="I7" s="124">
        <f t="shared" si="2"/>
        <v>-127622.47058823518</v>
      </c>
      <c r="J7" s="124">
        <f t="shared" si="3"/>
        <v>0.94339622641509435</v>
      </c>
      <c r="K7" s="68">
        <f t="shared" si="4"/>
        <v>5.9999999999999956E-2</v>
      </c>
      <c r="L7" s="124">
        <f t="shared" si="5"/>
        <v>2254663.6470588231</v>
      </c>
      <c r="M7" s="124" t="str">
        <f>IF(H7=0,"Sin avance",IF(K7&lt;=0,"Normal",IF(K7&lt;='02_Rendimientos'!$B$99,"Preventiva","Crítica")))</f>
        <v>Crítica</v>
      </c>
      <c r="N7" s="124" t="s">
        <v>630</v>
      </c>
      <c r="O7" s="129">
        <f t="shared" si="6"/>
        <v>0</v>
      </c>
      <c r="P7" s="129">
        <f t="shared" si="7"/>
        <v>1</v>
      </c>
    </row>
    <row r="8" spans="1:16" ht="64.95" customHeight="1">
      <c r="A8" s="52" t="s">
        <v>142</v>
      </c>
      <c r="B8" s="52" t="str">
        <f>'06_Presupuesto'!B361</f>
        <v>Pavimentos</v>
      </c>
      <c r="C8" s="121">
        <f>'06_Presupuesto'!C361</f>
        <v>3813445.3781512608</v>
      </c>
      <c r="D8" s="125">
        <f>MAX(0,MIN(1,('02_Rendimientos'!$B$98-'05_Carta_Gantt'!E27+1)/'05_Carta_Gantt'!D27))</f>
        <v>1</v>
      </c>
      <c r="E8" s="121">
        <f t="shared" si="0"/>
        <v>3813445.3781512608</v>
      </c>
      <c r="F8" s="126">
        <v>0.95</v>
      </c>
      <c r="G8" s="122">
        <f>C8*F8*1.03</f>
        <v>3731456.3025210085</v>
      </c>
      <c r="H8" s="121">
        <f t="shared" si="1"/>
        <v>3622773.1092436975</v>
      </c>
      <c r="I8" s="121">
        <f t="shared" si="2"/>
        <v>-108683.19327731105</v>
      </c>
      <c r="J8" s="121">
        <f t="shared" si="3"/>
        <v>0.970873786407767</v>
      </c>
      <c r="K8" s="125">
        <f t="shared" si="4"/>
        <v>3.0000000000000034E-2</v>
      </c>
      <c r="L8" s="121">
        <f t="shared" si="5"/>
        <v>3927848.7394957985</v>
      </c>
      <c r="M8" s="121" t="str">
        <f>IF(H8=0,"Sin avance",IF(K8&lt;=0,"Normal",IF(K8&lt;='02_Rendimientos'!$B$99,"Preventiva","Crítica")))</f>
        <v>Preventiva</v>
      </c>
      <c r="N8" s="121" t="s">
        <v>631</v>
      </c>
      <c r="O8" s="128">
        <f t="shared" si="6"/>
        <v>-190672.2689075633</v>
      </c>
      <c r="P8" s="128">
        <f t="shared" si="7"/>
        <v>0.95</v>
      </c>
    </row>
    <row r="9" spans="1:16" ht="64.95" customHeight="1">
      <c r="A9" s="51" t="s">
        <v>143</v>
      </c>
      <c r="B9" s="51" t="str">
        <f>'06_Presupuesto'!B362</f>
        <v>Pinturas interiores y exteriores</v>
      </c>
      <c r="C9" s="124">
        <f>'06_Presupuesto'!C362</f>
        <v>1976890.7563025211</v>
      </c>
      <c r="D9" s="68">
        <f>MAX(0,MIN(1,('02_Rendimientos'!$B$98-'05_Carta_Gantt'!E28+1)/'05_Carta_Gantt'!D28))</f>
        <v>0.3</v>
      </c>
      <c r="E9" s="124">
        <f t="shared" si="0"/>
        <v>593067.22689075628</v>
      </c>
      <c r="F9" s="126">
        <v>0.2</v>
      </c>
      <c r="G9" s="122">
        <f>C9*F9*1.12</f>
        <v>442823.52941176482</v>
      </c>
      <c r="H9" s="124">
        <f t="shared" si="1"/>
        <v>395378.15126050427</v>
      </c>
      <c r="I9" s="124">
        <f t="shared" si="2"/>
        <v>-47445.378151260549</v>
      </c>
      <c r="J9" s="124">
        <f t="shared" si="3"/>
        <v>0.89285714285714279</v>
      </c>
      <c r="K9" s="68">
        <f t="shared" si="4"/>
        <v>0.12000000000000009</v>
      </c>
      <c r="L9" s="124">
        <f t="shared" si="5"/>
        <v>2214117.6470588236</v>
      </c>
      <c r="M9" s="124" t="str">
        <f>IF(H9=0,"Sin avance",IF(K9&lt;=0,"Normal",IF(K9&lt;='02_Rendimientos'!$B$99,"Preventiva","Crítica")))</f>
        <v>Crítica</v>
      </c>
      <c r="N9" s="124" t="s">
        <v>632</v>
      </c>
      <c r="O9" s="129">
        <f t="shared" si="6"/>
        <v>-197689.07563025202</v>
      </c>
      <c r="P9" s="129">
        <f t="shared" si="7"/>
        <v>0.66666666666666685</v>
      </c>
    </row>
    <row r="10" spans="1:16" ht="64.95" customHeight="1">
      <c r="A10" s="52" t="s">
        <v>144</v>
      </c>
      <c r="B10" s="52" t="str">
        <f>'06_Presupuesto'!B363</f>
        <v>Puertas, ventanas y quincallería</v>
      </c>
      <c r="C10" s="121">
        <f>'06_Presupuesto'!C363</f>
        <v>13258235.294117648</v>
      </c>
      <c r="D10" s="125">
        <f>MAX(0,MIN(1,('02_Rendimientos'!$B$98-'05_Carta_Gantt'!E29+1)/'05_Carta_Gantt'!D29))</f>
        <v>1</v>
      </c>
      <c r="E10" s="121">
        <f t="shared" si="0"/>
        <v>13258235.294117648</v>
      </c>
      <c r="F10" s="126">
        <v>1</v>
      </c>
      <c r="G10" s="122">
        <f>C10*F10*0.98</f>
        <v>12993070.588235294</v>
      </c>
      <c r="H10" s="121">
        <f t="shared" si="1"/>
        <v>13258235.294117648</v>
      </c>
      <c r="I10" s="121">
        <f t="shared" si="2"/>
        <v>265164.70588235371</v>
      </c>
      <c r="J10" s="121">
        <f t="shared" si="3"/>
        <v>1.0204081632653061</v>
      </c>
      <c r="K10" s="125">
        <f t="shared" si="4"/>
        <v>-2.0000000000000056E-2</v>
      </c>
      <c r="L10" s="121">
        <f t="shared" si="5"/>
        <v>12993070.588235294</v>
      </c>
      <c r="M10" s="121" t="str">
        <f>IF(H10=0,"Sin avance",IF(K10&lt;=0,"Normal",IF(K10&lt;='02_Rendimientos'!$B$99,"Preventiva","Crítica")))</f>
        <v>Normal</v>
      </c>
      <c r="N10" s="121" t="s">
        <v>633</v>
      </c>
      <c r="O10" s="128">
        <f t="shared" si="6"/>
        <v>0</v>
      </c>
      <c r="P10" s="128">
        <f t="shared" si="7"/>
        <v>1</v>
      </c>
    </row>
    <row r="11" spans="1:16" ht="64.95" customHeight="1">
      <c r="A11" s="51" t="s">
        <v>145</v>
      </c>
      <c r="B11" s="51" t="str">
        <f>'06_Presupuesto'!B364</f>
        <v>Limpieza, remates y entrega</v>
      </c>
      <c r="C11" s="124">
        <f>'06_Presupuesto'!C364</f>
        <v>1398082.3529411764</v>
      </c>
      <c r="D11" s="68">
        <f>MAX(0,MIN(1,('02_Rendimientos'!$B$98-'05_Carta_Gantt'!E30+1)/'05_Carta_Gantt'!D30))</f>
        <v>0</v>
      </c>
      <c r="E11" s="124">
        <f t="shared" si="0"/>
        <v>0</v>
      </c>
      <c r="F11" s="126">
        <v>0</v>
      </c>
      <c r="G11" s="122">
        <f>C11*F11*0</f>
        <v>0</v>
      </c>
      <c r="H11" s="124">
        <f t="shared" si="1"/>
        <v>0</v>
      </c>
      <c r="I11" s="124">
        <f t="shared" si="2"/>
        <v>0</v>
      </c>
      <c r="J11" s="124" t="str">
        <f t="shared" si="3"/>
        <v>Sin costo</v>
      </c>
      <c r="K11" s="68" t="str">
        <f t="shared" si="4"/>
        <v>Sin avance</v>
      </c>
      <c r="L11" s="124">
        <f t="shared" si="5"/>
        <v>1398082.3529411764</v>
      </c>
      <c r="M11" s="124" t="str">
        <f>IF(H11=0,"Sin avance",IF(K11&lt;=0,"Normal",IF(K11&lt;='02_Rendimientos'!$B$99,"Preventiva","Crítica")))</f>
        <v>Sin avance</v>
      </c>
      <c r="N11" s="124" t="s">
        <v>634</v>
      </c>
      <c r="O11" s="129">
        <f t="shared" si="6"/>
        <v>0</v>
      </c>
      <c r="P11" s="129" t="str">
        <f t="shared" si="7"/>
        <v>n.a.</v>
      </c>
    </row>
    <row r="12" spans="1:16">
      <c r="C12" s="123"/>
      <c r="D12" s="98"/>
      <c r="E12" s="123"/>
      <c r="F12" s="98"/>
      <c r="G12" s="123"/>
      <c r="H12" s="123"/>
      <c r="I12" s="123"/>
      <c r="J12" s="123"/>
      <c r="K12" s="98"/>
      <c r="L12" s="123"/>
      <c r="M12" s="123"/>
      <c r="N12" s="123"/>
      <c r="O12" s="127"/>
      <c r="P12" s="127"/>
    </row>
    <row r="13" spans="1:16">
      <c r="C13" s="123"/>
      <c r="D13" s="98"/>
      <c r="E13" s="123"/>
      <c r="F13" s="98"/>
      <c r="G13" s="123"/>
      <c r="H13" s="123"/>
      <c r="I13" s="123"/>
      <c r="J13" s="123"/>
      <c r="K13" s="98"/>
      <c r="L13" s="123"/>
      <c r="M13" s="123"/>
      <c r="N13" s="123"/>
      <c r="O13" s="127"/>
      <c r="P13" s="127"/>
    </row>
    <row r="14" spans="1:16">
      <c r="B14" t="s">
        <v>635</v>
      </c>
      <c r="C14" s="123">
        <f>SUM(C6:C11)</f>
        <v>25676552.100840338</v>
      </c>
      <c r="D14" s="98"/>
      <c r="E14" s="123">
        <f>SUM(E6:E11)</f>
        <v>22894646.218487397</v>
      </c>
      <c r="F14" s="98"/>
      <c r="G14" s="123">
        <f>SUM(G6:G11)</f>
        <v>22586928.352941178</v>
      </c>
      <c r="H14" s="123">
        <f>SUM(H6:H11)</f>
        <v>22506284.87394958</v>
      </c>
      <c r="I14" s="123">
        <f>SUM(I6:I11)</f>
        <v>-80643.478991595795</v>
      </c>
      <c r="J14" s="123">
        <f>IF(G14=0,"Sin costo",H14/G14)</f>
        <v>0.9964296394033102</v>
      </c>
      <c r="K14" s="98">
        <f>IF(H14=0,"Sin avance",(G14-H14)/H14)</f>
        <v>3.5831537476423109E-3</v>
      </c>
      <c r="L14" s="123">
        <f>SUM(L6:L11)</f>
        <v>25952697.260504201</v>
      </c>
      <c r="M14" s="123"/>
      <c r="N14" s="123"/>
      <c r="O14" s="127">
        <f>H14-E14</f>
        <v>-388361.34453781694</v>
      </c>
      <c r="P14" s="127">
        <f>IF(E14=0,"n.a.",H14/E14)</f>
        <v>0.98303702355425715</v>
      </c>
    </row>
    <row r="17" spans="1:16" ht="37.950000000000003" customHeight="1">
      <c r="A17" s="157" t="s">
        <v>636</v>
      </c>
      <c r="B17" s="157"/>
      <c r="C17" s="157"/>
      <c r="D17" s="157"/>
      <c r="E17" s="157"/>
      <c r="F17" s="157"/>
      <c r="G17" s="157"/>
      <c r="H17" s="157"/>
      <c r="I17" s="157"/>
      <c r="J17" s="157"/>
      <c r="K17" s="157"/>
      <c r="L17" s="157"/>
      <c r="M17" s="157"/>
      <c r="N17" s="157"/>
    </row>
    <row r="19" spans="1:16" ht="30" customHeight="1">
      <c r="A19" s="147" t="s">
        <v>637</v>
      </c>
      <c r="B19" s="147"/>
      <c r="C19" s="147"/>
      <c r="D19" s="147"/>
      <c r="E19" s="147"/>
      <c r="F19" s="147"/>
      <c r="G19" s="147"/>
      <c r="H19" s="147"/>
      <c r="I19" s="147"/>
      <c r="J19" s="147"/>
      <c r="K19" s="147"/>
      <c r="L19" s="147"/>
      <c r="M19" s="147"/>
      <c r="N19" s="147"/>
      <c r="O19" s="147"/>
      <c r="P19" s="147"/>
    </row>
    <row r="20" spans="1:16" ht="30" customHeight="1">
      <c r="A20" s="147"/>
      <c r="B20" s="147"/>
      <c r="C20" s="147"/>
      <c r="D20" s="147"/>
      <c r="E20" s="147"/>
      <c r="F20" s="147"/>
      <c r="G20" s="147"/>
      <c r="H20" s="147"/>
      <c r="I20" s="147"/>
      <c r="J20" s="147"/>
      <c r="K20" s="147"/>
      <c r="L20" s="147"/>
      <c r="M20" s="147"/>
      <c r="N20" s="147"/>
      <c r="O20" s="147"/>
      <c r="P20" s="147"/>
    </row>
    <row r="22" spans="1:16" ht="42" customHeight="1">
      <c r="A22" s="120" t="s">
        <v>638</v>
      </c>
      <c r="B22" s="120"/>
      <c r="C22" s="120"/>
      <c r="D22" s="120"/>
      <c r="E22" s="120"/>
      <c r="F22" s="120"/>
      <c r="G22" s="120"/>
      <c r="H22" s="120"/>
      <c r="I22" s="120"/>
      <c r="J22" s="120"/>
      <c r="K22" s="120"/>
      <c r="L22" s="120"/>
      <c r="M22" s="120"/>
      <c r="N22" s="120"/>
      <c r="O22" s="120"/>
      <c r="P22" s="120"/>
    </row>
    <row r="24" spans="1:16" ht="30" customHeight="1">
      <c r="A24" s="131" t="s">
        <v>639</v>
      </c>
      <c r="B24" s="147" t="s">
        <v>640</v>
      </c>
      <c r="C24" s="147"/>
      <c r="D24" s="147"/>
      <c r="E24" s="147"/>
      <c r="F24" s="147"/>
      <c r="G24" s="147"/>
      <c r="H24" s="147"/>
      <c r="I24" s="147"/>
      <c r="J24" s="147"/>
      <c r="K24" s="147"/>
      <c r="L24" s="147"/>
      <c r="M24" s="147"/>
      <c r="N24" s="147"/>
      <c r="O24" s="147"/>
      <c r="P24" s="147"/>
    </row>
    <row r="25" spans="1:16" ht="30" customHeight="1">
      <c r="A25" s="131" t="s">
        <v>641</v>
      </c>
      <c r="B25" s="147" t="s">
        <v>642</v>
      </c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  <c r="P25" s="147"/>
    </row>
    <row r="26" spans="1:16" ht="30" customHeight="1">
      <c r="A26" s="131" t="s">
        <v>643</v>
      </c>
      <c r="B26" s="147" t="s">
        <v>644</v>
      </c>
      <c r="C26" s="147"/>
      <c r="D26" s="147"/>
      <c r="E26" s="147"/>
      <c r="F26" s="147"/>
      <c r="G26" s="147"/>
      <c r="H26" s="147"/>
      <c r="I26" s="147"/>
      <c r="J26" s="147"/>
      <c r="K26" s="147"/>
      <c r="L26" s="147"/>
      <c r="M26" s="147"/>
      <c r="N26" s="147"/>
      <c r="O26" s="147"/>
      <c r="P26" s="147"/>
    </row>
    <row r="27" spans="1:16" ht="30" customHeight="1">
      <c r="A27" s="131" t="s">
        <v>645</v>
      </c>
      <c r="B27" s="147" t="s">
        <v>646</v>
      </c>
      <c r="C27" s="147"/>
      <c r="D27" s="147"/>
      <c r="E27" s="147"/>
      <c r="F27" s="147"/>
      <c r="G27" s="147"/>
      <c r="H27" s="147"/>
      <c r="I27" s="147"/>
      <c r="J27" s="147"/>
      <c r="K27" s="147"/>
      <c r="L27" s="147"/>
      <c r="M27" s="147"/>
      <c r="N27" s="147"/>
      <c r="O27" s="147"/>
      <c r="P27" s="147"/>
    </row>
    <row r="28" spans="1:16" ht="30" customHeight="1">
      <c r="A28" s="131" t="s">
        <v>647</v>
      </c>
      <c r="B28" s="147" t="s">
        <v>648</v>
      </c>
      <c r="C28" s="147"/>
      <c r="D28" s="147"/>
      <c r="E28" s="147"/>
      <c r="F28" s="147"/>
      <c r="G28" s="147"/>
      <c r="H28" s="147"/>
      <c r="I28" s="147"/>
      <c r="J28" s="147"/>
      <c r="K28" s="147"/>
      <c r="L28" s="147"/>
      <c r="M28" s="147"/>
      <c r="N28" s="147"/>
      <c r="O28" s="147"/>
      <c r="P28" s="147"/>
    </row>
    <row r="29" spans="1:16" ht="30" customHeight="1">
      <c r="A29" s="131" t="s">
        <v>649</v>
      </c>
      <c r="B29" s="147" t="s">
        <v>650</v>
      </c>
      <c r="C29" s="147"/>
      <c r="D29" s="147"/>
      <c r="E29" s="147"/>
      <c r="F29" s="147"/>
      <c r="G29" s="147"/>
      <c r="H29" s="147"/>
      <c r="I29" s="147"/>
      <c r="J29" s="147"/>
      <c r="K29" s="147"/>
      <c r="L29" s="147"/>
      <c r="M29" s="147"/>
      <c r="N29" s="147"/>
      <c r="O29" s="147"/>
      <c r="P29" s="147"/>
    </row>
    <row r="32" spans="1:16" ht="42" customHeight="1">
      <c r="A32" s="120" t="s">
        <v>651</v>
      </c>
      <c r="B32" s="120"/>
      <c r="C32" s="120"/>
      <c r="D32" s="120"/>
      <c r="E32" s="120"/>
      <c r="F32" s="120"/>
      <c r="G32" s="120"/>
      <c r="H32" s="120"/>
      <c r="I32" s="120"/>
      <c r="J32" s="120"/>
      <c r="K32" s="120"/>
      <c r="L32" s="120"/>
      <c r="M32" s="120"/>
      <c r="N32" s="120"/>
      <c r="O32" s="120"/>
      <c r="P32" s="120"/>
    </row>
    <row r="33" spans="1:12" ht="42" customHeight="1">
      <c r="A33" s="120" t="s">
        <v>446</v>
      </c>
      <c r="B33" s="120" t="s">
        <v>56</v>
      </c>
      <c r="C33" s="120" t="s">
        <v>58</v>
      </c>
      <c r="D33" s="120" t="s">
        <v>302</v>
      </c>
      <c r="E33" s="120" t="s">
        <v>498</v>
      </c>
      <c r="F33" s="120" t="s">
        <v>615</v>
      </c>
      <c r="G33" s="120" t="s">
        <v>652</v>
      </c>
      <c r="H33" s="120" t="s">
        <v>653</v>
      </c>
      <c r="I33" s="120" t="s">
        <v>654</v>
      </c>
      <c r="J33" s="120" t="s">
        <v>655</v>
      </c>
      <c r="K33" s="120" t="s">
        <v>620</v>
      </c>
      <c r="L33" s="120" t="s">
        <v>621</v>
      </c>
    </row>
    <row r="34" spans="1:12" ht="30" customHeight="1">
      <c r="A34" s="130" t="str">
        <f>'06_Presupuesto'!A205</f>
        <v>B.2.1.1</v>
      </c>
      <c r="B34" s="130" t="str">
        <f>'06_Presupuesto'!C205</f>
        <v>Aislante Térmico Para Muros</v>
      </c>
      <c r="C34" s="130" t="str">
        <f>'06_Presupuesto'!D205</f>
        <v>M2</v>
      </c>
      <c r="D34" s="134">
        <f>'06_Presupuesto'!E205</f>
        <v>236</v>
      </c>
      <c r="E34" s="134">
        <f>'06_Presupuesto'!G205</f>
        <v>6218.4873949579833</v>
      </c>
      <c r="F34" s="134">
        <f t="shared" ref="F34:F71" si="8">D34*E34</f>
        <v>1467563.0252100842</v>
      </c>
      <c r="G34" s="135">
        <f>$D$6</f>
        <v>1</v>
      </c>
      <c r="H34" s="135">
        <f>$F$6</f>
        <v>1</v>
      </c>
      <c r="I34" s="134">
        <f t="shared" ref="I34:I71" si="9">F34*G34</f>
        <v>1467563.0252100842</v>
      </c>
      <c r="J34" s="134">
        <f>IF($C$6=0,0,F34/$C$6*$G$6)</f>
        <v>1496914.2857142857</v>
      </c>
      <c r="K34" s="134">
        <f t="shared" ref="K34:K71" si="10">F34*H34</f>
        <v>1467563.0252100842</v>
      </c>
      <c r="L34" s="134">
        <f t="shared" ref="L34:L71" si="11">K34-J34</f>
        <v>-29351.26050420152</v>
      </c>
    </row>
    <row r="35" spans="1:12" ht="30" customHeight="1">
      <c r="A35" s="130" t="str">
        <f>'06_Presupuesto'!A206</f>
        <v>B.2.1.2</v>
      </c>
      <c r="B35" s="130" t="str">
        <f>'06_Presupuesto'!C206</f>
        <v>Aislante Térmico Para Cielo</v>
      </c>
      <c r="C35" s="130" t="str">
        <f>'06_Presupuesto'!D206</f>
        <v>M2</v>
      </c>
      <c r="D35" s="134">
        <f>'06_Presupuesto'!E206</f>
        <v>78.61</v>
      </c>
      <c r="E35" s="134">
        <f>'06_Presupuesto'!G206</f>
        <v>6638.6554621848745</v>
      </c>
      <c r="F35" s="134">
        <f t="shared" si="8"/>
        <v>521864.70588235301</v>
      </c>
      <c r="G35" s="135">
        <f>$D$7</f>
        <v>1</v>
      </c>
      <c r="H35" s="135">
        <f>$F$7</f>
        <v>1</v>
      </c>
      <c r="I35" s="134">
        <f t="shared" si="9"/>
        <v>521864.70588235301</v>
      </c>
      <c r="J35" s="134">
        <f>IF($C$7=0,0,F35/$C$7*$G$7)</f>
        <v>553176.58823529421</v>
      </c>
      <c r="K35" s="134">
        <f t="shared" si="10"/>
        <v>521864.70588235301</v>
      </c>
      <c r="L35" s="134">
        <f t="shared" si="11"/>
        <v>-31311.882352941204</v>
      </c>
    </row>
    <row r="36" spans="1:12" ht="30" customHeight="1">
      <c r="A36" s="130" t="str">
        <f>'06_Presupuesto'!A207</f>
        <v>B.2.1.3</v>
      </c>
      <c r="B36" s="130" t="str">
        <f>'06_Presupuesto'!C207</f>
        <v>Impermeabilización Bajo Pavimentos</v>
      </c>
      <c r="C36" s="130" t="str">
        <f>'06_Presupuesto'!D207</f>
        <v>M2</v>
      </c>
      <c r="D36" s="134">
        <f>'06_Presupuesto'!E207</f>
        <v>85</v>
      </c>
      <c r="E36" s="134">
        <f>'06_Presupuesto'!G207</f>
        <v>6218.4873949579833</v>
      </c>
      <c r="F36" s="134">
        <f t="shared" si="8"/>
        <v>528571.42857142852</v>
      </c>
      <c r="G36" s="135">
        <f>$D$8</f>
        <v>1</v>
      </c>
      <c r="H36" s="135">
        <f>$F$8</f>
        <v>0.95</v>
      </c>
      <c r="I36" s="134">
        <f t="shared" si="9"/>
        <v>528571.42857142852</v>
      </c>
      <c r="J36" s="134">
        <f>IF($C$8=0,0,F36/$C$8*$G$8)</f>
        <v>517207.14285714278</v>
      </c>
      <c r="K36" s="134">
        <f t="shared" si="10"/>
        <v>502142.85714285704</v>
      </c>
      <c r="L36" s="134">
        <f t="shared" si="11"/>
        <v>-15064.285714285739</v>
      </c>
    </row>
    <row r="37" spans="1:12" ht="30" customHeight="1">
      <c r="A37" s="130" t="str">
        <f>'06_Presupuesto'!A208</f>
        <v>B.2.2/a)</v>
      </c>
      <c r="B37" s="130" t="str">
        <f>'06_Presupuesto'!C208</f>
        <v>Yeso Cartón RH</v>
      </c>
      <c r="C37" s="130" t="str">
        <f>'06_Presupuesto'!D208</f>
        <v>M2</v>
      </c>
      <c r="D37" s="134">
        <f>'06_Presupuesto'!E208</f>
        <v>34</v>
      </c>
      <c r="E37" s="134">
        <f>'06_Presupuesto'!G208</f>
        <v>16386.55462184874</v>
      </c>
      <c r="F37" s="134">
        <f t="shared" si="8"/>
        <v>557142.85714285716</v>
      </c>
      <c r="G37" s="135">
        <f>$D$7</f>
        <v>1</v>
      </c>
      <c r="H37" s="135">
        <f>$F$7</f>
        <v>1</v>
      </c>
      <c r="I37" s="134">
        <f t="shared" si="9"/>
        <v>557142.85714285716</v>
      </c>
      <c r="J37" s="134">
        <f>IF($C$7=0,0,F37/$C$7*$G$7)</f>
        <v>590571.42857142852</v>
      </c>
      <c r="K37" s="134">
        <f t="shared" si="10"/>
        <v>557142.85714285716</v>
      </c>
      <c r="L37" s="134">
        <f t="shared" si="11"/>
        <v>-33428.571428571362</v>
      </c>
    </row>
    <row r="38" spans="1:12" ht="30" customHeight="1">
      <c r="A38" s="130" t="str">
        <f>'06_Presupuesto'!A209</f>
        <v>B.2.3/a)</v>
      </c>
      <c r="B38" s="130" t="str">
        <f>'06_Presupuesto'!C209</f>
        <v>Yeso Cartón</v>
      </c>
      <c r="C38" s="130" t="str">
        <f>'06_Presupuesto'!D209</f>
        <v>M2</v>
      </c>
      <c r="D38" s="134">
        <f>'06_Presupuesto'!E209</f>
        <v>50</v>
      </c>
      <c r="E38" s="134">
        <f>'06_Presupuesto'!G209</f>
        <v>14117.64705882353</v>
      </c>
      <c r="F38" s="134">
        <f t="shared" si="8"/>
        <v>705882.3529411765</v>
      </c>
      <c r="G38" s="135">
        <f>$D$7</f>
        <v>1</v>
      </c>
      <c r="H38" s="135">
        <f>$F$7</f>
        <v>1</v>
      </c>
      <c r="I38" s="134">
        <f t="shared" si="9"/>
        <v>705882.3529411765</v>
      </c>
      <c r="J38" s="134">
        <f>IF($C$7=0,0,F38/$C$7*$G$7)</f>
        <v>748235.29411764711</v>
      </c>
      <c r="K38" s="134">
        <f t="shared" si="10"/>
        <v>705882.3529411765</v>
      </c>
      <c r="L38" s="134">
        <f t="shared" si="11"/>
        <v>-42352.941176470602</v>
      </c>
    </row>
    <row r="39" spans="1:12" ht="30" customHeight="1">
      <c r="A39" s="130" t="str">
        <f>'06_Presupuesto'!A214</f>
        <v>B.2.5.1</v>
      </c>
      <c r="B39" s="130" t="str">
        <f>'06_Presupuesto'!C214</f>
        <v>Cerámicos Muros</v>
      </c>
      <c r="C39" s="130" t="str">
        <f>'06_Presupuesto'!D214</f>
        <v>M2</v>
      </c>
      <c r="D39" s="134">
        <f>'06_Presupuesto'!E214</f>
        <v>70</v>
      </c>
      <c r="E39" s="134">
        <f>'06_Presupuesto'!G214</f>
        <v>23361.344537815126</v>
      </c>
      <c r="F39" s="134">
        <f t="shared" si="8"/>
        <v>1635294.1176470588</v>
      </c>
      <c r="G39" s="135">
        <f>$D$6</f>
        <v>1</v>
      </c>
      <c r="H39" s="135">
        <f>$F$6</f>
        <v>1</v>
      </c>
      <c r="I39" s="134">
        <f t="shared" si="9"/>
        <v>1635294.1176470588</v>
      </c>
      <c r="J39" s="134">
        <f>IF($C$6=0,0,F39/$C$6*$G$6)</f>
        <v>1668000</v>
      </c>
      <c r="K39" s="134">
        <f t="shared" si="10"/>
        <v>1635294.1176470588</v>
      </c>
      <c r="L39" s="134">
        <f t="shared" si="11"/>
        <v>-32705.882352941204</v>
      </c>
    </row>
    <row r="40" spans="1:12" ht="30" customHeight="1">
      <c r="A40" s="130" t="str">
        <f>'06_Presupuesto'!A215</f>
        <v>B.2.5.2</v>
      </c>
      <c r="B40" s="130" t="str">
        <f>'06_Presupuesto'!C215</f>
        <v>Cerámicos Pisos</v>
      </c>
      <c r="C40" s="130" t="str">
        <f>'06_Presupuesto'!D215</f>
        <v>M2</v>
      </c>
      <c r="D40" s="134">
        <f>'06_Presupuesto'!E215</f>
        <v>84</v>
      </c>
      <c r="E40" s="134">
        <f>'06_Presupuesto'!G215</f>
        <v>22268.907563025212</v>
      </c>
      <c r="F40" s="134">
        <f t="shared" si="8"/>
        <v>1870588.2352941178</v>
      </c>
      <c r="G40" s="135">
        <f>$D$8</f>
        <v>1</v>
      </c>
      <c r="H40" s="135">
        <f>$F$8</f>
        <v>0.95</v>
      </c>
      <c r="I40" s="134">
        <f t="shared" si="9"/>
        <v>1870588.2352941178</v>
      </c>
      <c r="J40" s="134">
        <f>IF($C$8=0,0,F40/$C$8*$G$8)</f>
        <v>1830370.5882352942</v>
      </c>
      <c r="K40" s="134">
        <f t="shared" si="10"/>
        <v>1777058.8235294118</v>
      </c>
      <c r="L40" s="134">
        <f t="shared" si="11"/>
        <v>-53311.764705882408</v>
      </c>
    </row>
    <row r="41" spans="1:12" ht="30" customHeight="1">
      <c r="A41" s="130" t="str">
        <f>'06_Presupuesto'!A216</f>
        <v>B.2.6.1</v>
      </c>
      <c r="B41" s="130" t="str">
        <f>'06_Presupuesto'!C216</f>
        <v>Pintura Puertas Exteriores Esmalte Sintético</v>
      </c>
      <c r="C41" s="130" t="str">
        <f>'06_Presupuesto'!D216</f>
        <v>M2</v>
      </c>
      <c r="D41" s="134">
        <f>'06_Presupuesto'!E216</f>
        <v>35</v>
      </c>
      <c r="E41" s="134">
        <f>'06_Presupuesto'!G216</f>
        <v>9663.865546218487</v>
      </c>
      <c r="F41" s="134">
        <f t="shared" si="8"/>
        <v>338235.29411764705</v>
      </c>
      <c r="G41" s="135">
        <f>$D$9</f>
        <v>0.3</v>
      </c>
      <c r="H41" s="135">
        <f>$F$9</f>
        <v>0.2</v>
      </c>
      <c r="I41" s="134">
        <f t="shared" si="9"/>
        <v>101470.58823529411</v>
      </c>
      <c r="J41" s="134">
        <f>IF($C$9=0,0,F41/$C$9*$G$9)</f>
        <v>75764.705882352951</v>
      </c>
      <c r="K41" s="134">
        <f t="shared" si="10"/>
        <v>67647.058823529413</v>
      </c>
      <c r="L41" s="134">
        <f t="shared" si="11"/>
        <v>-8117.6470588235388</v>
      </c>
    </row>
    <row r="42" spans="1:12" ht="30" customHeight="1">
      <c r="A42" s="130" t="str">
        <f>'06_Presupuesto'!A217</f>
        <v>B.2.6.2</v>
      </c>
      <c r="B42" s="130" t="str">
        <f>'06_Presupuesto'!C217</f>
        <v>Pintura Interior</v>
      </c>
      <c r="C42" s="130" t="str">
        <f>'06_Presupuesto'!D217</f>
        <v>M2</v>
      </c>
      <c r="D42" s="134">
        <f>'06_Presupuesto'!E217</f>
        <v>250</v>
      </c>
      <c r="E42" s="134">
        <f>'06_Presupuesto'!G217</f>
        <v>6554.6218487394963</v>
      </c>
      <c r="F42" s="134">
        <f t="shared" si="8"/>
        <v>1638655.4621848741</v>
      </c>
      <c r="G42" s="135">
        <f>$D$9</f>
        <v>0.3</v>
      </c>
      <c r="H42" s="135">
        <f>$F$9</f>
        <v>0.2</v>
      </c>
      <c r="I42" s="134">
        <f t="shared" si="9"/>
        <v>491596.63865546219</v>
      </c>
      <c r="J42" s="134">
        <f>IF($C$9=0,0,F42/$C$9*$G$9)</f>
        <v>367058.82352941186</v>
      </c>
      <c r="K42" s="134">
        <f t="shared" si="10"/>
        <v>327731.09243697487</v>
      </c>
      <c r="L42" s="134">
        <f t="shared" si="11"/>
        <v>-39327.731092436996</v>
      </c>
    </row>
    <row r="43" spans="1:12" ht="30" customHeight="1">
      <c r="A43" s="130" t="str">
        <f>'06_Presupuesto'!A218</f>
        <v>B.2.7.1/a)</v>
      </c>
      <c r="B43" s="130" t="str">
        <f>'06_Presupuesto'!C218</f>
        <v>P1 / Madera Puertas</v>
      </c>
      <c r="C43" s="130" t="str">
        <f>'06_Presupuesto'!D218</f>
        <v>UNI</v>
      </c>
      <c r="D43" s="134">
        <f>'06_Presupuesto'!E218</f>
        <v>1</v>
      </c>
      <c r="E43" s="134">
        <f>'06_Presupuesto'!G218</f>
        <v>205882.35294117648</v>
      </c>
      <c r="F43" s="134">
        <f t="shared" si="8"/>
        <v>205882.35294117648</v>
      </c>
      <c r="G43" s="135">
        <f t="shared" ref="G43:G57" si="12">$D$10</f>
        <v>1</v>
      </c>
      <c r="H43" s="135">
        <f t="shared" ref="H43:H57" si="13">$F$10</f>
        <v>1</v>
      </c>
      <c r="I43" s="134">
        <f t="shared" si="9"/>
        <v>205882.35294117648</v>
      </c>
      <c r="J43" s="134">
        <f t="shared" ref="J43:J57" si="14">IF($C$10=0,0,F43/$C$10*$G$10)</f>
        <v>201764.70588235292</v>
      </c>
      <c r="K43" s="134">
        <f t="shared" si="10"/>
        <v>205882.35294117648</v>
      </c>
      <c r="L43" s="134">
        <f t="shared" si="11"/>
        <v>4117.6470588235534</v>
      </c>
    </row>
    <row r="44" spans="1:12" ht="30" customHeight="1">
      <c r="A44" s="130" t="str">
        <f>'06_Presupuesto'!A219</f>
        <v>B.2.7.1/b)</v>
      </c>
      <c r="B44" s="130" t="str">
        <f>'06_Presupuesto'!C219</f>
        <v>P2 / Madera Puertas</v>
      </c>
      <c r="C44" s="130" t="str">
        <f>'06_Presupuesto'!D219</f>
        <v>UNI</v>
      </c>
      <c r="D44" s="134">
        <f>'06_Presupuesto'!E219</f>
        <v>2</v>
      </c>
      <c r="E44" s="134">
        <f>'06_Presupuesto'!G219</f>
        <v>163865.5462184874</v>
      </c>
      <c r="F44" s="134">
        <f t="shared" si="8"/>
        <v>327731.09243697481</v>
      </c>
      <c r="G44" s="135">
        <f t="shared" si="12"/>
        <v>1</v>
      </c>
      <c r="H44" s="135">
        <f t="shared" si="13"/>
        <v>1</v>
      </c>
      <c r="I44" s="134">
        <f t="shared" si="9"/>
        <v>327731.09243697481</v>
      </c>
      <c r="J44" s="134">
        <f t="shared" si="14"/>
        <v>321176.4705882353</v>
      </c>
      <c r="K44" s="134">
        <f t="shared" si="10"/>
        <v>327731.09243697481</v>
      </c>
      <c r="L44" s="134">
        <f t="shared" si="11"/>
        <v>6554.621848739509</v>
      </c>
    </row>
    <row r="45" spans="1:12" ht="30" customHeight="1">
      <c r="A45" s="130" t="str">
        <f>'06_Presupuesto'!A220</f>
        <v>B.2.7.1/c)</v>
      </c>
      <c r="B45" s="130" t="str">
        <f>'06_Presupuesto'!C220</f>
        <v>P3 / Madera Puertas</v>
      </c>
      <c r="C45" s="130" t="str">
        <f>'06_Presupuesto'!D220</f>
        <v>UNI</v>
      </c>
      <c r="D45" s="134">
        <f>'06_Presupuesto'!E220</f>
        <v>3</v>
      </c>
      <c r="E45" s="134">
        <f>'06_Presupuesto'!G220</f>
        <v>147058.82352941178</v>
      </c>
      <c r="F45" s="134">
        <f t="shared" si="8"/>
        <v>441176.4705882353</v>
      </c>
      <c r="G45" s="135">
        <f t="shared" si="12"/>
        <v>1</v>
      </c>
      <c r="H45" s="135">
        <f t="shared" si="13"/>
        <v>1</v>
      </c>
      <c r="I45" s="134">
        <f t="shared" si="9"/>
        <v>441176.4705882353</v>
      </c>
      <c r="J45" s="134">
        <f t="shared" si="14"/>
        <v>432352.9411764706</v>
      </c>
      <c r="K45" s="134">
        <f t="shared" si="10"/>
        <v>441176.4705882353</v>
      </c>
      <c r="L45" s="134">
        <f t="shared" si="11"/>
        <v>8823.529411764699</v>
      </c>
    </row>
    <row r="46" spans="1:12" ht="30" customHeight="1">
      <c r="A46" s="130" t="str">
        <f>'06_Presupuesto'!A221</f>
        <v>B.2.7.1/d)</v>
      </c>
      <c r="B46" s="130" t="str">
        <f>'06_Presupuesto'!C221</f>
        <v>P4 / Madera Puertas</v>
      </c>
      <c r="C46" s="130" t="str">
        <f>'06_Presupuesto'!D221</f>
        <v>UNI</v>
      </c>
      <c r="D46" s="134">
        <f>'06_Presupuesto'!E221</f>
        <v>1</v>
      </c>
      <c r="E46" s="134">
        <f>'06_Presupuesto'!G221</f>
        <v>222689.0756302521</v>
      </c>
      <c r="F46" s="134">
        <f t="shared" si="8"/>
        <v>222689.0756302521</v>
      </c>
      <c r="G46" s="135">
        <f t="shared" si="12"/>
        <v>1</v>
      </c>
      <c r="H46" s="135">
        <f t="shared" si="13"/>
        <v>1</v>
      </c>
      <c r="I46" s="134">
        <f t="shared" si="9"/>
        <v>222689.0756302521</v>
      </c>
      <c r="J46" s="134">
        <f t="shared" si="14"/>
        <v>218235.29411764705</v>
      </c>
      <c r="K46" s="134">
        <f t="shared" si="10"/>
        <v>222689.0756302521</v>
      </c>
      <c r="L46" s="134">
        <f t="shared" si="11"/>
        <v>4453.7815126050555</v>
      </c>
    </row>
    <row r="47" spans="1:12" ht="30" customHeight="1">
      <c r="A47" s="130" t="str">
        <f>'06_Presupuesto'!A222</f>
        <v>B.2.7.2/a)</v>
      </c>
      <c r="B47" s="130" t="str">
        <f>'06_Presupuesto'!C222</f>
        <v>P1 / Marcos</v>
      </c>
      <c r="C47" s="130" t="str">
        <f>'06_Presupuesto'!D222</f>
        <v>ML</v>
      </c>
      <c r="D47" s="134">
        <f>'06_Presupuesto'!E222</f>
        <v>6</v>
      </c>
      <c r="E47" s="134">
        <f>'06_Presupuesto'!G222</f>
        <v>10504.20168067227</v>
      </c>
      <c r="F47" s="134">
        <f t="shared" si="8"/>
        <v>63025.210084033621</v>
      </c>
      <c r="G47" s="135">
        <f t="shared" si="12"/>
        <v>1</v>
      </c>
      <c r="H47" s="135">
        <f t="shared" si="13"/>
        <v>1</v>
      </c>
      <c r="I47" s="134">
        <f t="shared" si="9"/>
        <v>63025.210084033621</v>
      </c>
      <c r="J47" s="134">
        <f t="shared" si="14"/>
        <v>61764.705882352944</v>
      </c>
      <c r="K47" s="134">
        <f t="shared" si="10"/>
        <v>63025.210084033621</v>
      </c>
      <c r="L47" s="134">
        <f t="shared" si="11"/>
        <v>1260.5042016806765</v>
      </c>
    </row>
    <row r="48" spans="1:12" ht="30" customHeight="1">
      <c r="A48" s="130" t="str">
        <f>'06_Presupuesto'!A223</f>
        <v>B.2.7.2/b)</v>
      </c>
      <c r="B48" s="130" t="str">
        <f>'06_Presupuesto'!C223</f>
        <v>P2 / Marcos</v>
      </c>
      <c r="C48" s="130" t="str">
        <f>'06_Presupuesto'!D223</f>
        <v>ML</v>
      </c>
      <c r="D48" s="134">
        <f>'06_Presupuesto'!E223</f>
        <v>10</v>
      </c>
      <c r="E48" s="134">
        <f>'06_Presupuesto'!G223</f>
        <v>10504.20168067227</v>
      </c>
      <c r="F48" s="134">
        <f t="shared" si="8"/>
        <v>105042.01680672269</v>
      </c>
      <c r="G48" s="135">
        <f t="shared" si="12"/>
        <v>1</v>
      </c>
      <c r="H48" s="135">
        <f t="shared" si="13"/>
        <v>1</v>
      </c>
      <c r="I48" s="134">
        <f t="shared" si="9"/>
        <v>105042.01680672269</v>
      </c>
      <c r="J48" s="134">
        <f t="shared" si="14"/>
        <v>102941.17647058822</v>
      </c>
      <c r="K48" s="134">
        <f t="shared" si="10"/>
        <v>105042.01680672269</v>
      </c>
      <c r="L48" s="134">
        <f t="shared" si="11"/>
        <v>2100.8403361344681</v>
      </c>
    </row>
    <row r="49" spans="1:12" ht="30" customHeight="1">
      <c r="A49" s="130" t="str">
        <f>'06_Presupuesto'!A224</f>
        <v>B.2.7.2/c)</v>
      </c>
      <c r="B49" s="130" t="str">
        <f>'06_Presupuesto'!C224</f>
        <v>P3 / Marcos</v>
      </c>
      <c r="C49" s="130" t="str">
        <f>'06_Presupuesto'!D224</f>
        <v>ML</v>
      </c>
      <c r="D49" s="134">
        <f>'06_Presupuesto'!E224</f>
        <v>15</v>
      </c>
      <c r="E49" s="134">
        <f>'06_Presupuesto'!G224</f>
        <v>10504.20168067227</v>
      </c>
      <c r="F49" s="134">
        <f t="shared" si="8"/>
        <v>157563.02521008404</v>
      </c>
      <c r="G49" s="135">
        <f t="shared" si="12"/>
        <v>1</v>
      </c>
      <c r="H49" s="135">
        <f t="shared" si="13"/>
        <v>1</v>
      </c>
      <c r="I49" s="134">
        <f t="shared" si="9"/>
        <v>157563.02521008404</v>
      </c>
      <c r="J49" s="134">
        <f t="shared" si="14"/>
        <v>154411.76470588238</v>
      </c>
      <c r="K49" s="134">
        <f t="shared" si="10"/>
        <v>157563.02521008404</v>
      </c>
      <c r="L49" s="134">
        <f t="shared" si="11"/>
        <v>3151.2605042016658</v>
      </c>
    </row>
    <row r="50" spans="1:12" ht="30" customHeight="1">
      <c r="A50" s="130" t="str">
        <f>'06_Presupuesto'!A225</f>
        <v>B.2.7.2/d)</v>
      </c>
      <c r="B50" s="130" t="str">
        <f>'06_Presupuesto'!C225</f>
        <v>P4 / Marcos</v>
      </c>
      <c r="C50" s="130" t="str">
        <f>'06_Presupuesto'!D225</f>
        <v>ML</v>
      </c>
      <c r="D50" s="134">
        <f>'06_Presupuesto'!E225</f>
        <v>5</v>
      </c>
      <c r="E50" s="134">
        <f>'06_Presupuesto'!G225</f>
        <v>10504.20168067227</v>
      </c>
      <c r="F50" s="134">
        <f t="shared" si="8"/>
        <v>52521.008403361346</v>
      </c>
      <c r="G50" s="135">
        <f t="shared" si="12"/>
        <v>1</v>
      </c>
      <c r="H50" s="135">
        <f t="shared" si="13"/>
        <v>1</v>
      </c>
      <c r="I50" s="134">
        <f t="shared" si="9"/>
        <v>52521.008403361346</v>
      </c>
      <c r="J50" s="134">
        <f t="shared" si="14"/>
        <v>51470.588235294112</v>
      </c>
      <c r="K50" s="134">
        <f t="shared" si="10"/>
        <v>52521.008403361346</v>
      </c>
      <c r="L50" s="134">
        <f t="shared" si="11"/>
        <v>1050.420168067234</v>
      </c>
    </row>
    <row r="51" spans="1:12" ht="30" customHeight="1">
      <c r="A51" s="130" t="str">
        <f>'06_Presupuesto'!A226</f>
        <v>B.2.8/a)</v>
      </c>
      <c r="B51" s="130" t="str">
        <f>'06_Presupuesto'!C226</f>
        <v>Bisagras</v>
      </c>
      <c r="C51" s="130" t="str">
        <f>'06_Presupuesto'!D226</f>
        <v>UNI</v>
      </c>
      <c r="D51" s="134">
        <f>'06_Presupuesto'!E226</f>
        <v>28</v>
      </c>
      <c r="E51" s="134">
        <f>'06_Presupuesto'!G226</f>
        <v>4033.6134453781515</v>
      </c>
      <c r="F51" s="134">
        <f t="shared" si="8"/>
        <v>112941.17647058824</v>
      </c>
      <c r="G51" s="135">
        <f t="shared" si="12"/>
        <v>1</v>
      </c>
      <c r="H51" s="135">
        <f t="shared" si="13"/>
        <v>1</v>
      </c>
      <c r="I51" s="134">
        <f t="shared" si="9"/>
        <v>112941.17647058824</v>
      </c>
      <c r="J51" s="134">
        <f t="shared" si="14"/>
        <v>110682.35294117648</v>
      </c>
      <c r="K51" s="134">
        <f t="shared" si="10"/>
        <v>112941.17647058824</v>
      </c>
      <c r="L51" s="134">
        <f t="shared" si="11"/>
        <v>2258.8235294117621</v>
      </c>
    </row>
    <row r="52" spans="1:12" ht="30" customHeight="1">
      <c r="A52" s="130" t="str">
        <f>'06_Presupuesto'!A227</f>
        <v>B.2.8/b)</v>
      </c>
      <c r="B52" s="130" t="str">
        <f>'06_Presupuesto'!C227</f>
        <v>Topes de Goma</v>
      </c>
      <c r="C52" s="130" t="str">
        <f>'06_Presupuesto'!D227</f>
        <v>UNI</v>
      </c>
      <c r="D52" s="134">
        <f>'06_Presupuesto'!E227</f>
        <v>8</v>
      </c>
      <c r="E52" s="134">
        <f>'06_Presupuesto'!G227</f>
        <v>3193.2773109243699</v>
      </c>
      <c r="F52" s="134">
        <f t="shared" si="8"/>
        <v>25546.218487394959</v>
      </c>
      <c r="G52" s="135">
        <f t="shared" si="12"/>
        <v>1</v>
      </c>
      <c r="H52" s="135">
        <f t="shared" si="13"/>
        <v>1</v>
      </c>
      <c r="I52" s="134">
        <f t="shared" si="9"/>
        <v>25546.218487394959</v>
      </c>
      <c r="J52" s="134">
        <f t="shared" si="14"/>
        <v>25035.294117647059</v>
      </c>
      <c r="K52" s="134">
        <f t="shared" si="10"/>
        <v>25546.218487394959</v>
      </c>
      <c r="L52" s="134">
        <f t="shared" si="11"/>
        <v>510.92436974789962</v>
      </c>
    </row>
    <row r="53" spans="1:12" ht="30" customHeight="1">
      <c r="A53" s="130" t="str">
        <f>'06_Presupuesto'!A228</f>
        <v>B.2.8/c)</v>
      </c>
      <c r="B53" s="130" t="str">
        <f>'06_Presupuesto'!C228</f>
        <v>Cerraduras</v>
      </c>
      <c r="C53" s="130" t="str">
        <f>'06_Presupuesto'!D228</f>
        <v>UNI</v>
      </c>
      <c r="D53" s="134">
        <f>'06_Presupuesto'!E228</f>
        <v>7</v>
      </c>
      <c r="E53" s="134">
        <f>'06_Presupuesto'!G228</f>
        <v>23949.579831932773</v>
      </c>
      <c r="F53" s="134">
        <f t="shared" si="8"/>
        <v>167647.0588235294</v>
      </c>
      <c r="G53" s="135">
        <f t="shared" si="12"/>
        <v>1</v>
      </c>
      <c r="H53" s="135">
        <f t="shared" si="13"/>
        <v>1</v>
      </c>
      <c r="I53" s="134">
        <f t="shared" si="9"/>
        <v>167647.0588235294</v>
      </c>
      <c r="J53" s="134">
        <f t="shared" si="14"/>
        <v>164294.1176470588</v>
      </c>
      <c r="K53" s="134">
        <f t="shared" si="10"/>
        <v>167647.0588235294</v>
      </c>
      <c r="L53" s="134">
        <f t="shared" si="11"/>
        <v>3352.9411764706019</v>
      </c>
    </row>
    <row r="54" spans="1:12" ht="30" customHeight="1">
      <c r="A54" s="130" t="str">
        <f>'06_Presupuesto'!A229</f>
        <v>B.2.8/d)</v>
      </c>
      <c r="B54" s="130" t="str">
        <f>'06_Presupuesto'!C229</f>
        <v>Picaporte de Uñeta</v>
      </c>
      <c r="C54" s="130" t="str">
        <f>'06_Presupuesto'!D229</f>
        <v>UNI</v>
      </c>
      <c r="D54" s="134">
        <f>'06_Presupuesto'!E229</f>
        <v>2</v>
      </c>
      <c r="E54" s="134">
        <f>'06_Presupuesto'!G229</f>
        <v>6302.5210084033615</v>
      </c>
      <c r="F54" s="134">
        <f t="shared" si="8"/>
        <v>12605.042016806723</v>
      </c>
      <c r="G54" s="135">
        <f t="shared" si="12"/>
        <v>1</v>
      </c>
      <c r="H54" s="135">
        <f t="shared" si="13"/>
        <v>1</v>
      </c>
      <c r="I54" s="134">
        <f t="shared" si="9"/>
        <v>12605.042016806723</v>
      </c>
      <c r="J54" s="134">
        <f t="shared" si="14"/>
        <v>12352.941176470587</v>
      </c>
      <c r="K54" s="134">
        <f t="shared" si="10"/>
        <v>12605.042016806723</v>
      </c>
      <c r="L54" s="134">
        <f t="shared" si="11"/>
        <v>252.10084033613566</v>
      </c>
    </row>
    <row r="55" spans="1:12" ht="30" customHeight="1">
      <c r="A55" s="130" t="str">
        <f>'06_Presupuesto'!A230</f>
        <v>B.2.9.1</v>
      </c>
      <c r="B55" s="130" t="str">
        <f>'06_Presupuesto'!C230</f>
        <v>Ventanas Con Marco De Aluminio Blanco</v>
      </c>
      <c r="C55" s="130" t="str">
        <f>'06_Presupuesto'!D230</f>
        <v>M2</v>
      </c>
      <c r="D55" s="134">
        <f>'06_Presupuesto'!E230</f>
        <v>15</v>
      </c>
      <c r="E55" s="134">
        <f>'06_Presupuesto'!G230</f>
        <v>121848.73949579832</v>
      </c>
      <c r="F55" s="134">
        <f t="shared" si="8"/>
        <v>1827731.0924369749</v>
      </c>
      <c r="G55" s="135">
        <f t="shared" si="12"/>
        <v>1</v>
      </c>
      <c r="H55" s="135">
        <f t="shared" si="13"/>
        <v>1</v>
      </c>
      <c r="I55" s="134">
        <f t="shared" si="9"/>
        <v>1827731.0924369749</v>
      </c>
      <c r="J55" s="134">
        <f t="shared" si="14"/>
        <v>1791176.4705882352</v>
      </c>
      <c r="K55" s="134">
        <f t="shared" si="10"/>
        <v>1827731.0924369749</v>
      </c>
      <c r="L55" s="134">
        <f t="shared" si="11"/>
        <v>36554.621848739684</v>
      </c>
    </row>
    <row r="56" spans="1:12" ht="30" customHeight="1">
      <c r="A56" s="130" t="str">
        <f>'06_Presupuesto'!A231</f>
        <v>B.2.9.2</v>
      </c>
      <c r="B56" s="130" t="str">
        <f>'06_Presupuesto'!C231</f>
        <v>Quincallería</v>
      </c>
      <c r="C56" s="130" t="str">
        <f>'06_Presupuesto'!D231</f>
        <v>UNI</v>
      </c>
      <c r="D56" s="134">
        <f>'06_Presupuesto'!E231</f>
        <v>1</v>
      </c>
      <c r="E56" s="134">
        <f>'06_Presupuesto'!G231</f>
        <v>105042.01680672269</v>
      </c>
      <c r="F56" s="134">
        <f t="shared" si="8"/>
        <v>105042.01680672269</v>
      </c>
      <c r="G56" s="135">
        <f t="shared" si="12"/>
        <v>1</v>
      </c>
      <c r="H56" s="135">
        <f t="shared" si="13"/>
        <v>1</v>
      </c>
      <c r="I56" s="134">
        <f t="shared" si="9"/>
        <v>105042.01680672269</v>
      </c>
      <c r="J56" s="134">
        <f t="shared" si="14"/>
        <v>102941.17647058822</v>
      </c>
      <c r="K56" s="134">
        <f t="shared" si="10"/>
        <v>105042.01680672269</v>
      </c>
      <c r="L56" s="134">
        <f t="shared" si="11"/>
        <v>2100.8403361344681</v>
      </c>
    </row>
    <row r="57" spans="1:12" ht="30" customHeight="1">
      <c r="A57" s="130" t="str">
        <f>'06_Presupuesto'!A232</f>
        <v>B.2.10</v>
      </c>
      <c r="B57" s="130" t="str">
        <f>'06_Presupuesto'!C232</f>
        <v>PROTECCIONES METALICAS TIPO QUEBRAVISTA</v>
      </c>
      <c r="C57" s="130" t="str">
        <f>'06_Presupuesto'!D232</f>
        <v>M2</v>
      </c>
      <c r="D57" s="134">
        <f>'06_Presupuesto'!E232</f>
        <v>15</v>
      </c>
      <c r="E57" s="134">
        <f>'06_Presupuesto'!G232</f>
        <v>81512.605042016818</v>
      </c>
      <c r="F57" s="134">
        <f t="shared" si="8"/>
        <v>1222689.0756302522</v>
      </c>
      <c r="G57" s="135">
        <f t="shared" si="12"/>
        <v>1</v>
      </c>
      <c r="H57" s="135">
        <f t="shared" si="13"/>
        <v>1</v>
      </c>
      <c r="I57" s="134">
        <f t="shared" si="9"/>
        <v>1222689.0756302522</v>
      </c>
      <c r="J57" s="134">
        <f t="shared" si="14"/>
        <v>1198235.2941176472</v>
      </c>
      <c r="K57" s="134">
        <f t="shared" si="10"/>
        <v>1222689.0756302522</v>
      </c>
      <c r="L57" s="134">
        <f t="shared" si="11"/>
        <v>24453.781512605026</v>
      </c>
    </row>
    <row r="58" spans="1:12" ht="30" customHeight="1">
      <c r="A58" s="130" t="str">
        <f>'06_Presupuesto'!A233</f>
        <v>B.2.11</v>
      </c>
      <c r="B58" s="130" t="str">
        <f>'06_Presupuesto'!C233</f>
        <v>CORNISAS</v>
      </c>
      <c r="C58" s="130" t="str">
        <f>'06_Presupuesto'!D233</f>
        <v>ML</v>
      </c>
      <c r="D58" s="134">
        <f>'06_Presupuesto'!E233</f>
        <v>78.3</v>
      </c>
      <c r="E58" s="134">
        <f>'06_Presupuesto'!G233</f>
        <v>4369.7478991596645</v>
      </c>
      <c r="F58" s="134">
        <f t="shared" si="8"/>
        <v>342151.26050420169</v>
      </c>
      <c r="G58" s="135">
        <f>$D$7</f>
        <v>1</v>
      </c>
      <c r="H58" s="135">
        <f>$F$7</f>
        <v>1</v>
      </c>
      <c r="I58" s="134">
        <f t="shared" si="9"/>
        <v>342151.26050420169</v>
      </c>
      <c r="J58" s="134">
        <f>IF($C$7=0,0,F58/$C$7*$G$7)</f>
        <v>362680.33613445377</v>
      </c>
      <c r="K58" s="134">
        <f t="shared" si="10"/>
        <v>342151.26050420169</v>
      </c>
      <c r="L58" s="134">
        <f t="shared" si="11"/>
        <v>-20529.075630252075</v>
      </c>
    </row>
    <row r="59" spans="1:12" ht="30" customHeight="1">
      <c r="A59" s="130" t="str">
        <f>'06_Presupuesto'!A302</f>
        <v>D.1</v>
      </c>
      <c r="B59" s="130" t="str">
        <f>'06_Presupuesto'!C302</f>
        <v>CIERRE PERIMETRAL</v>
      </c>
      <c r="C59" s="130" t="str">
        <f>'06_Presupuesto'!D302</f>
        <v>ML</v>
      </c>
      <c r="D59" s="134">
        <f>'06_Presupuesto'!E302</f>
        <v>84</v>
      </c>
      <c r="E59" s="134">
        <f>'06_Presupuesto'!G302</f>
        <v>57142.857142857145</v>
      </c>
      <c r="F59" s="134">
        <f t="shared" si="8"/>
        <v>4800000</v>
      </c>
      <c r="G59" s="135">
        <f>$D$10</f>
        <v>1</v>
      </c>
      <c r="H59" s="135">
        <f>$F$10</f>
        <v>1</v>
      </c>
      <c r="I59" s="134">
        <f t="shared" si="9"/>
        <v>4800000</v>
      </c>
      <c r="J59" s="134">
        <f>IF($C$10=0,0,F59/$C$10*$G$10)</f>
        <v>4703999.9999999991</v>
      </c>
      <c r="K59" s="134">
        <f t="shared" si="10"/>
        <v>4800000</v>
      </c>
      <c r="L59" s="134">
        <f t="shared" si="11"/>
        <v>96000.000000000931</v>
      </c>
    </row>
    <row r="60" spans="1:12" ht="30" customHeight="1">
      <c r="A60" s="130" t="str">
        <f>'06_Presupuesto'!A303</f>
        <v>D.2</v>
      </c>
      <c r="B60" s="130" t="str">
        <f>'06_Presupuesto'!C303</f>
        <v>PUERTA DE ACCESO</v>
      </c>
      <c r="C60" s="130" t="str">
        <f>'06_Presupuesto'!D303</f>
        <v>UNI</v>
      </c>
      <c r="D60" s="134">
        <f>'06_Presupuesto'!E303</f>
        <v>1</v>
      </c>
      <c r="E60" s="134">
        <f>'06_Presupuesto'!G303</f>
        <v>655462.18487394962</v>
      </c>
      <c r="F60" s="134">
        <f t="shared" si="8"/>
        <v>655462.18487394962</v>
      </c>
      <c r="G60" s="135">
        <f>$D$10</f>
        <v>1</v>
      </c>
      <c r="H60" s="135">
        <f>$F$10</f>
        <v>1</v>
      </c>
      <c r="I60" s="134">
        <f t="shared" si="9"/>
        <v>655462.18487394962</v>
      </c>
      <c r="J60" s="134">
        <f>IF($C$10=0,0,F60/$C$10*$G$10)</f>
        <v>642352.9411764706</v>
      </c>
      <c r="K60" s="134">
        <f t="shared" si="10"/>
        <v>655462.18487394962</v>
      </c>
      <c r="L60" s="134">
        <f t="shared" si="11"/>
        <v>13109.243697479018</v>
      </c>
    </row>
    <row r="61" spans="1:12" ht="30" customHeight="1">
      <c r="A61" s="130" t="str">
        <f>'06_Presupuesto'!A304</f>
        <v>D.3</v>
      </c>
      <c r="B61" s="130" t="str">
        <f>'06_Presupuesto'!C304</f>
        <v>DEFENSAS DE MURO</v>
      </c>
      <c r="C61" s="130" t="str">
        <f>'06_Presupuesto'!D304</f>
        <v>ML</v>
      </c>
      <c r="D61" s="134">
        <f>'06_Presupuesto'!E304</f>
        <v>84</v>
      </c>
      <c r="E61" s="134">
        <f>'06_Presupuesto'!G304</f>
        <v>15966.386554621849</v>
      </c>
      <c r="F61" s="134">
        <f t="shared" si="8"/>
        <v>1341176.4705882354</v>
      </c>
      <c r="G61" s="135">
        <f>$D$10</f>
        <v>1</v>
      </c>
      <c r="H61" s="135">
        <f>$F$10</f>
        <v>1</v>
      </c>
      <c r="I61" s="134">
        <f t="shared" si="9"/>
        <v>1341176.4705882354</v>
      </c>
      <c r="J61" s="134">
        <f>IF($C$10=0,0,F61/$C$10*$G$10)</f>
        <v>1314352.9411764706</v>
      </c>
      <c r="K61" s="134">
        <f t="shared" si="10"/>
        <v>1341176.4705882354</v>
      </c>
      <c r="L61" s="134">
        <f t="shared" si="11"/>
        <v>26823.529411764815</v>
      </c>
    </row>
    <row r="62" spans="1:12" ht="30" customHeight="1">
      <c r="A62" s="130" t="str">
        <f>'06_Presupuesto'!A305</f>
        <v>D.4</v>
      </c>
      <c r="B62" s="130" t="str">
        <f>'06_Presupuesto'!C305</f>
        <v>TERRAZA ACCESO</v>
      </c>
      <c r="C62" s="130" t="str">
        <f>'06_Presupuesto'!D305</f>
        <v>M2</v>
      </c>
      <c r="D62" s="134">
        <f>'06_Presupuesto'!E305</f>
        <v>18</v>
      </c>
      <c r="E62" s="134">
        <f>'06_Presupuesto'!G305</f>
        <v>40336.134453781517</v>
      </c>
      <c r="F62" s="134">
        <f t="shared" si="8"/>
        <v>726050.42016806733</v>
      </c>
      <c r="G62" s="135">
        <f>$D$8</f>
        <v>1</v>
      </c>
      <c r="H62" s="135">
        <f>$F$8</f>
        <v>0.95</v>
      </c>
      <c r="I62" s="134">
        <f t="shared" si="9"/>
        <v>726050.42016806733</v>
      </c>
      <c r="J62" s="134">
        <f>IF($C$8=0,0,F62/$C$8*$G$8)</f>
        <v>710440.33613445377</v>
      </c>
      <c r="K62" s="134">
        <f t="shared" si="10"/>
        <v>689747.89915966394</v>
      </c>
      <c r="L62" s="134">
        <f t="shared" si="11"/>
        <v>-20692.436974789831</v>
      </c>
    </row>
    <row r="63" spans="1:12" ht="30" customHeight="1">
      <c r="A63" s="130" t="str">
        <f>'06_Presupuesto'!A306</f>
        <v>E.1</v>
      </c>
      <c r="B63" s="130" t="str">
        <f>'06_Presupuesto'!C306</f>
        <v>ESCAÑO INCLUSIVO</v>
      </c>
      <c r="C63" s="130" t="str">
        <f>'06_Presupuesto'!D306</f>
        <v>UNI</v>
      </c>
      <c r="D63" s="134">
        <f>'06_Presupuesto'!E306</f>
        <v>4</v>
      </c>
      <c r="E63" s="134">
        <f>'06_Presupuesto'!G306</f>
        <v>352941.17647058825</v>
      </c>
      <c r="F63" s="134">
        <f t="shared" si="8"/>
        <v>1411764.705882353</v>
      </c>
      <c r="G63" s="135">
        <f>$D$10</f>
        <v>1</v>
      </c>
      <c r="H63" s="135">
        <f>$F$10</f>
        <v>1</v>
      </c>
      <c r="I63" s="134">
        <f t="shared" si="9"/>
        <v>1411764.705882353</v>
      </c>
      <c r="J63" s="134">
        <f>IF($C$10=0,0,F63/$C$10*$G$10)</f>
        <v>1383529.411764706</v>
      </c>
      <c r="K63" s="134">
        <f t="shared" si="10"/>
        <v>1411764.705882353</v>
      </c>
      <c r="L63" s="134">
        <f t="shared" si="11"/>
        <v>28235.29411764699</v>
      </c>
    </row>
    <row r="64" spans="1:12" ht="30" customHeight="1">
      <c r="A64" s="130" t="str">
        <f>'06_Presupuesto'!A307</f>
        <v>F.1</v>
      </c>
      <c r="B64" s="130" t="str">
        <f>'06_Presupuesto'!C307</f>
        <v>PREPARACIÓN DE SUELO</v>
      </c>
      <c r="C64" s="130" t="str">
        <f>'06_Presupuesto'!D307</f>
        <v>M2</v>
      </c>
      <c r="D64" s="134">
        <f>'06_Presupuesto'!E307</f>
        <v>210</v>
      </c>
      <c r="E64" s="134">
        <f>'06_Presupuesto'!G307</f>
        <v>3277.3109243697481</v>
      </c>
      <c r="F64" s="134">
        <f t="shared" si="8"/>
        <v>688235.29411764711</v>
      </c>
      <c r="G64" s="135">
        <f>$D$8</f>
        <v>1</v>
      </c>
      <c r="H64" s="135">
        <f>$F$8</f>
        <v>0.95</v>
      </c>
      <c r="I64" s="134">
        <f t="shared" si="9"/>
        <v>688235.29411764711</v>
      </c>
      <c r="J64" s="134">
        <f>IF($C$8=0,0,F64/$C$8*$G$8)</f>
        <v>673438.23529411771</v>
      </c>
      <c r="K64" s="134">
        <f t="shared" si="10"/>
        <v>653823.5294117647</v>
      </c>
      <c r="L64" s="134">
        <f t="shared" si="11"/>
        <v>-19614.70588235301</v>
      </c>
    </row>
    <row r="65" spans="1:12" ht="30" customHeight="1">
      <c r="A65" s="130" t="str">
        <f>'06_Presupuesto'!A308</f>
        <v>F.2</v>
      </c>
      <c r="B65" s="130" t="str">
        <f>'06_Presupuesto'!C308</f>
        <v>AGAVE ATTENUATA</v>
      </c>
      <c r="C65" s="130" t="str">
        <f>'06_Presupuesto'!D308</f>
        <v>UNI</v>
      </c>
      <c r="D65" s="134">
        <f>'06_Presupuesto'!E308</f>
        <v>12</v>
      </c>
      <c r="E65" s="134">
        <f>'06_Presupuesto'!G308</f>
        <v>15546.218487394959</v>
      </c>
      <c r="F65" s="134">
        <f t="shared" si="8"/>
        <v>186554.62184873951</v>
      </c>
      <c r="G65" s="135">
        <f t="shared" ref="G65:G71" si="15">$D$11</f>
        <v>0</v>
      </c>
      <c r="H65" s="135">
        <f t="shared" ref="H65:H71" si="16">$F$11</f>
        <v>0</v>
      </c>
      <c r="I65" s="134">
        <f t="shared" si="9"/>
        <v>0</v>
      </c>
      <c r="J65" s="134">
        <f t="shared" ref="J65:J71" si="17">IF($C$11=0,0,F65/$C$11*$G$11)</f>
        <v>0</v>
      </c>
      <c r="K65" s="134">
        <f t="shared" si="10"/>
        <v>0</v>
      </c>
      <c r="L65" s="134">
        <f t="shared" si="11"/>
        <v>0</v>
      </c>
    </row>
    <row r="66" spans="1:12" ht="30" customHeight="1">
      <c r="A66" s="130" t="str">
        <f>'06_Presupuesto'!A309</f>
        <v>F.3</v>
      </c>
      <c r="B66" s="130" t="str">
        <f>'06_Presupuesto'!C309</f>
        <v>CARDENAL</v>
      </c>
      <c r="C66" s="130" t="str">
        <f>'06_Presupuesto'!D309</f>
        <v>UNI</v>
      </c>
      <c r="D66" s="134">
        <f>'06_Presupuesto'!E309</f>
        <v>9</v>
      </c>
      <c r="E66" s="134">
        <f>'06_Presupuesto'!G309</f>
        <v>5798.3193277310929</v>
      </c>
      <c r="F66" s="134">
        <f t="shared" si="8"/>
        <v>52184.873949579836</v>
      </c>
      <c r="G66" s="135">
        <f t="shared" si="15"/>
        <v>0</v>
      </c>
      <c r="H66" s="135">
        <f t="shared" si="16"/>
        <v>0</v>
      </c>
      <c r="I66" s="134">
        <f t="shared" si="9"/>
        <v>0</v>
      </c>
      <c r="J66" s="134">
        <f t="shared" si="17"/>
        <v>0</v>
      </c>
      <c r="K66" s="134">
        <f t="shared" si="10"/>
        <v>0</v>
      </c>
      <c r="L66" s="134">
        <f t="shared" si="11"/>
        <v>0</v>
      </c>
    </row>
    <row r="67" spans="1:12" ht="30" customHeight="1">
      <c r="A67" s="130" t="str">
        <f>'06_Presupuesto'!A310</f>
        <v>F.4</v>
      </c>
      <c r="B67" s="130" t="str">
        <f>'06_Presupuesto'!C310</f>
        <v>ADELFA</v>
      </c>
      <c r="C67" s="130" t="str">
        <f>'06_Presupuesto'!D310</f>
        <v>UNI</v>
      </c>
      <c r="D67" s="134">
        <f>'06_Presupuesto'!E310</f>
        <v>4</v>
      </c>
      <c r="E67" s="134">
        <f>'06_Presupuesto'!G310</f>
        <v>10504.20168067227</v>
      </c>
      <c r="F67" s="134">
        <f t="shared" si="8"/>
        <v>42016.806722689078</v>
      </c>
      <c r="G67" s="135">
        <f t="shared" si="15"/>
        <v>0</v>
      </c>
      <c r="H67" s="135">
        <f t="shared" si="16"/>
        <v>0</v>
      </c>
      <c r="I67" s="134">
        <f t="shared" si="9"/>
        <v>0</v>
      </c>
      <c r="J67" s="134">
        <f t="shared" si="17"/>
        <v>0</v>
      </c>
      <c r="K67" s="134">
        <f t="shared" si="10"/>
        <v>0</v>
      </c>
      <c r="L67" s="134">
        <f t="shared" si="11"/>
        <v>0</v>
      </c>
    </row>
    <row r="68" spans="1:12" ht="30" customHeight="1">
      <c r="A68" s="130" t="str">
        <f>'06_Presupuesto'!A311</f>
        <v>F.5</v>
      </c>
      <c r="B68" s="130" t="str">
        <f>'06_Presupuesto'!C311</f>
        <v>VISCOTE</v>
      </c>
      <c r="C68" s="130" t="str">
        <f>'06_Presupuesto'!D311</f>
        <v>UNI</v>
      </c>
      <c r="D68" s="134">
        <f>'06_Presupuesto'!E311</f>
        <v>5</v>
      </c>
      <c r="E68" s="134">
        <f>'06_Presupuesto'!G311</f>
        <v>14705.882352941177</v>
      </c>
      <c r="F68" s="134">
        <f t="shared" si="8"/>
        <v>73529.411764705888</v>
      </c>
      <c r="G68" s="135">
        <f t="shared" si="15"/>
        <v>0</v>
      </c>
      <c r="H68" s="135">
        <f t="shared" si="16"/>
        <v>0</v>
      </c>
      <c r="I68" s="134">
        <f t="shared" si="9"/>
        <v>0</v>
      </c>
      <c r="J68" s="134">
        <f t="shared" si="17"/>
        <v>0</v>
      </c>
      <c r="K68" s="134">
        <f t="shared" si="10"/>
        <v>0</v>
      </c>
      <c r="L68" s="134">
        <f t="shared" si="11"/>
        <v>0</v>
      </c>
    </row>
    <row r="69" spans="1:12" ht="30" customHeight="1">
      <c r="A69" s="130" t="str">
        <f>'06_Presupuesto'!A312</f>
        <v>F.6</v>
      </c>
      <c r="B69" s="130" t="str">
        <f>'06_Presupuesto'!C312</f>
        <v>JACARANDÁ</v>
      </c>
      <c r="C69" s="130" t="str">
        <f>'06_Presupuesto'!D312</f>
        <v>UNI</v>
      </c>
      <c r="D69" s="134">
        <f>'06_Presupuesto'!E312</f>
        <v>4</v>
      </c>
      <c r="E69" s="134">
        <f>'06_Presupuesto'!G312</f>
        <v>31932.773109243699</v>
      </c>
      <c r="F69" s="134">
        <f t="shared" si="8"/>
        <v>127731.0924369748</v>
      </c>
      <c r="G69" s="135">
        <f t="shared" si="15"/>
        <v>0</v>
      </c>
      <c r="H69" s="135">
        <f t="shared" si="16"/>
        <v>0</v>
      </c>
      <c r="I69" s="134">
        <f t="shared" si="9"/>
        <v>0</v>
      </c>
      <c r="J69" s="134">
        <f t="shared" si="17"/>
        <v>0</v>
      </c>
      <c r="K69" s="134">
        <f t="shared" si="10"/>
        <v>0</v>
      </c>
      <c r="L69" s="134">
        <f t="shared" si="11"/>
        <v>0</v>
      </c>
    </row>
    <row r="70" spans="1:12" ht="30" customHeight="1">
      <c r="A70" s="130" t="str">
        <f>'06_Presupuesto'!A313</f>
        <v>G.1</v>
      </c>
      <c r="B70" s="130" t="str">
        <f>'06_Presupuesto'!C313</f>
        <v>INSTALACIÓN PLACA RECORDATORIA</v>
      </c>
      <c r="C70" s="130" t="str">
        <f>'06_Presupuesto'!D313</f>
        <v>UNI</v>
      </c>
      <c r="D70" s="134">
        <f>'06_Presupuesto'!E313</f>
        <v>1</v>
      </c>
      <c r="E70" s="134">
        <f>'06_Presupuesto'!G313</f>
        <v>243697.47899159664</v>
      </c>
      <c r="F70" s="134">
        <f t="shared" si="8"/>
        <v>243697.47899159664</v>
      </c>
      <c r="G70" s="135">
        <f t="shared" si="15"/>
        <v>0</v>
      </c>
      <c r="H70" s="135">
        <f t="shared" si="16"/>
        <v>0</v>
      </c>
      <c r="I70" s="134">
        <f t="shared" si="9"/>
        <v>0</v>
      </c>
      <c r="J70" s="134">
        <f t="shared" si="17"/>
        <v>0</v>
      </c>
      <c r="K70" s="134">
        <f t="shared" si="10"/>
        <v>0</v>
      </c>
      <c r="L70" s="134">
        <f t="shared" si="11"/>
        <v>0</v>
      </c>
    </row>
    <row r="71" spans="1:12" ht="30" customHeight="1">
      <c r="A71" s="130" t="str">
        <f>'06_Presupuesto'!A314</f>
        <v>G.2</v>
      </c>
      <c r="B71" s="130" t="str">
        <f>'06_Presupuesto'!C314</f>
        <v>ASEO GENERAL</v>
      </c>
      <c r="C71" s="130" t="str">
        <f>'06_Presupuesto'!D314</f>
        <v>M2</v>
      </c>
      <c r="D71" s="134">
        <f>'06_Presupuesto'!E314</f>
        <v>444.51</v>
      </c>
      <c r="E71" s="134">
        <f>'06_Presupuesto'!G314</f>
        <v>1512.6050420168067</v>
      </c>
      <c r="F71" s="134">
        <f t="shared" si="8"/>
        <v>672368.06722689071</v>
      </c>
      <c r="G71" s="135">
        <f t="shared" si="15"/>
        <v>0</v>
      </c>
      <c r="H71" s="135">
        <f t="shared" si="16"/>
        <v>0</v>
      </c>
      <c r="I71" s="134">
        <f t="shared" si="9"/>
        <v>0</v>
      </c>
      <c r="J71" s="134">
        <f t="shared" si="17"/>
        <v>0</v>
      </c>
      <c r="K71" s="134">
        <f t="shared" si="10"/>
        <v>0</v>
      </c>
      <c r="L71" s="134">
        <f t="shared" si="11"/>
        <v>0</v>
      </c>
    </row>
  </sheetData>
  <mergeCells count="10">
    <mergeCell ref="A1:N1"/>
    <mergeCell ref="A2:N2"/>
    <mergeCell ref="A17:N17"/>
    <mergeCell ref="A19:P20"/>
    <mergeCell ref="B24:P24"/>
    <mergeCell ref="B25:P25"/>
    <mergeCell ref="B26:P26"/>
    <mergeCell ref="B27:P27"/>
    <mergeCell ref="B28:P28"/>
    <mergeCell ref="B29:P29"/>
  </mergeCells>
  <conditionalFormatting sqref="A6:N11">
    <cfRule type="expression" dxfId="0" priority="1">
      <formula>$M6="Crítica"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01_Organigrama_y_Roles</vt:lpstr>
      <vt:lpstr>02_Rendimientos</vt:lpstr>
      <vt:lpstr>03_CPM_Obra_Gruesa</vt:lpstr>
      <vt:lpstr>04_PERT_Terminaciones</vt:lpstr>
      <vt:lpstr>05_Carta_Gantt</vt:lpstr>
      <vt:lpstr>06_Presupuesto</vt:lpstr>
      <vt:lpstr>07_Curvas_S</vt:lpstr>
      <vt:lpstr>08_Flujo_Caja</vt:lpstr>
      <vt:lpstr>09_Plan_Corto_Plazo</vt:lpstr>
      <vt:lpstr>10_Estados_de_Pago</vt:lpstr>
      <vt:lpstr>11_Riesgos</vt:lpstr>
      <vt:lpstr>12_Control_Presupuestario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MARIO ESTEBAN PINTO CAÑETE</cp:lastModifiedBy>
  <dcterms:modified xsi:type="dcterms:W3CDTF">2026-09-29T01:55:49Z</dcterms:modified>
</cp:coreProperties>
</file>